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8" state="hidden" r:id="rId16"/>
    <sheet name="Time Series" sheetId="2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<sst xmlns="http://schemas.openxmlformats.org/spreadsheetml/2006/main" count="26168" uniqueCount="8930">
  <si>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</si>
  <si>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</si>
  <si>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</si>
  <si>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</si>
  <si>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</si>
  <si>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</si>
  <si>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</si>
  <si>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</si>
  <si>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</si>
  <si>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</si>
  <si>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</si>
  <si>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</si>
  <si>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</si>
  <si>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</si>
  <si>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</si>
  <si>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</si>
  <si>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</si>
  <si>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</si>
  <si>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</si>
  <si>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</si>
  <si>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</si>
  <si>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</si>
  <si>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</si>
  <si>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</si>
  <si>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</si>
  <si>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</si>
  <si>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</si>
  <si>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</si>
  <si>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</si>
  <si>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</si>
  <si>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</si>
  <si>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</si>
  <si>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</si>
  <si>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</si>
  <si>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</si>
  <si>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</si>
  <si>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</si>
  <si>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</si>
  <si>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</si>
  <si>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</si>
  <si>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</si>
  <si>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</si>
  <si>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</si>
  <si>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</si>
  <si>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</si>
  <si>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</si>
  <si>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</si>
  <si>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</si>
  <si>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</si>
  <si>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</si>
  <si>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</si>
  <si>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</si>
  <si>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</si>
  <si>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</si>
  <si>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</si>
  <si>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</si>
  <si>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</si>
  <si>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</si>
  <si>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</si>
  <si>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</si>
  <si>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</si>
  <si>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</si>
  <si>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</si>
  <si>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</si>
  <si>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</si>
  <si>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</si>
  <si>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</si>
  <si>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</si>
  <si>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</si>
  <si>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</si>
  <si>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</si>
  <si>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</si>
  <si>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</si>
  <si>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</si>
  <si>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</si>
  <si>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</si>
  <si>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</si>
  <si>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</si>
  <si>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</si>
  <si>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</si>
  <si>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</si>
  <si>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</si>
  <si>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</si>
  <si>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</si>
  <si>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</si>
  <si>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</si>
  <si>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</si>
  <si>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</si>
  <si>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</si>
  <si>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</si>
  <si>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</si>
  <si>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</si>
  <si>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</si>
  <si>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</si>
  <si>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</si>
  <si>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</si>
  <si>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</si>
  <si>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</si>
  <si>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</si>
  <si>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</si>
  <si>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</si>
  <si>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</si>
  <si>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</si>
  <si>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</si>
  <si>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</si>
  <si>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</si>
  <si>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</si>
  <si>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</si>
  <si>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</si>
  <si>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</si>
  <si>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</si>
  <si>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</si>
  <si>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</si>
  <si>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</si>
  <si>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</si>
  <si>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</si>
  <si>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</si>
  <si>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</si>
  <si>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</si>
  <si>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</si>
  <si>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</si>
  <si>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</si>
  <si>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</si>
  <si>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</si>
  <si>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</si>
  <si>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</si>
  <si>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</si>
  <si>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</si>
  <si>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</si>
  <si>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</si>
  <si>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</si>
  <si>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</si>
  <si>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</si>
  <si>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</si>
  <si>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</si>
  <si>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</si>
  <si>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</si>
  <si>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</si>
  <si>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</si>
  <si>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</si>
  <si>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</si>
  <si>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</si>
  <si>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</si>
  <si>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</si>
  <si>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</si>
  <si>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</si>
  <si>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</si>
  <si>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</si>
  <si>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</si>
  <si>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</si>
  <si>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</si>
  <si>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</si>
  <si>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</si>
  <si>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</si>
  <si>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</si>
  <si>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</si>
  <si>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</si>
  <si>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</si>
  <si>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</si>
  <si>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</si>
  <si>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</si>
  <si>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</si>
  <si>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</si>
  <si>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</si>
  <si>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</si>
  <si>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</si>
  <si>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</si>
  <si>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</si>
  <si>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</si>
  <si>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</si>
  <si>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</si>
  <si>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</si>
  <si>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</si>
  <si>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</si>
  <si>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</si>
  <si>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</si>
  <si>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</si>
  <si>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</si>
  <si>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</si>
  <si>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</si>
  <si>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</si>
  <si>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</si>
  <si>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</si>
  <si>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</si>
  <si>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</si>
  <si>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</si>
  <si>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</si>
  <si>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</si>
  <si>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</si>
  <si>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</si>
  <si>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</si>
  <si>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</si>
  <si>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</si>
  <si>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</si>
  <si>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</si>
  <si>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</si>
  <si>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</si>
  <si>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</si>
  <si>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</si>
  <si>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</si>
  <si>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</si>
  <si>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</si>
  <si>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</si>
  <si>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</si>
  <si>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</si>
  <si>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</si>
  <si>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</si>
  <si>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</si>
  <si>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</si>
  <si>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</si>
  <si>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</si>
  <si>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</si>
  <si>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</si>
  <si>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</si>
  <si>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</si>
  <si>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</si>
  <si>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</si>
  <si>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</si>
  <si>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</si>
  <si>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</si>
  <si>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</si>
  <si>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</si>
  <si>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</si>
  <si>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</si>
  <si>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</si>
  <si>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</si>
  <si>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</si>
  <si>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</si>
  <si>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</si>
  <si>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</si>
  <si>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</si>
  <si>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</si>
  <si>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</si>
  <si>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</si>
  <si>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</si>
  <si>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</si>
  <si>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</si>
  <si>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</si>
  <si>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</si>
  <si>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</si>
  <si>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</si>
  <si>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</si>
  <si>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gpforeducation</t>
  </si>
  <si>
    <t>Mentions</t>
  </si>
  <si>
    <t>Retweet</t>
  </si>
  <si>
    <t>MentionsInRetweet</t>
  </si>
  <si>
    <t>Replies to</t>
  </si>
  <si>
    <t/>
  </si>
  <si>
    <t>en</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</si>
  <si>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</si>
  <si>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</si>
  <si>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</si>
  <si>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</si>
  <si>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</si>
  <si>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</si>
  <si>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</si>
  <si>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</si>
  <si>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</si>
  <si>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</si>
  <si>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</si>
  <si>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</si>
  <si>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</si>
  <si>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</si>
  <si>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</si>
  <si>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</si>
  <si>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</si>
  <si>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</si>
  <si>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</si>
  <si>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</si>
  <si>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</si>
  <si>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</si>
  <si>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</si>
  <si>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</si>
  <si>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</si>
  <si>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Partnership for Education</t>
  </si>
  <si>
    <t>171314974</t>
  </si>
  <si>
    <t>GPE is a shared commitment to end the world's learning crisis. We mobilize partners and funds to transform education systems in 76 countries.</t>
  </si>
  <si>
    <t>Worldwide</t>
  </si>
  <si>
    <t>London, England</t>
  </si>
  <si>
    <t>Nairobi, Kenya</t>
  </si>
  <si>
    <t>London</t>
  </si>
  <si>
    <t>Global</t>
  </si>
  <si>
    <t>Open Twitter Page for This Person</t>
  </si>
  <si>
    <t xml:space="preserve">gpforeducation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</si>
  <si>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</si>
  <si>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</si>
  <si>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</si>
  <si>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</si>
  <si>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</si>
  <si>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</si>
  <si>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</si>
  <si>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</si>
  <si>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</si>
  <si>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</si>
  <si>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</si>
  <si>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</si>
  <si>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</si>
  <si>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</si>
  <si>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</si>
  <si>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</si>
  <si>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</si>
  <si>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</si>
  <si>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</si>
  <si>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</si>
  <si>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</si>
  <si>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</si>
  <si>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right</t>
  </si>
  <si>
    <t>quality</t>
  </si>
  <si>
    <t>help</t>
  </si>
  <si>
    <t>well</t>
  </si>
  <si>
    <t>global</t>
  </si>
  <si>
    <t>support</t>
  </si>
  <si>
    <t>principles</t>
  </si>
  <si>
    <t>private</t>
  </si>
  <si>
    <t>important</t>
  </si>
  <si>
    <t>july</t>
  </si>
  <si>
    <t>work</t>
  </si>
  <si>
    <t>available</t>
  </si>
  <si>
    <t>respect</t>
  </si>
  <si>
    <t>key</t>
  </si>
  <si>
    <t>keep</t>
  </si>
  <si>
    <t>schools</t>
  </si>
  <si>
    <t>sector</t>
  </si>
  <si>
    <t>welcome</t>
  </si>
  <si>
    <t>reaffirmation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</si>
  <si>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</si>
  <si>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</si>
  <si>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</si>
  <si>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</si>
  <si>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</si>
  <si>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</si>
  <si>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</si>
  <si>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</si>
  <si>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</si>
  <si>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</si>
  <si>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</si>
  <si>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</si>
  <si>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</si>
  <si>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</si>
  <si>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</si>
  <si>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</si>
  <si>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</si>
  <si>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</si>
  <si>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</si>
  <si>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</si>
  <si>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</si>
  <si>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</si>
  <si>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</si>
  <si>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</si>
  <si>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</si>
  <si>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</si>
  <si>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</si>
  <si>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</si>
  <si>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</si>
  <si>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</si>
  <si>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</si>
  <si>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know</t>
  </si>
  <si>
    <t>that</t>
  </si>
  <si>
    <t>your</t>
  </si>
  <si>
    <t>has</t>
  </si>
  <si>
    <t>a</t>
  </si>
  <si>
    <t>under</t>
  </si>
  <si>
    <t>to</t>
  </si>
  <si>
    <t>free</t>
  </si>
  <si>
    <t>for</t>
  </si>
  <si>
    <t>everyone</t>
  </si>
  <si>
    <t>in</t>
  </si>
  <si>
    <t>out</t>
  </si>
  <si>
    <t>about</t>
  </si>
  <si>
    <t>s</t>
  </si>
  <si>
    <t>at</t>
  </si>
  <si>
    <t>The</t>
  </si>
  <si>
    <t>could</t>
  </si>
  <si>
    <t>more</t>
  </si>
  <si>
    <t>on</t>
  </si>
  <si>
    <t>the</t>
  </si>
  <si>
    <t>are</t>
  </si>
  <si>
    <t>they</t>
  </si>
  <si>
    <t>when</t>
  </si>
  <si>
    <t>it</t>
  </si>
  <si>
    <t>comes</t>
  </si>
  <si>
    <t>and</t>
  </si>
  <si>
    <t>of</t>
  </si>
  <si>
    <t>here</t>
  </si>
  <si>
    <t>y</t>
  </si>
  <si>
    <t>que</t>
  </si>
  <si>
    <t>have</t>
  </si>
  <si>
    <t>ever</t>
  </si>
  <si>
    <t>done</t>
  </si>
  <si>
    <t>us</t>
  </si>
  <si>
    <t>Well</t>
  </si>
  <si>
    <t>amp</t>
  </si>
  <si>
    <t>their</t>
  </si>
  <si>
    <t>should</t>
  </si>
  <si>
    <t>we</t>
  </si>
  <si>
    <t>an</t>
  </si>
  <si>
    <t>July</t>
  </si>
  <si>
    <t>its</t>
  </si>
  <si>
    <t>It</t>
  </si>
  <si>
    <t>against</t>
  </si>
  <si>
    <t>with</t>
  </si>
  <si>
    <t>Education</t>
  </si>
  <si>
    <t>is</t>
  </si>
  <si>
    <t>need</t>
  </si>
  <si>
    <t>so</t>
  </si>
  <si>
    <t>as</t>
  </si>
  <si>
    <t>between</t>
  </si>
  <si>
    <t>GPforEducation</t>
  </si>
  <si>
    <t>our</t>
  </si>
  <si>
    <t>https</t>
  </si>
  <si>
    <t>t</t>
  </si>
  <si>
    <t>no</t>
  </si>
  <si>
    <t>e</t>
  </si>
  <si>
    <t>o</t>
  </si>
  <si>
    <t>à</t>
  </si>
  <si>
    <t>give</t>
  </si>
  <si>
    <t>which</t>
  </si>
  <si>
    <t>advocate</t>
  </si>
  <si>
    <t>á</t>
  </si>
  <si>
    <t>â</t>
  </si>
  <si>
    <t>å</t>
  </si>
  <si>
    <t>ä</t>
  </si>
  <si>
    <t>ã</t>
  </si>
  <si>
    <t>able</t>
  </si>
  <si>
    <t>ableabout</t>
  </si>
  <si>
    <t>above</t>
  </si>
  <si>
    <t>abroad</t>
  </si>
  <si>
    <t>abst</t>
  </si>
  <si>
    <t>accordance</t>
  </si>
  <si>
    <t>according</t>
  </si>
  <si>
    <t>accordingly</t>
  </si>
  <si>
    <t>across</t>
  </si>
  <si>
    <t>actually</t>
  </si>
  <si>
    <t>added</t>
  </si>
  <si>
    <t>after</t>
  </si>
  <si>
    <t>afterwards</t>
  </si>
  <si>
    <t>again</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</si>
  <si>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</si>
  <si>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</si>
  <si>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</si>
  <si>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</si>
  <si>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</si>
  <si>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</si>
  <si>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</si>
  <si>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</si>
  <si>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</si>
  <si>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</si>
  <si>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</si>
  <si>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</si>
  <si>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</si>
  <si>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</si>
  <si>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</si>
  <si>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</si>
  <si>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</si>
  <si>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</si>
  <si>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</si>
  <si>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</si>
  <si>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</si>
  <si>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</si>
  <si>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</si>
  <si>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</si>
  <si>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</si>
  <si>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</si>
  <si>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</si>
  <si>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</si>
  <si>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</si>
  <si>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</si>
  <si>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</si>
  <si>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</si>
  <si>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</si>
  <si>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</si>
  <si>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</si>
  <si>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</si>
  <si>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</si>
  <si>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</si>
  <si>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</si>
  <si>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</si>
  <si>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</si>
  <si>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</si>
  <si>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</si>
  <si>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</si>
  <si>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</si>
  <si>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</si>
  <si>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</si>
  <si>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</si>
  <si>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</si>
  <si>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</si>
  <si>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</si>
  <si>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</si>
  <si>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</si>
  <si>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</si>
  <si>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</si>
  <si>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</si>
  <si>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</si>
  <si>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</si>
  <si>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</si>
  <si>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</si>
  <si>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</si>
  <si>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</si>
  <si>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</si>
  <si>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</si>
  <si>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</si>
  <si>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</si>
  <si>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</si>
  <si>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</si>
  <si>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</si>
  <si>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</si>
  <si>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</si>
  <si>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</si>
  <si>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</si>
  <si>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</si>
  <si>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</si>
  <si>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</si>
  <si>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</si>
  <si>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</si>
  <si>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</si>
  <si>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</si>
  <si>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</si>
  <si>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</si>
  <si>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</si>
  <si>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</si>
  <si>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</si>
  <si>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</si>
  <si>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</si>
  <si>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</si>
  <si>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</si>
  <si>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</si>
  <si>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</si>
  <si>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</si>
  <si>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</si>
  <si>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consequently</t>
  </si>
  <si>
    <t>contain</t>
  </si>
  <si>
    <t>containing</t>
  </si>
  <si>
    <t>contains</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</si>
  <si>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</si>
  <si>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</si>
  <si>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</si>
  <si>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</si>
  <si>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</si>
  <si>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</si>
  <si>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</si>
  <si>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</si>
  <si>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</si>
  <si>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</si>
  <si>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</si>
  <si>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</si>
  <si>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</si>
  <si>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</si>
  <si>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</si>
  <si>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</si>
  <si>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</si>
  <si>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</si>
  <si>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</si>
  <si>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</si>
  <si>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</si>
  <si>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</si>
  <si>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</si>
  <si>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</si>
  <si>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</si>
  <si>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</si>
  <si>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</si>
  <si>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</si>
  <si>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</si>
  <si>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</si>
  <si>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</si>
  <si>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</si>
  <si>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</si>
  <si>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dont</t>
  </si>
  <si>
    <t>due</t>
  </si>
  <si>
    <t>during</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</si>
  <si>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</si>
  <si>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</si>
  <si>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</si>
  <si>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</si>
  <si>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</si>
  <si>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</si>
  <si>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</si>
  <si>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</si>
  <si>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</si>
  <si>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</si>
  <si>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</si>
  <si>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</si>
  <si>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</si>
  <si>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</si>
  <si>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</si>
  <si>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</si>
  <si>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</si>
  <si>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</si>
  <si>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</si>
  <si>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</si>
  <si>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evermore</t>
  </si>
  <si>
    <t>every</t>
  </si>
  <si>
    <t>everybody</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</si>
  <si>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</si>
  <si>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</si>
  <si>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</si>
  <si>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</si>
  <si>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</si>
  <si>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</si>
  <si>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</si>
  <si>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</si>
  <si>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</si>
  <si>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</si>
  <si>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</si>
  <si>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</si>
  <si>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</si>
  <si>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</si>
  <si>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</si>
  <si>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</si>
  <si>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</si>
  <si>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</si>
  <si>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</si>
  <si>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</si>
  <si>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</si>
  <si>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</si>
  <si>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</si>
  <si>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</si>
  <si>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</si>
  <si>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</si>
  <si>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</si>
  <si>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</si>
  <si>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</si>
  <si>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</si>
  <si>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</si>
  <si>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</si>
  <si>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</si>
  <si>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</si>
  <si>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</si>
  <si>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</si>
  <si>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</si>
  <si>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</si>
  <si>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</si>
  <si>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</si>
  <si>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</si>
  <si>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</si>
  <si>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</si>
  <si>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</si>
  <si>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</si>
  <si>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</si>
  <si>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given</t>
  </si>
  <si>
    <t>gives</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</si>
  <si>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</si>
  <si>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</si>
  <si>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</si>
  <si>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</si>
  <si>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</si>
  <si>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</si>
  <si>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</si>
  <si>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</si>
  <si>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</si>
  <si>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</si>
  <si>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</si>
  <si>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</si>
  <si>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</si>
  <si>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</si>
  <si>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</si>
  <si>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</si>
  <si>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</si>
  <si>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</si>
  <si>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</si>
  <si>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</si>
  <si>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</si>
  <si>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</si>
  <si>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</si>
  <si>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</si>
  <si>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</si>
  <si>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</si>
  <si>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</si>
  <si>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</si>
  <si>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</si>
  <si>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</si>
  <si>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</si>
  <si>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</si>
  <si>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</si>
  <si>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</si>
  <si>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</si>
  <si>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</si>
  <si>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</si>
  <si>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</si>
  <si>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</si>
  <si>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</si>
  <si>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</si>
  <si>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</si>
  <si>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</si>
  <si>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</si>
  <si>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</si>
  <si>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</si>
  <si>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</si>
  <si>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</si>
  <si>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</si>
  <si>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</si>
  <si>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</si>
  <si>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</si>
  <si>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</si>
  <si>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</si>
  <si>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</si>
  <si>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</si>
  <si>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</si>
  <si>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</si>
  <si>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</si>
  <si>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</si>
  <si>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</si>
  <si>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</si>
  <si>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</si>
  <si>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</si>
  <si>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</si>
  <si>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</si>
  <si>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</si>
  <si>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</si>
  <si>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</si>
  <si>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</si>
  <si>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</si>
  <si>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</si>
  <si>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</si>
  <si>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</si>
  <si>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</si>
  <si>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</si>
  <si>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it'd</t>
  </si>
  <si>
    <t>it'll</t>
  </si>
  <si>
    <t>it's</t>
  </si>
  <si>
    <t>itd</t>
  </si>
  <si>
    <t>itll</t>
  </si>
  <si>
    <t>itself</t>
  </si>
  <si>
    <t>ive</t>
  </si>
  <si>
    <t>j</t>
  </si>
  <si>
    <t>just</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</si>
  <si>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</si>
  <si>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</si>
  <si>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</si>
  <si>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</si>
  <si>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</si>
  <si>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</si>
  <si>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</si>
  <si>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</si>
  <si>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</si>
  <si>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</si>
  <si>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</si>
  <si>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</si>
  <si>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</si>
  <si>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</si>
  <si>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</si>
  <si>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</si>
  <si>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</si>
  <si>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</si>
  <si>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</si>
  <si>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</si>
  <si>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</si>
  <si>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</si>
  <si>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</si>
  <si>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</si>
  <si>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</si>
  <si>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</si>
  <si>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</si>
  <si>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</si>
  <si>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</si>
  <si>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</si>
  <si>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</si>
  <si>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</si>
  <si>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</si>
  <si>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</si>
  <si>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</si>
  <si>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</si>
  <si>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</si>
  <si>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</si>
  <si>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</si>
  <si>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</si>
  <si>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</si>
  <si>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</si>
  <si>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</si>
  <si>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</si>
  <si>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</si>
  <si>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</si>
  <si>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</si>
  <si>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</si>
  <si>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</si>
  <si>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</si>
  <si>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</si>
  <si>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</si>
  <si>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</si>
  <si>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</si>
  <si>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</si>
  <si>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</si>
  <si>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</si>
  <si>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</si>
  <si>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</si>
  <si>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</si>
  <si>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</si>
  <si>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</si>
  <si>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</si>
  <si>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</si>
  <si>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</si>
  <si>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</si>
  <si>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</si>
  <si>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</si>
  <si>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</si>
  <si>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</si>
  <si>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</si>
  <si>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</si>
  <si>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</si>
  <si>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</si>
  <si>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needs</t>
  </si>
  <si>
    <t>neither</t>
  </si>
  <si>
    <t>net</t>
  </si>
  <si>
    <t>never</t>
  </si>
  <si>
    <t>neverless</t>
  </si>
  <si>
    <t>nevertheless</t>
  </si>
  <si>
    <t>new</t>
  </si>
  <si>
    <t>newer</t>
  </si>
  <si>
    <t>newest</t>
  </si>
  <si>
    <t>next</t>
  </si>
  <si>
    <t>nine</t>
  </si>
  <si>
    <t>ninety</t>
  </si>
  <si>
    <t>no-one</t>
  </si>
  <si>
    <t>nobody</t>
  </si>
  <si>
    <t>non</t>
  </si>
  <si>
    <t>none</t>
  </si>
  <si>
    <t>nonetheless</t>
  </si>
  <si>
    <t>noone</t>
  </si>
  <si>
    <t>nor</t>
  </si>
  <si>
    <t>normally</t>
  </si>
  <si>
    <t>nos</t>
  </si>
  <si>
    <t>not</t>
  </si>
  <si>
    <t>noted</t>
  </si>
  <si>
    <t>nothing</t>
  </si>
  <si>
    <t>notwithstanding</t>
  </si>
  <si>
    <t>now</t>
  </si>
  <si>
    <t>nowhere</t>
  </si>
  <si>
    <t>nu</t>
  </si>
  <si>
    <t>number</t>
  </si>
  <si>
    <t>numbers</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</si>
  <si>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</si>
  <si>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</si>
  <si>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</si>
  <si>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</si>
  <si>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</si>
  <si>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</si>
  <si>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</si>
  <si>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</si>
  <si>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</si>
  <si>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</si>
  <si>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</si>
  <si>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</si>
  <si>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</si>
  <si>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</si>
  <si>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</si>
  <si>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</si>
  <si>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</si>
  <si>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</si>
  <si>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</si>
  <si>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</si>
  <si>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</si>
  <si>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</si>
  <si>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</si>
  <si>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</si>
  <si>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</si>
  <si>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</si>
  <si>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</si>
  <si>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</si>
  <si>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</si>
  <si>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t>
  </si>
  <si>
    <t>ourselves</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</si>
  <si>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</si>
  <si>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</si>
  <si>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</si>
  <si>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</si>
  <si>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</si>
  <si>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</si>
  <si>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</si>
  <si>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</si>
  <si>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</si>
  <si>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</si>
  <si>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</si>
  <si>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</si>
  <si>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</si>
  <si>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</si>
  <si>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</si>
  <si>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</si>
  <si>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</si>
  <si>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</si>
  <si>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</si>
  <si>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</si>
  <si>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</si>
  <si>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</si>
  <si>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</si>
  <si>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</si>
  <si>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</si>
  <si>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</si>
  <si>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</si>
  <si>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</si>
  <si>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</si>
  <si>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</si>
  <si>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</si>
  <si>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</si>
  <si>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</si>
  <si>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</si>
  <si>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</si>
  <si>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</si>
  <si>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</si>
  <si>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</si>
  <si>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</si>
  <si>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</si>
  <si>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</si>
  <si>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</si>
  <si>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</si>
  <si>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</si>
  <si>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</si>
  <si>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</si>
  <si>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</si>
  <si>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</si>
  <si>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</si>
  <si>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</si>
  <si>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</si>
  <si>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</si>
  <si>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</si>
  <si>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</si>
  <si>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</si>
  <si>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</si>
  <si>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</si>
  <si>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</si>
  <si>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</si>
  <si>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</si>
  <si>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</si>
  <si>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</si>
  <si>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</si>
  <si>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</si>
  <si>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</si>
  <si>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</si>
  <si>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</si>
  <si>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</si>
  <si>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</si>
  <si>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</si>
  <si>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</si>
  <si>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</si>
  <si>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</si>
  <si>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</si>
  <si>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</si>
  <si>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</si>
  <si>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</si>
  <si>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</si>
  <si>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</si>
  <si>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</si>
  <si>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</si>
  <si>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</si>
  <si>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</si>
  <si>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</si>
  <si>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</si>
  <si>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</si>
  <si>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</si>
  <si>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</si>
  <si>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</si>
  <si>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</si>
  <si>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</si>
  <si>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</si>
  <si>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</si>
  <si>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</si>
  <si>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</si>
  <si>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</si>
  <si>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</si>
  <si>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</si>
  <si>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</si>
  <si>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</si>
  <si>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</si>
  <si>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</si>
  <si>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</si>
  <si>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</si>
  <si>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</si>
  <si>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</si>
  <si>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</si>
  <si>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</si>
  <si>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</si>
  <si>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</si>
  <si>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</si>
  <si>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</si>
  <si>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</si>
  <si>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</si>
  <si>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</si>
  <si>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</si>
  <si>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</si>
  <si>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</si>
  <si>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</si>
  <si>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</si>
  <si>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</si>
  <si>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</si>
  <si>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</si>
  <si>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</si>
  <si>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</si>
  <si>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</si>
  <si>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</si>
  <si>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</si>
  <si>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</si>
  <si>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</si>
  <si>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</si>
  <si>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</si>
  <si>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</si>
  <si>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</si>
  <si>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</si>
  <si>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</si>
  <si>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</si>
  <si>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</si>
  <si>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</si>
  <si>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</si>
  <si>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</si>
  <si>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</si>
  <si>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</si>
  <si>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</si>
  <si>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</si>
  <si>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</si>
  <si>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</si>
  <si>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</si>
  <si>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</si>
  <si>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</si>
  <si>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</si>
  <si>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</si>
  <si>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</si>
  <si>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</si>
  <si>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</si>
  <si>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</si>
  <si>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</si>
  <si>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</si>
  <si>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</si>
  <si>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</si>
  <si>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</si>
  <si>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</si>
  <si>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</si>
  <si>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</si>
  <si>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</si>
  <si>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</si>
  <si>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</si>
  <si>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</si>
  <si>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</si>
  <si>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</si>
  <si>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</si>
  <si>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</si>
  <si>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</si>
  <si>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</si>
  <si>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</si>
  <si>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</si>
  <si>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</si>
  <si>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</si>
  <si>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</si>
  <si>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</si>
  <si>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</si>
  <si>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</si>
  <si>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</si>
  <si>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</si>
  <si>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</si>
  <si>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</si>
  <si>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</si>
  <si>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</si>
  <si>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</si>
  <si>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</si>
  <si>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</si>
  <si>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</si>
  <si>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</si>
  <si>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</si>
  <si>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</si>
  <si>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</si>
  <si>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</si>
  <si>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</si>
  <si>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</si>
  <si>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</si>
  <si>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</si>
  <si>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</si>
  <si>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</si>
  <si>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</si>
  <si>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</si>
  <si>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</si>
  <si>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</si>
  <si>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</si>
  <si>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</si>
  <si>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</si>
  <si>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</si>
  <si>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</si>
  <si>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</si>
  <si>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</si>
  <si>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</si>
  <si>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</si>
  <si>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</si>
  <si>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</si>
  <si>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</si>
  <si>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</si>
  <si>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</si>
  <si>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</si>
  <si>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</si>
  <si>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</si>
  <si>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</si>
  <si>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until</t>
  </si>
  <si>
    <t>unto</t>
  </si>
  <si>
    <t>up</t>
  </si>
  <si>
    <t>upon</t>
  </si>
  <si>
    <t>ups</t>
  </si>
  <si>
    <t>upwards</t>
  </si>
  <si>
    <t>url</t>
  </si>
  <si>
    <t>use</t>
  </si>
  <si>
    <t>used</t>
  </si>
  <si>
    <t>uses</t>
  </si>
  <si>
    <t>using</t>
  </si>
  <si>
    <t>usually</t>
  </si>
  <si>
    <t>v</t>
  </si>
  <si>
    <t>very</t>
  </si>
  <si>
    <t>via</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</si>
  <si>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</si>
  <si>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</si>
  <si>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</si>
  <si>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</si>
  <si>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</si>
  <si>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</si>
  <si>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</si>
  <si>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</si>
  <si>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</si>
  <si>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</si>
  <si>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</si>
  <si>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</si>
  <si>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</si>
  <si>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</si>
  <si>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</si>
  <si>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</si>
  <si>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</si>
  <si>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</si>
  <si>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</si>
  <si>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</si>
  <si>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</si>
  <si>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</si>
  <si>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</si>
  <si>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</si>
  <si>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</si>
  <si>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</si>
  <si>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</si>
  <si>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</si>
  <si>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</si>
  <si>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</si>
  <si>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</si>
  <si>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</si>
  <si>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</si>
  <si>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</si>
  <si>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</si>
  <si>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</si>
  <si>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</si>
  <si>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</si>
  <si>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</si>
  <si>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</si>
  <si>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</si>
  <si>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</si>
  <si>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</si>
  <si>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</si>
  <si>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</si>
  <si>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</si>
  <si>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</si>
  <si>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</si>
  <si>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</si>
  <si>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</si>
  <si>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</si>
  <si>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</si>
  <si>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</si>
  <si>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</si>
  <si>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</si>
  <si>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</si>
  <si>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</si>
  <si>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</si>
  <si>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</si>
  <si>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</si>
  <si>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</si>
  <si>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</si>
  <si>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</si>
  <si>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</si>
  <si>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</si>
  <si>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</si>
  <si>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</si>
  <si>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</si>
  <si>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</si>
  <si>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</si>
  <si>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</si>
  <si>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</si>
  <si>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</si>
  <si>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</si>
  <si>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</si>
  <si>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</si>
  <si>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</si>
  <si>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</si>
  <si>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</si>
  <si>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</si>
  <si>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</si>
  <si>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</si>
  <si>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ya</t>
  </si>
  <si>
    <t>ye</t>
  </si>
  <si>
    <t>year</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</si>
  <si>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</si>
  <si>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</si>
  <si>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</si>
  <si>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</si>
  <si>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</si>
  <si>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</si>
  <si>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</si>
  <si>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</si>
  <si>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</si>
  <si>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</si>
  <si>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</si>
  <si>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</si>
  <si>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</si>
  <si>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</si>
  <si>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</si>
  <si>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</si>
  <si>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</si>
  <si>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</si>
  <si>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</si>
  <si>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</si>
  <si>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</si>
  <si>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</si>
  <si>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</si>
  <si>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</si>
  <si>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</si>
  <si>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</si>
  <si>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</si>
  <si>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</si>
  <si>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</si>
  <si>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</si>
  <si>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</si>
  <si>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</si>
  <si>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</si>
  <si>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</si>
  <si>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</si>
  <si>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</si>
  <si>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</si>
  <si>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</si>
  <si>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</si>
  <si>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</si>
  <si>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</si>
  <si>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</si>
  <si>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</si>
  <si>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</si>
  <si>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</si>
  <si>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</si>
  <si>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</si>
  <si>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</si>
  <si>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</si>
  <si>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</si>
  <si>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</si>
  <si>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</si>
  <si>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</si>
  <si>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</si>
  <si>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</si>
  <si>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</si>
  <si>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</si>
  <si>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</si>
  <si>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</si>
  <si>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</si>
  <si>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</si>
  <si>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</si>
  <si>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</si>
  <si>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</si>
  <si>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</si>
  <si>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</si>
  <si>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</si>
  <si>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</si>
  <si>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</si>
  <si>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</si>
  <si>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</si>
  <si>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</si>
  <si>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</si>
  <si>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</si>
  <si>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</si>
  <si>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</si>
  <si>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</si>
  <si>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</si>
  <si>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</si>
  <si>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</si>
  <si>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</si>
  <si>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</si>
  <si>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</si>
  <si>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</si>
  <si>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</si>
  <si>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</si>
  <si>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</si>
  <si>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</si>
  <si>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</si>
  <si>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</si>
  <si>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</si>
  <si>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</si>
  <si>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</si>
  <si>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</si>
  <si>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</si>
  <si>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</si>
  <si>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</si>
  <si>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</si>
  <si>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</si>
  <si>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</si>
  <si>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</si>
  <si>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</si>
  <si>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</si>
  <si>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</si>
  <si>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</si>
  <si>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</si>
  <si>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</si>
  <si>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</si>
  <si>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</si>
  <si>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</si>
  <si>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</si>
  <si>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</si>
  <si>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</si>
  <si>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</si>
  <si>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</si>
  <si>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</si>
  <si>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</si>
  <si>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</si>
  <si>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</si>
  <si>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</si>
  <si>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</si>
  <si>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</si>
  <si>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</si>
  <si>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</si>
  <si>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</si>
  <si>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</si>
  <si>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</si>
  <si>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</si>
  <si>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</si>
  <si>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</si>
  <si>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</si>
  <si>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</si>
  <si>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</si>
  <si>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</si>
  <si>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</si>
  <si>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</si>
  <si>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</si>
  <si>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</si>
  <si>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</si>
  <si>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</si>
  <si>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</si>
  <si>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</si>
  <si>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</si>
  <si>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</si>
  <si>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</si>
  <si>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</si>
  <si>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</si>
  <si>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</si>
  <si>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</si>
  <si>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</si>
  <si>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</si>
  <si>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</si>
  <si>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</si>
  <si>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</si>
  <si>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</si>
  <si>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</si>
  <si>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</si>
  <si>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</si>
  <si>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</si>
  <si>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</si>
  <si>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</si>
  <si>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</si>
  <si>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</si>
  <si>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</si>
  <si>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</si>
  <si>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</si>
  <si>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</si>
  <si>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</si>
  <si>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</si>
  <si>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</si>
  <si>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</si>
  <si>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</si>
  <si>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</si>
  <si>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</si>
  <si>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</si>
  <si>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</si>
  <si>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</si>
  <si>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</si>
  <si>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</si>
  <si>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</si>
  <si>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</si>
  <si>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</si>
  <si>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</si>
  <si>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</si>
  <si>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</si>
  <si>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</si>
  <si>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</si>
  <si>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</si>
  <si>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</si>
  <si>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</si>
  <si>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</si>
  <si>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</si>
  <si>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</si>
  <si>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</si>
  <si>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</si>
  <si>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</si>
  <si>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</si>
  <si>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</si>
  <si>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</si>
  <si>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</si>
  <si>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</si>
  <si>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</si>
  <si>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</si>
  <si>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</si>
  <si>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</si>
  <si>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</si>
  <si>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</si>
  <si>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</si>
  <si>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</si>
  <si>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</si>
  <si>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</si>
  <si>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</si>
  <si>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</si>
  <si>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</si>
  <si>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</si>
  <si>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</si>
  <si>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</si>
  <si>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</si>
  <si>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</si>
  <si>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</si>
  <si>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</si>
  <si>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</si>
  <si>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</si>
  <si>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</si>
  <si>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</si>
  <si>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</si>
  <si>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</si>
  <si>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</si>
  <si>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</si>
  <si>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</si>
  <si>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</si>
  <si>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</si>
  <si>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</si>
  <si>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</si>
  <si>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</si>
  <si>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</si>
  <si>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</si>
  <si>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</si>
  <si>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</si>
  <si>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</si>
  <si>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</si>
  <si>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</si>
  <si>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</si>
  <si>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</si>
  <si>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</si>
  <si>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</si>
  <si>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</si>
  <si>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</si>
  <si>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</si>
  <si>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</si>
  <si>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</si>
  <si>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</si>
  <si>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</si>
  <si>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</si>
  <si>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</si>
  <si>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</si>
  <si>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</si>
  <si>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</si>
  <si>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</si>
  <si>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</si>
  <si>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</si>
  <si>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</si>
  <si>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</si>
  <si>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</si>
  <si>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</si>
  <si>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</si>
  <si>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</si>
  <si>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</si>
  <si>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</si>
  <si>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</si>
  <si>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</si>
  <si>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</si>
  <si>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</si>
  <si>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</si>
  <si>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</si>
  <si>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</si>
  <si>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</si>
  <si>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</si>
  <si>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</si>
  <si>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</si>
  <si>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</si>
  <si>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</si>
  <si>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</si>
  <si>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</si>
  <si>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</si>
  <si>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</si>
  <si>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</si>
  <si>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</si>
  <si>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</si>
  <si>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</si>
  <si>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</si>
  <si>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</si>
  <si>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</si>
  <si>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</si>
  <si>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</si>
  <si>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</si>
  <si>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</si>
  <si>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</si>
  <si>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</si>
  <si>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</si>
  <si>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</si>
  <si>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</si>
  <si>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</si>
  <si>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</si>
  <si>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</si>
  <si>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</si>
  <si>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</si>
  <si>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</si>
  <si>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</si>
  <si>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</si>
  <si>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</si>
  <si>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</si>
  <si>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</si>
  <si>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</si>
  <si>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</si>
  <si>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</si>
  <si>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</si>
  <si>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</si>
  <si>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</si>
  <si>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</si>
  <si>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</si>
  <si>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</si>
  <si>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</si>
  <si>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</si>
  <si>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</si>
  <si>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</si>
  <si>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</si>
  <si>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</si>
  <si>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</si>
  <si>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</si>
  <si>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</si>
  <si>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</si>
  <si>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</si>
  <si>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</si>
  <si>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</si>
  <si>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</si>
  <si>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</si>
  <si>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</si>
  <si>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</si>
  <si>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</si>
  <si>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</si>
  <si>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</si>
  <si>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</si>
  <si>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</si>
  <si>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</si>
  <si>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</si>
  <si>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</si>
  <si>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</si>
  <si>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</si>
  <si>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</si>
  <si>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</si>
  <si>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</si>
  <si>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</si>
  <si>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</si>
  <si>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</si>
  <si>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</si>
  <si>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</si>
  <si>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</si>
  <si>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</si>
  <si>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</si>
  <si>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</si>
  <si>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</si>
  <si>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</si>
  <si>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</si>
  <si>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</si>
  <si>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</si>
  <si>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</si>
  <si>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</si>
  <si>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</si>
  <si>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</si>
  <si>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</si>
  <si>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</si>
  <si>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</si>
  <si>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</si>
  <si>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</si>
  <si>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</si>
  <si>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</si>
  <si>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</si>
  <si>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</si>
  <si>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</si>
  <si>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</si>
  <si>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</si>
  <si>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</si>
  <si>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</si>
  <si>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</si>
  <si>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</si>
  <si>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</si>
  <si>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</si>
  <si>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</si>
  <si>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</si>
  <si>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</si>
  <si>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</si>
  <si>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</si>
  <si>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</si>
  <si>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</si>
  <si>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</si>
  <si>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</si>
  <si>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</si>
  <si>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</si>
  <si>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</si>
  <si>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</si>
  <si>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</si>
  <si>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</si>
  <si>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</si>
  <si>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</si>
  <si>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</si>
  <si>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</si>
  <si>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</si>
  <si>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</si>
  <si>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</si>
  <si>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</si>
  <si>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</si>
  <si>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</si>
  <si>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</si>
  <si>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</si>
  <si>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</si>
  <si>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</si>
  <si>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</si>
  <si>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</si>
  <si>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</si>
  <si>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</si>
  <si>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</si>
  <si>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</si>
  <si>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</si>
  <si>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</si>
  <si>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</si>
  <si>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</si>
  <si>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</si>
  <si>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</si>
  <si>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</si>
  <si>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</si>
  <si>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</si>
  <si>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</si>
  <si>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</si>
  <si>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</si>
  <si>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</si>
  <si>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</si>
  <si>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</si>
  <si>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</si>
  <si>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</si>
  <si>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</si>
  <si>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</si>
  <si>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</si>
  <si>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</si>
  <si>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</si>
  <si>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</si>
  <si>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</si>
  <si>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</si>
  <si>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</si>
  <si>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</si>
  <si>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</si>
  <si>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</si>
  <si>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</si>
  <si>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</si>
  <si>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</si>
  <si>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</si>
  <si>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</si>
  <si>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</si>
  <si>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</si>
  <si>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</si>
  <si>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</si>
  <si>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</si>
  <si>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</si>
  <si>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</si>
  <si>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</si>
  <si>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</si>
  <si>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</si>
  <si>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</si>
  <si>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</si>
  <si>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</si>
  <si>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</si>
  <si>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</si>
  <si>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</si>
  <si>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</si>
  <si>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</si>
  <si>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</si>
  <si>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</si>
  <si>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</si>
  <si>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</si>
  <si>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</si>
  <si>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</si>
  <si>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</si>
  <si>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</si>
  <si>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</si>
  <si>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</si>
  <si>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</si>
  <si>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</si>
  <si>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</si>
  <si>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</si>
  <si>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</si>
  <si>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</si>
  <si>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</si>
  <si>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</si>
  <si>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</si>
  <si>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</si>
  <si>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</si>
  <si>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</si>
  <si>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</si>
  <si>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</si>
  <si>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</si>
  <si>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</si>
  <si>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</si>
  <si>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</si>
  <si>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</si>
  <si>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</si>
  <si>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</si>
  <si>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</si>
  <si>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</si>
  <si>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</si>
  <si>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</si>
  <si>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</si>
  <si>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</si>
  <si>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</si>
  <si>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</si>
  <si>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</si>
  <si>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</si>
  <si>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</si>
  <si>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</si>
  <si>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</si>
  <si>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</si>
  <si>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</si>
  <si>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</si>
  <si>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</si>
  <si>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</si>
  <si>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</si>
  <si>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</si>
  <si>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</si>
  <si>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</si>
  <si>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</si>
  <si>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</si>
  <si>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</si>
  <si>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</si>
  <si>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</si>
  <si>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</si>
  <si>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</si>
  <si>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</si>
  <si>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</si>
  <si>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</si>
  <si>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</si>
  <si>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</si>
  <si>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</si>
  <si>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</si>
  <si>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</si>
  <si>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</si>
  <si>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</si>
  <si>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</si>
  <si>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</si>
  <si>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</si>
  <si>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</si>
  <si>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</si>
  <si>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</si>
  <si>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</si>
  <si>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</si>
  <si>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</si>
  <si>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</si>
  <si>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</si>
  <si>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</si>
  <si>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</si>
  <si>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</si>
  <si>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</si>
  <si>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</si>
  <si>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</si>
  <si>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</si>
  <si>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</si>
  <si>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</si>
  <si>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</si>
  <si>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</si>
  <si>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</si>
  <si>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</si>
  <si>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</si>
  <si>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</si>
  <si>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</si>
  <si>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</si>
  <si>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</si>
  <si>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</si>
  <si>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</si>
  <si>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</si>
  <si>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</si>
  <si>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</si>
  <si>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</si>
  <si>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</si>
  <si>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</si>
  <si>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</si>
  <si>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</si>
  <si>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</si>
  <si>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</si>
  <si>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</si>
  <si>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</si>
  <si>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</si>
  <si>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</si>
  <si>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</si>
  <si>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</si>
  <si>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</si>
  <si>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</si>
  <si>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</si>
  <si>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</si>
  <si>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</si>
  <si>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</si>
  <si>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</si>
  <si>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</si>
  <si>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</si>
  <si>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</si>
  <si>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</si>
  <si>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</si>
  <si>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</si>
  <si>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</si>
  <si>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</si>
  <si>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</si>
  <si>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</si>
  <si>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</si>
  <si>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</si>
  <si>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</si>
  <si>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</si>
  <si>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</si>
  <si>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</si>
  <si>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</si>
  <si>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</si>
  <si>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</si>
  <si>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</si>
  <si>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</si>
  <si>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</si>
  <si>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</si>
  <si>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</si>
  <si>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</si>
  <si>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</si>
  <si>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</si>
  <si>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</si>
  <si>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</si>
  <si>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</si>
  <si>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</si>
  <si>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</si>
  <si>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</si>
  <si>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</si>
  <si>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</si>
  <si>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</si>
  <si>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</si>
  <si>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</si>
  <si>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</si>
  <si>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</si>
  <si>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</si>
  <si>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</si>
  <si>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</si>
  <si>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</si>
  <si>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</si>
  <si>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</si>
  <si>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</si>
  <si>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</si>
  <si>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</si>
  <si>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</si>
  <si>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</si>
  <si>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</si>
  <si>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</si>
  <si>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</si>
  <si>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</si>
  <si>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</si>
  <si>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</si>
  <si>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</si>
  <si>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</si>
  <si>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</si>
  <si>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</si>
  <si>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</si>
  <si>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</si>
  <si>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</si>
  <si>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</si>
  <si>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</si>
  <si>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</si>
  <si>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</si>
  <si>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</si>
  <si>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</si>
  <si>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</si>
  <si>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</si>
  <si>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</si>
  <si>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</si>
  <si>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</si>
  <si>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</si>
  <si>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</si>
  <si>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</si>
  <si>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</si>
  <si>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</si>
  <si>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</si>
  <si>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</si>
  <si>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</si>
  <si>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</si>
  <si>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</si>
  <si>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</si>
  <si>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</si>
  <si>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</si>
  <si>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</si>
  <si>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</si>
  <si>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</si>
  <si>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</si>
  <si>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</si>
  <si>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</si>
  <si>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</si>
  <si>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</si>
  <si>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</si>
  <si>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</si>
  <si>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</si>
  <si>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</si>
  <si>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</si>
  <si>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</si>
  <si>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</si>
  <si>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</si>
  <si>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</si>
  <si>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</si>
  <si>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</si>
  <si>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</si>
  <si>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</si>
  <si>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</si>
  <si>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</si>
  <si>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</si>
  <si>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</si>
  <si>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</si>
  <si>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</si>
  <si>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</si>
  <si>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</si>
  <si>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</si>
  <si>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</si>
  <si>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</si>
  <si>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</si>
  <si>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</si>
  <si>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</si>
  <si>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</si>
  <si>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</si>
  <si>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</si>
  <si>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</si>
  <si>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</si>
  <si>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</si>
  <si>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</si>
  <si>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</si>
  <si>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</si>
  <si>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</si>
  <si>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</si>
  <si>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</si>
  <si>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</si>
  <si>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</si>
  <si>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</si>
  <si>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</si>
  <si>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</si>
  <si>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</si>
  <si>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</si>
  <si>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</si>
  <si>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</si>
  <si>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</si>
  <si>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</si>
  <si>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</si>
  <si>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</si>
  <si>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</si>
  <si>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</si>
  <si>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</si>
  <si>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</si>
  <si>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</si>
  <si>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</si>
  <si>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</si>
  <si>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</si>
  <si>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</si>
  <si>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</si>
  <si>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</si>
  <si>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</si>
  <si>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</si>
  <si>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</si>
  <si>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</si>
  <si>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</si>
  <si>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</si>
  <si>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</si>
  <si>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</si>
  <si>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</si>
  <si>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</si>
  <si>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</si>
  <si>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</si>
  <si>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</si>
  <si>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</si>
  <si>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</si>
  <si>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</si>
  <si>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</si>
  <si>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</si>
  <si>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</si>
  <si>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</si>
  <si>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</si>
  <si>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</si>
  <si>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</si>
  <si>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</si>
  <si>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</si>
  <si>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</si>
  <si>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</si>
  <si>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</si>
  <si>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</si>
  <si>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</si>
  <si>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</si>
  <si>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</si>
  <si>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</si>
  <si>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</si>
  <si>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</si>
  <si>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</si>
  <si>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</si>
  <si>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</si>
  <si>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</si>
  <si>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</si>
  <si>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</si>
  <si>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</si>
  <si>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</si>
  <si>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</si>
  <si>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</si>
  <si>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</si>
  <si>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</si>
  <si>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</si>
  <si>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</si>
  <si>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</si>
  <si>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</si>
  <si>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</si>
  <si>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</si>
  <si>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</si>
  <si>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</si>
  <si>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</si>
  <si>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</si>
  <si>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</si>
  <si>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</si>
  <si>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</si>
  <si>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</si>
  <si>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</si>
  <si>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</si>
  <si>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</si>
  <si>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</si>
  <si>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</si>
  <si>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</si>
  <si>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</si>
  <si>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</si>
  <si>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</si>
  <si>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</si>
  <si>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</si>
  <si>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</si>
  <si>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</si>
  <si>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</si>
  <si>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</si>
  <si>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</si>
  <si>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</si>
  <si>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</si>
  <si>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</si>
  <si>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</si>
  <si>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</si>
  <si>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</si>
  <si>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</si>
  <si>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</si>
  <si>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</si>
  <si>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</si>
  <si>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</si>
  <si>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</si>
  <si>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</si>
  <si>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</si>
  <si>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</si>
  <si>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</si>
  <si>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</si>
  <si>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</si>
  <si>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</si>
  <si>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</si>
  <si>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</si>
  <si>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</si>
  <si>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</si>
  <si>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</si>
  <si>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</si>
  <si>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</si>
  <si>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</si>
  <si>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</si>
  <si>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</si>
  <si>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</si>
  <si>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</si>
  <si>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</si>
  <si>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</si>
  <si>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</si>
  <si>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</si>
  <si>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</si>
  <si>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</si>
  <si>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</si>
  <si>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</si>
  <si>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</si>
  <si>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</si>
  <si>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</si>
  <si>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</si>
  <si>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</si>
  <si>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</si>
  <si>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</si>
  <si>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</si>
  <si>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</si>
  <si>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</si>
  <si>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</si>
  <si>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</si>
  <si>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</si>
  <si>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</si>
  <si>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</si>
  <si>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</si>
  <si>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</si>
  <si>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</si>
  <si>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</si>
  <si>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</si>
  <si>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</si>
  <si>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</si>
  <si>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</si>
  <si>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</si>
  <si>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</si>
  <si>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</si>
  <si>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</si>
  <si>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</si>
  <si>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</si>
  <si>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</si>
  <si>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</si>
  <si>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</si>
  <si>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</si>
  <si>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</si>
  <si>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</si>
  <si>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</si>
  <si>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</si>
  <si>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</si>
  <si>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</si>
  <si>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</si>
  <si>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</si>
  <si>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</si>
  <si>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</si>
  <si>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</si>
  <si>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</si>
  <si>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</si>
  <si>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</si>
  <si>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</si>
  <si>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</si>
  <si>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</si>
  <si>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</si>
  <si>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</si>
  <si>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</si>
  <si>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</si>
  <si>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</si>
  <si>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</si>
  <si>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</si>
  <si>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</si>
  <si>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</si>
  <si>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</si>
  <si>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</si>
  <si>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</si>
  <si>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</si>
  <si>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</si>
  <si>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</si>
  <si>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</si>
  <si>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</si>
  <si>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</si>
  <si>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</si>
  <si>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</si>
  <si>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</si>
  <si>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</si>
  <si>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</si>
  <si>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</si>
  <si>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</si>
  <si>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</si>
  <si>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</si>
  <si>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</si>
  <si>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</si>
  <si>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</si>
  <si>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</si>
  <si>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</si>
  <si>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</si>
  <si>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</si>
  <si>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</si>
  <si>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</si>
  <si>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</si>
  <si>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</si>
  <si>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</si>
  <si>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</si>
  <si>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</si>
  <si>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</si>
  <si>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</si>
  <si>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</si>
  <si>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</si>
  <si>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</si>
  <si>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</si>
  <si>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</si>
  <si>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</si>
  <si>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</si>
  <si>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</si>
  <si>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</si>
  <si>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</si>
  <si>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</si>
  <si>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</si>
  <si>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</si>
  <si>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</si>
  <si>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</si>
  <si>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</si>
  <si>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</si>
  <si>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</si>
  <si>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</si>
  <si>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</si>
  <si>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</si>
  <si>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</si>
  <si>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</si>
  <si>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</si>
  <si>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</si>
  <si>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</si>
  <si>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</si>
  <si>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</si>
  <si>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</si>
  <si>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</si>
  <si>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</si>
  <si>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</si>
  <si>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</si>
  <si>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</si>
  <si>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</si>
  <si>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</si>
  <si>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</si>
  <si>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</si>
  <si>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</si>
  <si>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</si>
  <si>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</si>
  <si>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</si>
  <si>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</si>
  <si>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</si>
  <si>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</si>
  <si>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</si>
  <si>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</si>
  <si>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</si>
  <si>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</si>
  <si>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</si>
  <si>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</si>
  <si>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</si>
  <si>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</si>
  <si>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</si>
  <si>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</si>
  <si>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</si>
  <si>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</si>
  <si>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</si>
  <si>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</si>
  <si>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</si>
  <si>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</si>
  <si>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</si>
  <si>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</si>
  <si>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</si>
  <si>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</si>
  <si>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</si>
  <si>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</si>
  <si>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</si>
  <si>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</si>
  <si>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</si>
  <si>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</si>
  <si>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</si>
  <si>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</si>
  <si>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</si>
  <si>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</si>
  <si>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</si>
  <si>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</si>
  <si>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</si>
  <si>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</si>
  <si>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</si>
  <si>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</si>
  <si>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</si>
  <si>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</si>
  <si>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</si>
  <si>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</si>
  <si>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</si>
  <si>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</si>
  <si>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</si>
  <si>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</si>
  <si>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</si>
  <si>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</si>
  <si>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</si>
  <si>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</si>
  <si>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</si>
  <si>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</si>
  <si>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</si>
  <si>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</si>
  <si>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</si>
  <si>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</si>
  <si>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</si>
  <si>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</si>
  <si>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</si>
  <si>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</si>
  <si>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</si>
  <si>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</si>
  <si>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</si>
  <si>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</si>
  <si>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</si>
  <si>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</si>
  <si>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</si>
  <si>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</si>
  <si>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</si>
  <si>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</si>
  <si>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</si>
  <si>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</si>
  <si>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</si>
  <si>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</si>
  <si>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</si>
  <si>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</si>
  <si>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</si>
  <si>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</si>
  <si>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</si>
  <si>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</si>
  <si>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</si>
  <si>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</si>
  <si>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</si>
  <si>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</si>
  <si>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</si>
  <si>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</si>
  <si>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</si>
  <si>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</si>
  <si>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</si>
  <si>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</si>
  <si>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</si>
  <si>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</si>
  <si>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</si>
  <si>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</si>
  <si>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</si>
  <si>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</si>
  <si>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</si>
  <si>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</si>
  <si>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</si>
  <si>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</si>
  <si>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</si>
  <si>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</si>
  <si>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</si>
  <si>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</si>
  <si>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</si>
  <si>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</si>
  <si>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</si>
  <si>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</si>
  <si>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</si>
  <si>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</si>
  <si>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</si>
  <si>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</si>
  <si>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</si>
  <si>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</si>
  <si>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</si>
  <si>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</si>
  <si>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</si>
  <si>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</si>
  <si>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</si>
  <si>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</si>
  <si>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</si>
  <si>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</si>
  <si>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</si>
  <si>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</si>
  <si>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</si>
  <si>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</si>
  <si>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</si>
  <si>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</si>
  <si>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</si>
  <si>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</si>
  <si>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</si>
  <si>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</si>
  <si>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</si>
  <si>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</si>
  <si>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</si>
  <si>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</si>
  <si>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</si>
  <si>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</si>
  <si>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</si>
  <si>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</si>
  <si>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</si>
  <si>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</si>
  <si>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</si>
  <si>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</si>
  <si>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</si>
  <si>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</si>
  <si>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</si>
  <si>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</si>
  <si>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</si>
  <si>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</si>
  <si>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</si>
  <si>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</si>
  <si>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</si>
  <si>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</si>
  <si>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</si>
  <si>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</si>
  <si>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</si>
  <si>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</si>
  <si>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</si>
  <si>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</si>
  <si>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</si>
  <si>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</si>
  <si>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</si>
  <si>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</si>
  <si>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</si>
  <si>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</si>
  <si>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</si>
  <si>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</si>
  <si>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</si>
  <si>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</si>
  <si>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</si>
  <si>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</si>
  <si>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</si>
  <si>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</si>
  <si>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</si>
  <si>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</si>
  <si>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</si>
  <si>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</si>
  <si>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</si>
  <si>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</si>
  <si>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</si>
  <si>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</si>
  <si>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</si>
  <si>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</si>
  <si>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</si>
  <si>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</si>
  <si>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</si>
  <si>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</si>
  <si>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</si>
  <si>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</si>
  <si>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</si>
  <si>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</si>
  <si>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</si>
  <si>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</si>
  <si>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</si>
  <si>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</si>
  <si>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</si>
  <si>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</si>
  <si>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</si>
  <si>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</si>
  <si>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</si>
  <si>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</si>
  <si>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</si>
  <si>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</si>
  <si>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</si>
  <si>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</si>
  <si>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</si>
  <si>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</si>
  <si>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</si>
  <si>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</si>
  <si>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</si>
  <si>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</si>
  <si>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</si>
  <si>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</si>
  <si>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</si>
  <si>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</si>
  <si>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</si>
  <si>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</si>
  <si>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</si>
  <si>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</si>
  <si>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</si>
  <si>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</si>
  <si>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</si>
  <si>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</si>
  <si>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</si>
  <si>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</si>
  <si>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</si>
  <si>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</si>
  <si>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</si>
  <si>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</si>
  <si>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</si>
  <si>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</si>
  <si>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</si>
  <si>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</si>
  <si>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</si>
  <si>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</si>
  <si>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</si>
  <si>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</si>
  <si>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</si>
  <si>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</si>
  <si>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</si>
  <si>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</si>
  <si>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</si>
  <si>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</si>
  <si>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</si>
  <si>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</si>
  <si>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</si>
  <si>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</si>
  <si>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</si>
  <si>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</si>
  <si>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</si>
  <si>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</si>
  <si>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</si>
  <si>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</si>
  <si>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</si>
  <si>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</si>
  <si>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</si>
  <si>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</si>
  <si>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</si>
  <si>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</si>
  <si>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</si>
  <si>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</si>
  <si>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</si>
  <si>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</si>
  <si>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</si>
  <si>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</si>
  <si>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</si>
  <si>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</si>
  <si>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</si>
  <si>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</si>
  <si>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</si>
  <si>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</si>
  <si>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</si>
  <si>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</si>
  <si>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</si>
  <si>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</si>
  <si>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</si>
  <si>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</si>
  <si>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</si>
  <si>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</si>
  <si>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</si>
  <si>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</si>
  <si>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</si>
  <si>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</si>
  <si>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</si>
  <si>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</si>
  <si>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</si>
  <si>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</si>
  <si>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</si>
  <si>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</si>
  <si>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</si>
  <si>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</si>
  <si>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</si>
  <si>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</si>
  <si>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</si>
  <si>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</si>
  <si>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</si>
  <si>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</si>
  <si>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</si>
  <si>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</si>
  <si>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</si>
  <si>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</si>
  <si>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</si>
  <si>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</si>
  <si>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</si>
  <si>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</si>
  <si>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</si>
  <si>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</si>
  <si>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</si>
  <si>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</si>
  <si>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</si>
  <si>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</si>
  <si>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</si>
  <si>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</si>
  <si>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</si>
  <si>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</si>
  <si>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</si>
  <si>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</si>
  <si>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</si>
  <si>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</si>
  <si>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</si>
  <si>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</si>
  <si>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</si>
  <si>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</si>
  <si>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</si>
  <si>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</si>
  <si>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</si>
  <si>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</si>
  <si>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</si>
  <si>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</si>
  <si>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</si>
  <si>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</si>
  <si>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</si>
  <si>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</si>
  <si>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</si>
  <si>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</si>
  <si>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</si>
  <si>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</si>
  <si>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</si>
  <si>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</si>
  <si>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</si>
  <si>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</si>
  <si>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</si>
  <si>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</si>
  <si>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</si>
  <si>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</si>
  <si>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</si>
  <si>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</si>
  <si>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</si>
  <si>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</si>
  <si>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</si>
  <si>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</si>
  <si>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</si>
  <si>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</si>
  <si>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</si>
  <si>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</si>
  <si>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</si>
  <si>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</si>
  <si>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</si>
  <si>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</si>
  <si>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</si>
  <si>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</si>
  <si>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</si>
  <si>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</si>
  <si>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</si>
  <si>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</si>
  <si>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</si>
  <si>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</si>
  <si>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</si>
  <si>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</si>
  <si>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</si>
  <si>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</si>
  <si>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</si>
  <si>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</si>
  <si>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</si>
  <si>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</si>
  <si>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</si>
  <si>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</si>
  <si>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</si>
  <si>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</si>
  <si>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</si>
  <si>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</si>
  <si>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</si>
  <si>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</si>
  <si>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</si>
  <si>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</si>
  <si>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</si>
  <si>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</si>
  <si>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</si>
  <si>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</si>
  <si>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</si>
  <si>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</si>
  <si>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</si>
  <si>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</si>
  <si>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</si>
  <si>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</si>
  <si>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</si>
  <si>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</si>
  <si>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</si>
  <si>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</si>
  <si>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</si>
  <si>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</si>
  <si>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</si>
  <si>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</si>
  <si>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</si>
  <si>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</si>
  <si>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</si>
  <si>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</si>
  <si>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</si>
  <si>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</si>
  <si>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</si>
  <si>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</si>
  <si>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</si>
  <si>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</si>
  <si>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</si>
  <si>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</si>
  <si>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</si>
  <si>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</si>
  <si>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</si>
  <si>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</si>
  <si>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</si>
  <si>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</si>
  <si>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</si>
  <si>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</si>
  <si>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</si>
  <si>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</si>
  <si>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</si>
  <si>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</si>
  <si>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</si>
  <si>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</si>
  <si>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</si>
  <si>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</si>
  <si>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</si>
  <si>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</si>
  <si>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</si>
  <si>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</si>
  <si>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</si>
  <si>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</si>
  <si>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</si>
  <si>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</si>
  <si>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</si>
  <si>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</si>
  <si>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</si>
  <si>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</si>
  <si>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</si>
  <si>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</si>
  <si>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</si>
  <si>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</si>
  <si>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</si>
  <si>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</si>
  <si>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</si>
  <si>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</si>
  <si>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</si>
  <si>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</si>
  <si>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</si>
  <si>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</si>
  <si>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</si>
  <si>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</si>
  <si>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</si>
  <si>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</si>
  <si>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</si>
  <si>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</si>
  <si>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</si>
  <si>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</si>
  <si>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</si>
  <si>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</si>
  <si>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</si>
  <si>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</si>
  <si>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</si>
  <si>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</si>
  <si>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</si>
  <si>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</si>
  <si>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</si>
  <si>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</si>
  <si>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</si>
  <si>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</si>
  <si>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</si>
  <si>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</si>
  <si>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</si>
  <si>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</si>
  <si>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</si>
  <si>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</si>
  <si>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</si>
  <si>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</si>
  <si>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</si>
  <si>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</si>
  <si>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</si>
  <si>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</si>
  <si>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</si>
  <si>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</si>
  <si>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</si>
  <si>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</si>
  <si>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</si>
  <si>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</si>
  <si>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</si>
  <si>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</si>
  <si>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</si>
  <si>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</si>
  <si>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</si>
  <si>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</si>
  <si>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</si>
  <si>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</si>
  <si>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</si>
  <si>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</si>
  <si>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</si>
  <si>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</si>
  <si>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</si>
  <si>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</si>
  <si>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</si>
  <si>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</si>
  <si>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</si>
  <si>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</si>
  <si>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</si>
  <si>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</si>
  <si>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</si>
  <si>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</si>
  <si>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</si>
  <si>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</si>
  <si>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</si>
  <si>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</si>
  <si>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</si>
  <si>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</si>
  <si>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</si>
  <si>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</si>
  <si>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</si>
  <si>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</si>
  <si>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</si>
  <si>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</si>
  <si>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</si>
  <si>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</si>
  <si>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</si>
  <si>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</si>
  <si>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</si>
  <si>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</si>
  <si>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</si>
  <si>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</si>
  <si>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</si>
  <si>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</si>
  <si>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</si>
  <si>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</si>
  <si>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</si>
  <si>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</si>
  <si>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</si>
  <si>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</si>
  <si>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</si>
  <si>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</si>
  <si>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</si>
  <si>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</si>
  <si>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</si>
  <si>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</si>
  <si>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</si>
  <si>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</si>
  <si>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</si>
  <si>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</si>
  <si>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</si>
  <si>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</si>
  <si>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</si>
  <si>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</si>
  <si>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</si>
  <si>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</si>
  <si>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</si>
  <si>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</si>
  <si>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</si>
  <si>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</si>
  <si>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</si>
  <si>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</si>
  <si>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</si>
  <si>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</si>
  <si>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</si>
  <si>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</si>
  <si>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</si>
  <si>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</si>
  <si>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</si>
  <si>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</si>
  <si>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</si>
  <si>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</si>
  <si>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</si>
  <si>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</si>
  <si>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</si>
  <si>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</si>
  <si>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</si>
  <si>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</si>
  <si>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</si>
  <si>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</si>
  <si>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</si>
  <si>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</si>
  <si>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</si>
  <si>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</si>
  <si>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</si>
  <si>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</si>
  <si>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</si>
  <si>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</si>
  <si>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</si>
  <si>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</si>
  <si>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</si>
  <si>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</si>
  <si>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</si>
  <si>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</si>
  <si>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</si>
  <si>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</si>
  <si>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</si>
  <si>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</si>
  <si>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</si>
  <si>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</si>
  <si>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</si>
  <si>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</si>
  <si>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</si>
  <si>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</si>
  <si>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</si>
  <si>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</si>
  <si>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</si>
  <si>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</si>
  <si>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</si>
  <si>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</si>
  <si>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</si>
  <si>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</si>
  <si>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</si>
  <si>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</si>
  <si>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</si>
  <si>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</si>
  <si>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</si>
  <si>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</si>
  <si>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</si>
  <si>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</si>
  <si>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</si>
  <si>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</si>
  <si>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</si>
  <si>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</si>
  <si>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</si>
  <si>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</si>
  <si>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</si>
  <si>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</si>
  <si>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</si>
  <si>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</si>
  <si>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</si>
  <si>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</si>
  <si>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</si>
  <si>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</si>
  <si>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</si>
  <si>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</si>
  <si>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</si>
  <si>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</si>
  <si>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</si>
  <si>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</si>
  <si>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</si>
  <si>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</si>
  <si>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</si>
  <si>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</si>
  <si>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</si>
  <si>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</si>
  <si>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</si>
  <si>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</si>
  <si>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</si>
  <si>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</si>
  <si>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</si>
  <si>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</si>
  <si>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</si>
  <si>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</si>
  <si>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</si>
  <si>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</si>
  <si>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</si>
  <si>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</si>
  <si>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</si>
  <si>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</si>
  <si>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</si>
  <si>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</si>
  <si>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</si>
  <si>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</si>
  <si>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</si>
  <si>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</si>
  <si>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</si>
  <si>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</si>
  <si>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</si>
  <si>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</si>
  <si>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</si>
  <si>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</si>
  <si>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</si>
  <si>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</si>
  <si>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</si>
  <si>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</si>
  <si>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</si>
  <si>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</si>
  <si>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</si>
  <si>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</si>
  <si>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</si>
  <si>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</si>
  <si>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</si>
  <si>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</si>
  <si>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</si>
  <si>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</si>
  <si>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</si>
  <si>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</si>
  <si>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</si>
  <si>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</si>
  <si>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</si>
  <si>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</si>
  <si>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</si>
  <si>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</si>
  <si>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</si>
  <si>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</si>
  <si>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</si>
  <si>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</si>
  <si>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</si>
  <si>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</si>
  <si>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</si>
  <si>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</si>
  <si>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</si>
  <si>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</si>
  <si>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</si>
  <si>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</si>
  <si>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</si>
  <si>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</si>
  <si>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</si>
  <si>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</si>
  <si>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</si>
  <si>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</si>
  <si>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</si>
  <si>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</si>
  <si>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</si>
  <si>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</si>
  <si>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</si>
  <si>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</si>
  <si>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</si>
  <si>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</si>
  <si>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</si>
  <si>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</si>
  <si>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</si>
  <si>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</si>
  <si>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</si>
  <si>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</si>
  <si>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</si>
  <si>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</si>
  <si>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</si>
  <si>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</si>
  <si>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</si>
  <si>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</si>
  <si>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</si>
  <si>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</si>
  <si>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</si>
  <si>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</si>
  <si>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</si>
  <si>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</si>
  <si>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</si>
  <si>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</si>
  <si>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</si>
  <si>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</si>
  <si>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</si>
  <si>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</si>
  <si>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</si>
  <si>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</si>
  <si>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</si>
  <si>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</si>
  <si>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</si>
  <si>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</si>
  <si>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</si>
  <si>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</si>
  <si>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</si>
  <si>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</si>
  <si>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</si>
  <si>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</si>
  <si>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</si>
  <si>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</si>
  <si>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</si>
  <si>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</si>
  <si>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</si>
  <si>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</si>
  <si>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</si>
  <si>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</si>
  <si>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</si>
  <si>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</si>
  <si>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</si>
  <si>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</si>
  <si>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</si>
  <si>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</si>
  <si>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</si>
  <si>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</si>
  <si>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</si>
  <si>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</si>
  <si>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</si>
  <si>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</si>
  <si>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</si>
  <si>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</si>
  <si>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</si>
  <si>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</si>
  <si>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</si>
  <si>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</si>
  <si>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</si>
  <si>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</si>
  <si>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</si>
  <si>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</si>
  <si>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</si>
  <si>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</si>
  <si>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</si>
  <si>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</si>
  <si>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</si>
  <si>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</si>
  <si>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</si>
  <si>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</si>
  <si>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</si>
  <si>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</si>
  <si>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</si>
  <si>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</si>
  <si>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</si>
  <si>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</si>
  <si>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</si>
  <si>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</si>
  <si>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</si>
  <si>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</si>
  <si>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</si>
  <si>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</si>
  <si>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</si>
  <si>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</si>
  <si>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</si>
  <si>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</si>
  <si>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</si>
  <si>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</si>
  <si>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</si>
  <si>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</si>
  <si>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</si>
  <si>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</si>
  <si>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</si>
  <si>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</si>
  <si>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</si>
  <si>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</si>
  <si>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</si>
  <si>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</si>
  <si>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</si>
  <si>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</si>
  <si>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</si>
  <si>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</si>
  <si>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</si>
  <si>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</si>
  <si>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</si>
  <si>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</si>
  <si>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</si>
  <si>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</si>
  <si>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</si>
  <si>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</si>
  <si>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</si>
  <si>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</si>
  <si>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</si>
  <si>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</si>
  <si>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</si>
  <si>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</si>
  <si>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</si>
  <si>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</si>
  <si>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</si>
  <si>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</si>
  <si>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</si>
  <si>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</si>
  <si>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</si>
  <si>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</si>
  <si>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</si>
  <si>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</si>
  <si>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</si>
  <si>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</si>
  <si>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</si>
  <si>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</si>
  <si>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</si>
  <si>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</si>
  <si>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</si>
  <si>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</si>
  <si>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</si>
  <si>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</si>
  <si>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</si>
  <si>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</si>
  <si>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</si>
  <si>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</si>
  <si>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</si>
  <si>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</si>
  <si>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</si>
  <si>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</si>
  <si>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</si>
  <si>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</si>
  <si>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</si>
  <si>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</si>
  <si>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</si>
  <si>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</si>
  <si>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</si>
  <si>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</si>
  <si>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</si>
  <si>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</si>
  <si>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</si>
  <si>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</si>
  <si>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</si>
  <si>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</si>
  <si>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</si>
  <si>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</si>
  <si>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</si>
  <si>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</si>
  <si>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</si>
  <si>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</si>
  <si>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</si>
  <si>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</si>
  <si>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</si>
  <si>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</si>
  <si>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</si>
  <si>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</si>
  <si>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</si>
  <si>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</si>
  <si>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</si>
  <si>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</si>
  <si>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</si>
  <si>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</si>
  <si>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</si>
  <si>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</si>
  <si>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</si>
  <si>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</si>
  <si>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</si>
  <si>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</si>
  <si>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</si>
  <si>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</si>
  <si>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</si>
  <si>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</si>
  <si>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</si>
  <si>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</si>
  <si>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</si>
  <si>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</si>
  <si>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</si>
  <si>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</si>
  <si>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</si>
  <si>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</si>
  <si>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</si>
  <si>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</si>
  <si>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</si>
  <si>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</si>
  <si>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</si>
  <si>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</si>
  <si>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</si>
  <si>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</si>
  <si>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</si>
  <si>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</si>
  <si>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</si>
  <si>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</si>
  <si>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</si>
  <si>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</si>
  <si>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</si>
  <si>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</si>
  <si>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</si>
  <si>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</si>
  <si>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</si>
  <si>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</si>
  <si>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</si>
  <si>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</si>
  <si>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</si>
  <si>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</si>
  <si>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</si>
  <si>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</si>
  <si>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</si>
  <si>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</si>
  <si>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</si>
  <si>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</si>
  <si>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</si>
  <si>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</si>
  <si>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</si>
  <si>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</si>
  <si>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</si>
  <si>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</si>
  <si>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</si>
  <si>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</si>
  <si>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</si>
  <si>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</si>
  <si>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</si>
  <si>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</si>
  <si>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</si>
  <si>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</si>
  <si>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</si>
  <si>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</si>
  <si>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</si>
  <si>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</si>
  <si>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</si>
  <si>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</si>
  <si>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</si>
  <si>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</si>
  <si>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</si>
  <si>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</si>
  <si>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</si>
  <si>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</si>
  <si>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</si>
  <si>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</si>
  <si>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</si>
  <si>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</si>
  <si>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</si>
  <si>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</si>
  <si>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</si>
  <si>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</si>
  <si>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</si>
  <si>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</si>
  <si>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</si>
  <si>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</si>
  <si>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</si>
  <si>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</si>
  <si>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</si>
  <si>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</si>
  <si>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</si>
  <si>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</si>
  <si>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</si>
  <si>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</si>
  <si>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</si>
  <si>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</si>
  <si>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</si>
  <si>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</si>
  <si>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</si>
  <si>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</si>
  <si>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</si>
  <si>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</si>
  <si>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</si>
  <si>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</si>
  <si>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</si>
  <si>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</si>
  <si>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</si>
  <si>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</si>
  <si>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</si>
  <si>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</si>
  <si>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</si>
  <si>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</si>
  <si>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</si>
  <si>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</si>
  <si>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</si>
  <si>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</si>
  <si>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</si>
  <si>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</si>
  <si>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</si>
  <si>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</si>
  <si>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</si>
  <si>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</si>
  <si>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</si>
  <si>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</si>
  <si>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</si>
  <si>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</si>
  <si>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</si>
  <si>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</si>
  <si>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</si>
  <si>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</si>
  <si>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</si>
  <si>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</si>
  <si>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</si>
  <si>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</si>
  <si>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</si>
  <si>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</si>
  <si>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</si>
  <si>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</si>
  <si>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</si>
  <si>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</si>
  <si>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</si>
  <si>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</si>
  <si>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</si>
  <si>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</si>
  <si>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</si>
  <si>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</si>
  <si>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</si>
  <si>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</si>
  <si>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</si>
  <si>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</si>
  <si>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</si>
  <si>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</si>
  <si>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</si>
  <si>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</si>
  <si>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</si>
  <si>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</si>
  <si>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</si>
  <si>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</si>
  <si>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</si>
  <si>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</si>
  <si>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</si>
  <si>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</si>
  <si>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</si>
  <si>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</si>
  <si>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</si>
  <si>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</si>
  <si>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</si>
  <si>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</si>
  <si>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</si>
  <si>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</si>
  <si>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</si>
  <si>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</si>
  <si>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</si>
  <si>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</si>
  <si>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</si>
  <si>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</si>
  <si>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</si>
  <si>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</si>
  <si>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</si>
  <si>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</si>
  <si>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</si>
  <si>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</si>
  <si>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</si>
  <si>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</si>
  <si>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</si>
  <si>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</si>
  <si>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</si>
  <si>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</si>
  <si>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</si>
  <si>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</si>
  <si>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</si>
  <si>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</si>
  <si>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</si>
  <si>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</si>
  <si>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</si>
  <si>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</si>
  <si>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</si>
  <si>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</si>
  <si>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</si>
  <si>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</si>
  <si>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</si>
  <si>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</si>
  <si>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</si>
  <si>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</si>
  <si>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</si>
  <si>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</si>
  <si>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</si>
  <si>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</si>
  <si>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</si>
  <si>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</si>
  <si>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</si>
  <si>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</si>
  <si>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</si>
  <si>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</si>
  <si>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</si>
  <si>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</si>
  <si>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</si>
  <si>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</si>
  <si>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</si>
  <si>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</si>
  <si>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</si>
  <si>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</si>
  <si>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</si>
  <si>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</si>
  <si>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</si>
  <si>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</si>
  <si>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</si>
  <si>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</si>
  <si>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</si>
  <si>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</si>
  <si>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</si>
  <si>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</si>
  <si>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</si>
  <si>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</si>
  <si>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</si>
  <si>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</si>
  <si>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</si>
  <si>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</si>
  <si>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</si>
  <si>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</si>
  <si>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</si>
  <si>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</si>
  <si>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</si>
  <si>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</si>
  <si>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</si>
  <si>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</si>
  <si>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</si>
  <si>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</si>
  <si>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</si>
  <si>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</si>
  <si>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</si>
  <si>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</si>
  <si>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</si>
  <si>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</si>
  <si>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</si>
  <si>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</si>
  <si>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</si>
  <si>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</si>
  <si>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</si>
  <si>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</si>
  <si>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</si>
  <si>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</si>
  <si>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</si>
  <si>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</si>
  <si>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</si>
  <si>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</si>
  <si>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</si>
  <si>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</si>
  <si>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</si>
  <si>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</si>
  <si>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</si>
  <si>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</si>
  <si>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</si>
  <si>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</si>
  <si>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</si>
  <si>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</si>
  <si>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</si>
  <si>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</si>
  <si>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</si>
  <si>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</si>
  <si>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</si>
  <si>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</si>
  <si>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</si>
  <si>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</si>
  <si>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</si>
  <si>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</si>
  <si>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</si>
  <si>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</si>
  <si>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</si>
  <si>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</si>
  <si>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</si>
  <si>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</si>
  <si>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</si>
  <si>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</si>
  <si>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</si>
  <si>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</si>
  <si>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</si>
  <si>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</si>
  <si>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</si>
  <si>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</si>
  <si>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</si>
  <si>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</si>
  <si>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</si>
  <si>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</si>
  <si>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</si>
  <si>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</si>
  <si>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</si>
  <si>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</si>
  <si>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</si>
  <si>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</si>
  <si>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</si>
  <si>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</si>
  <si>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</si>
  <si>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</si>
  <si>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</si>
  <si>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</si>
  <si>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</si>
  <si>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</si>
  <si>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</si>
  <si>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</si>
  <si>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</si>
  <si>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</si>
  <si>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</si>
  <si>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</si>
  <si>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</si>
  <si>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</si>
  <si>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</si>
  <si>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</si>
  <si>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</si>
  <si>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</si>
  <si>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</si>
  <si>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</si>
  <si>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</si>
  <si>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</si>
  <si>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</si>
  <si>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</si>
  <si>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</si>
  <si>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</si>
  <si>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</si>
  <si>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</si>
  <si>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</si>
  <si>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</si>
  <si>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</si>
  <si>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</si>
  <si>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</si>
  <si>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</si>
  <si>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</si>
  <si>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</si>
  <si>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</si>
  <si>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</si>
  <si>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</si>
  <si>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</si>
  <si>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</si>
  <si>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</si>
  <si>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</si>
  <si>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</si>
  <si>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</si>
  <si>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</si>
  <si>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</si>
  <si>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</si>
  <si>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</si>
  <si>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</si>
  <si>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</si>
  <si>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</si>
  <si>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</si>
  <si>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</si>
  <si>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</si>
  <si>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</si>
  <si>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</si>
  <si>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</si>
  <si>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</si>
  <si>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</si>
  <si>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</si>
  <si>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</si>
  <si>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</si>
  <si>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</si>
  <si>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</si>
  <si>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</si>
  <si>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</si>
  <si>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</si>
  <si>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</si>
  <si>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</si>
  <si>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</si>
  <si>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</si>
  <si>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</si>
  <si>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</si>
  <si>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</si>
  <si>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</si>
  <si>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</si>
  <si>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</si>
  <si>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</si>
  <si>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</si>
  <si>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</si>
  <si>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</si>
  <si>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</si>
  <si>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</si>
  <si>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</si>
  <si>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</si>
  <si>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</si>
  <si>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</si>
  <si>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</si>
  <si>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</si>
  <si>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</si>
  <si>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</si>
  <si>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</si>
  <si>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</si>
  <si>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</si>
  <si>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</si>
  <si>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</si>
  <si>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</si>
  <si>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</si>
  <si>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</si>
  <si>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</si>
  <si>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</si>
  <si>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</si>
  <si>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</si>
  <si>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</si>
  <si>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</si>
  <si>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</si>
  <si>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</si>
  <si>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</si>
  <si>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</si>
  <si>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</si>
  <si>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</si>
  <si>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</si>
  <si>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</si>
  <si>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</si>
  <si>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</si>
  <si>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</si>
  <si>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</si>
  <si>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</si>
  <si>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</si>
  <si>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</si>
  <si>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</si>
  <si>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</si>
  <si>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</si>
  <si>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</si>
  <si>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</si>
  <si>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</si>
  <si>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</si>
  <si>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</si>
  <si>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</si>
  <si>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</si>
  <si>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</si>
  <si>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</si>
  <si>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</si>
  <si>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</si>
  <si>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</si>
  <si>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</si>
  <si>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</si>
  <si>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</si>
  <si>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</si>
  <si>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</si>
  <si>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</si>
  <si>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</si>
  <si>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</si>
  <si>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</si>
  <si>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</si>
  <si>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</si>
  <si>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</si>
  <si>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</si>
  <si>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</si>
  <si>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</si>
  <si>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</si>
  <si>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</si>
  <si>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</si>
  <si>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</si>
  <si>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</si>
  <si>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</si>
  <si>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</si>
  <si>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</si>
  <si>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</si>
  <si>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</si>
  <si>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</si>
  <si>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</si>
  <si>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</si>
  <si>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</si>
  <si>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</si>
  <si>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</si>
  <si>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</si>
  <si>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</si>
  <si>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</si>
  <si>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</si>
  <si>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</si>
  <si>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</si>
  <si>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</si>
  <si>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</si>
  <si>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</si>
  <si>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</si>
  <si>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</si>
  <si>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</si>
  <si>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</si>
  <si>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</si>
  <si>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</si>
  <si>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</si>
  <si>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</si>
  <si>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</si>
  <si>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</si>
  <si>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</si>
  <si>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</si>
  <si>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</si>
  <si>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</si>
  <si>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</si>
  <si>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</si>
  <si>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</si>
  <si>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</si>
  <si>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</si>
  <si>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</si>
  <si>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</si>
  <si>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</si>
  <si>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</si>
  <si>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</si>
  <si>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</si>
  <si>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</si>
  <si>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</si>
  <si>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</si>
  <si>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</si>
  <si>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</si>
  <si>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</si>
  <si>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</si>
  <si>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</si>
  <si>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</si>
  <si>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</si>
  <si>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</si>
  <si>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</si>
  <si>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</si>
  <si>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</si>
  <si>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</si>
  <si>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</si>
  <si>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</si>
  <si>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</si>
  <si>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</si>
  <si>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</si>
  <si>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</si>
  <si>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</si>
  <si>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</si>
  <si>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</si>
  <si>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</si>
  <si>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</si>
  <si>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</si>
  <si>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</si>
  <si>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</si>
  <si>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</si>
  <si>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</si>
  <si>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</si>
  <si>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</si>
  <si>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</si>
  <si>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</si>
  <si>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</si>
  <si>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</si>
  <si>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</si>
  <si>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</si>
  <si>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</si>
  <si>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</si>
  <si>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</si>
  <si>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</si>
  <si>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</si>
  <si>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</si>
  <si>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</si>
  <si>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</si>
  <si>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</si>
  <si>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</si>
  <si>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</si>
  <si>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</si>
  <si>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</si>
  <si>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</si>
  <si>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</si>
  <si>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</si>
  <si>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</si>
  <si>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</si>
  <si>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</si>
  <si>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</si>
  <si>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</si>
  <si>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</si>
  <si>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</si>
  <si>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</si>
  <si>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</si>
  <si>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</si>
  <si>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</si>
  <si>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</si>
  <si>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</si>
  <si>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</si>
  <si>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</si>
  <si>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</si>
  <si>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</si>
  <si>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</si>
  <si>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</si>
  <si>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</si>
  <si>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</si>
  <si>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</si>
  <si>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</si>
  <si>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</si>
  <si>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</si>
  <si>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</si>
  <si>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</si>
  <si>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</si>
  <si>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</si>
  <si>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</si>
  <si>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</si>
  <si>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</si>
  <si>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</si>
  <si>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</si>
  <si>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</si>
  <si>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</si>
  <si>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</si>
  <si>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</si>
  <si>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</si>
  <si>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</si>
  <si>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</si>
  <si>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</si>
  <si>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</si>
  <si>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</si>
  <si>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</si>
  <si>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</si>
  <si>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</si>
  <si>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</si>
  <si>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</si>
  <si>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</si>
  <si>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</si>
  <si>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</si>
  <si>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</si>
  <si>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</si>
  <si>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</si>
  <si>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</si>
  <si>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</si>
  <si>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</si>
  <si>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</si>
  <si>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</si>
  <si>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</si>
  <si>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</si>
  <si>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</si>
  <si>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</si>
  <si>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</si>
  <si>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</si>
  <si>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</si>
  <si>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</si>
  <si>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</si>
  <si>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</si>
  <si>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</si>
  <si>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</si>
  <si>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</si>
  <si>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</si>
  <si>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</si>
  <si>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</si>
  <si>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</si>
  <si>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</si>
  <si>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</si>
  <si>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</si>
  <si>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</si>
  <si>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</si>
  <si>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</si>
  <si>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</si>
  <si>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</si>
  <si>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</si>
  <si>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</si>
  <si>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</si>
  <si>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</si>
  <si>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</si>
  <si>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</si>
  <si>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</si>
  <si>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</si>
  <si>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</si>
  <si>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</si>
  <si>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</si>
  <si>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</si>
  <si>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</si>
  <si>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</si>
  <si>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</si>
  <si>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</si>
  <si>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</si>
  <si>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</si>
  <si>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</si>
  <si>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</si>
  <si>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</si>
  <si>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</si>
  <si>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</si>
  <si>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</si>
  <si>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</si>
  <si>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</si>
  <si>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</si>
  <si>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</si>
  <si>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</si>
  <si>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</si>
  <si>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</si>
  <si>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</si>
  <si>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</si>
  <si>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</si>
  <si>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</si>
  <si>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</si>
  <si>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</si>
  <si>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</si>
  <si>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</si>
  <si>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</si>
  <si>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</si>
  <si>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</si>
  <si>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</si>
  <si>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</si>
  <si>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</si>
  <si>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</si>
  <si>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</si>
  <si>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</si>
  <si>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</si>
  <si>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</si>
  <si>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</si>
  <si>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</si>
  <si>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</si>
  <si>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</si>
  <si>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</si>
  <si>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</si>
  <si>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</si>
  <si>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</si>
  <si>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</si>
  <si>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</si>
  <si>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</si>
  <si>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</si>
  <si>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</si>
  <si>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</si>
  <si>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</si>
  <si>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</si>
  <si>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</si>
  <si>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</si>
  <si>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</si>
  <si>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</si>
  <si>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</si>
  <si>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</si>
  <si>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</si>
  <si>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</si>
  <si>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</si>
  <si>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</si>
  <si>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</si>
  <si>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</si>
  <si>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</si>
  <si>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</si>
  <si>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</si>
  <si>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</si>
  <si>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</si>
  <si>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</si>
  <si>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</si>
  <si>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</si>
  <si>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</si>
  <si>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</si>
  <si>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</si>
  <si>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</si>
  <si>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</si>
  <si>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</si>
  <si>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</si>
  <si>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</si>
  <si>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</si>
  <si>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</si>
  <si>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</si>
  <si>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</si>
  <si>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</si>
  <si>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</si>
  <si>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</si>
  <si>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</si>
  <si>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</si>
  <si>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</si>
  <si>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</si>
  <si>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</si>
  <si>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</si>
  <si>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</si>
  <si>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</si>
  <si>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</si>
  <si>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</si>
  <si>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</si>
  <si>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</si>
  <si>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</si>
  <si>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</si>
  <si>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</si>
  <si>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</si>
  <si>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</si>
  <si>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</si>
  <si>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</si>
  <si>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</si>
  <si>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</si>
  <si>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</si>
  <si>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</si>
  <si>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</si>
  <si>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</si>
  <si>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</si>
  <si>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</si>
  <si>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</si>
  <si>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</si>
  <si>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</si>
  <si>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</si>
  <si>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</si>
  <si>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</si>
  <si>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</si>
  <si>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</si>
  <si>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</si>
  <si>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</si>
  <si>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</si>
  <si>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</si>
  <si>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</si>
  <si>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</si>
  <si>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</si>
  <si>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</si>
  <si>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</si>
  <si>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</si>
  <si>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</si>
  <si>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</si>
  <si>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</si>
  <si>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</si>
  <si>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</si>
  <si>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</si>
  <si>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</si>
  <si>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</si>
  <si>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</si>
  <si>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</si>
  <si>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</si>
  <si>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</si>
  <si>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</si>
  <si>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</si>
  <si>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</si>
  <si>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</si>
  <si>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</si>
  <si>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</si>
  <si>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</si>
  <si>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</si>
  <si>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</si>
  <si>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</si>
  <si>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</si>
  <si>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</si>
  <si>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</si>
  <si>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</si>
  <si>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</si>
  <si>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</si>
  <si>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</si>
  <si>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</si>
  <si>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</si>
  <si>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</si>
  <si>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</si>
  <si>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</si>
  <si>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</si>
  <si>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</si>
  <si>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</si>
  <si>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</si>
  <si>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</si>
  <si>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</si>
  <si>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</si>
  <si>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</si>
  <si>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</si>
  <si>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</si>
  <si>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</si>
  <si>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</si>
  <si>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</si>
  <si>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</si>
  <si>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</si>
  <si>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</si>
  <si>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</si>
  <si>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</si>
  <si>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</si>
  <si>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</si>
  <si>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</si>
  <si>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</si>
  <si>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</si>
  <si>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</si>
  <si>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</si>
  <si>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</si>
  <si>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</si>
  <si>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</si>
  <si>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</si>
  <si>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</si>
  <si>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</si>
  <si>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</si>
  <si>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</si>
  <si>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</si>
  <si>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</si>
  <si>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</si>
  <si>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</si>
  <si>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</si>
  <si>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</si>
  <si>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</si>
  <si>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</si>
  <si>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</si>
  <si>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</si>
  <si>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</si>
  <si>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</si>
  <si>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</si>
  <si>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</si>
  <si>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</si>
  <si>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</si>
  <si>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</si>
  <si>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</si>
  <si>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</si>
  <si>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</si>
  <si>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</si>
  <si>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</si>
  <si>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</si>
  <si>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</si>
  <si>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</si>
  <si>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</si>
  <si>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</si>
  <si>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</si>
  <si>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</si>
  <si>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</si>
  <si>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</si>
  <si>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</si>
  <si>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</si>
  <si>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</si>
  <si>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</si>
  <si>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</si>
  <si>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</si>
  <si>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</si>
  <si>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</si>
  <si>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</si>
  <si>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</si>
  <si>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</si>
  <si>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</si>
  <si>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</si>
  <si>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</si>
  <si>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</si>
  <si>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</si>
  <si>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</si>
  <si>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</si>
  <si>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</si>
  <si>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</si>
  <si>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</si>
  <si>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</si>
  <si>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</si>
  <si>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</si>
  <si>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</si>
  <si>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</si>
  <si>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</si>
  <si>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</si>
  <si>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</si>
  <si>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</si>
  <si>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</si>
  <si>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</si>
  <si>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</si>
  <si>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</si>
  <si>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</si>
  <si>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</si>
  <si>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</si>
  <si>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</si>
  <si>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</si>
  <si>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</si>
  <si>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</si>
  <si>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</si>
  <si>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</si>
  <si>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</si>
  <si>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</si>
  <si>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</si>
  <si>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</si>
  <si>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</si>
  <si>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</si>
  <si>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</si>
  <si>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</si>
  <si>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</si>
  <si>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</si>
  <si>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</si>
  <si>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</si>
  <si>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</si>
  <si>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</si>
  <si>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</si>
  <si>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</si>
  <si>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</si>
  <si>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</si>
  <si>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</si>
  <si>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</si>
  <si>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</si>
  <si>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</si>
  <si>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</si>
  <si>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</si>
  <si>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</si>
  <si>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</si>
  <si>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</si>
  <si>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</si>
  <si>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</si>
  <si>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</si>
  <si>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</si>
  <si>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</si>
  <si>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</si>
  <si>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</si>
  <si>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</si>
  <si>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</si>
  <si>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</si>
  <si>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</si>
  <si>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</si>
  <si>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</si>
  <si>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</si>
  <si>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</si>
  <si>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</si>
  <si>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</si>
  <si>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</si>
  <si>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</si>
  <si>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</si>
  <si>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</si>
  <si>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</si>
  <si>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</si>
  <si>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</si>
  <si>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</si>
  <si>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</si>
  <si>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</si>
  <si>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</si>
  <si>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</si>
  <si>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</si>
  <si>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</si>
  <si>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</si>
  <si>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</si>
  <si>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</si>
  <si>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</si>
  <si>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</si>
  <si>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</si>
  <si>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</si>
  <si>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</si>
  <si>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</si>
  <si>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</si>
  <si>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</si>
  <si>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</si>
  <si>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</si>
  <si>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</si>
  <si>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</si>
  <si>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</si>
  <si>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</si>
  <si>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</si>
  <si>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</si>
  <si>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</si>
  <si>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</si>
  <si>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</si>
  <si>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</si>
  <si>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</si>
  <si>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</si>
  <si>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</si>
  <si>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</si>
  <si>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</si>
  <si>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</si>
  <si>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</si>
  <si>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</si>
  <si>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</si>
  <si>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</si>
  <si>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</si>
  <si>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</si>
  <si>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</si>
  <si>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</si>
  <si>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</si>
  <si>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</si>
  <si>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</si>
  <si>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</si>
  <si>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</si>
  <si>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</si>
  <si>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</si>
  <si>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</si>
  <si>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</si>
  <si>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</si>
  <si>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</si>
  <si>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</si>
  <si>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</si>
  <si>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</si>
  <si>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</si>
  <si>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</si>
  <si>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</si>
  <si>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</si>
  <si>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</si>
  <si>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</si>
  <si>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</si>
  <si>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</si>
  <si>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</si>
  <si>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</si>
  <si>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</si>
  <si>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</si>
  <si>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</si>
  <si>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</si>
  <si>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</si>
  <si>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</si>
  <si>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</si>
  <si>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</si>
  <si>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</si>
  <si>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</si>
  <si>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</si>
  <si>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</si>
  <si>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</si>
  <si>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</si>
  <si>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</si>
  <si>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</si>
  <si>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</si>
  <si>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</si>
  <si>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</si>
  <si>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</si>
  <si>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</si>
  <si>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</si>
  <si>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</si>
  <si>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</si>
  <si>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</si>
  <si>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</si>
  <si>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</si>
  <si>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</si>
  <si>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</si>
  <si>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</si>
  <si>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</si>
  <si>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</si>
  <si>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</si>
  <si>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</si>
  <si>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</si>
  <si>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</si>
  <si>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</si>
  <si>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</si>
  <si>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</si>
  <si>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</si>
  <si>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</si>
  <si>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</si>
  <si>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</si>
  <si>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</si>
  <si>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</si>
  <si>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</si>
  <si>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</si>
  <si>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</si>
  <si>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</si>
  <si>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</si>
  <si>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</si>
  <si>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</si>
  <si>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</si>
  <si>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</si>
  <si>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</si>
  <si>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</si>
  <si>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</si>
  <si>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</si>
  <si>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</si>
  <si>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</si>
  <si>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</si>
  <si>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</si>
  <si>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</si>
  <si>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</si>
  <si>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</si>
  <si>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</si>
  <si>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</si>
  <si>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</si>
  <si>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</si>
  <si>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</si>
  <si>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</si>
  <si>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</si>
  <si>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</si>
  <si>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</si>
  <si>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</si>
  <si>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</si>
  <si>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</si>
  <si>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</si>
  <si>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</si>
  <si>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</si>
  <si>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</si>
  <si>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</si>
  <si>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</si>
  <si>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</si>
  <si>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</si>
  <si>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</si>
  <si>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</si>
  <si>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</si>
  <si>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</si>
  <si>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</si>
  <si>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</si>
  <si>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</si>
  <si>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</si>
  <si>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</si>
  <si>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</si>
  <si>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</si>
  <si>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</si>
  <si>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</si>
  <si>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</si>
  <si>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</si>
  <si>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</si>
  <si>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</si>
  <si>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</si>
  <si>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</si>
  <si>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</si>
  <si>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</si>
  <si>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</si>
  <si>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</si>
  <si>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</si>
  <si>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</si>
  <si>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</si>
  <si>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</si>
  <si>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</si>
  <si>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</si>
  <si>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</si>
  <si>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</si>
  <si>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</si>
  <si>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</si>
  <si>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</si>
  <si>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</si>
  <si>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</si>
  <si>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</si>
  <si>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</si>
  <si>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</si>
  <si>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</si>
  <si>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</si>
  <si>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</si>
  <si>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</si>
  <si>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</si>
  <si>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</si>
  <si>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</si>
  <si>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</si>
  <si>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</si>
  <si>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</si>
  <si>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</si>
  <si>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</si>
  <si>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</si>
  <si>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</si>
  <si>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</si>
  <si>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</si>
  <si>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</si>
  <si>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</si>
  <si>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</si>
  <si>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</si>
  <si>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</si>
  <si>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</si>
  <si>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</si>
  <si>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</si>
  <si>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</si>
  <si>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</si>
  <si>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</si>
  <si>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</si>
  <si>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</si>
  <si>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</si>
  <si>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</si>
  <si>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</si>
  <si>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</si>
  <si>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</si>
  <si>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</si>
  <si>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</si>
  <si>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</si>
  <si>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</si>
  <si>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</si>
  <si>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</si>
  <si>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</si>
  <si>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</si>
  <si>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</si>
  <si>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</si>
  <si>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</si>
  <si>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</si>
  <si>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</si>
  <si>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</si>
  <si>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</si>
  <si>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</si>
  <si>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</si>
  <si>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</si>
  <si>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</si>
  <si>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</si>
  <si>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</si>
  <si>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</si>
  <si>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</si>
  <si>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</si>
  <si>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</si>
  <si>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</si>
  <si>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</si>
  <si>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</si>
  <si>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</si>
  <si>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</si>
  <si>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</si>
  <si>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</si>
  <si>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</si>
  <si>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</si>
  <si>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</si>
  <si>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</si>
  <si>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</si>
  <si>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</si>
  <si>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</si>
  <si>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</si>
  <si>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</si>
  <si>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</si>
  <si>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</si>
  <si>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</si>
  <si>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</si>
  <si>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</si>
  <si>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</si>
  <si>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</si>
  <si>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</si>
  <si>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</si>
  <si>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</si>
  <si>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</si>
  <si>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</si>
  <si>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</si>
  <si>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</si>
  <si>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</si>
  <si>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</si>
  <si>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</si>
  <si>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</si>
  <si>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</si>
  <si>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</si>
  <si>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</si>
  <si>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</si>
  <si>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</si>
  <si>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</si>
  <si>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</si>
  <si>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</si>
  <si>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</si>
  <si>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</si>
  <si>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</si>
  <si>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</si>
  <si>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</si>
  <si>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</si>
  <si>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</si>
  <si>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</si>
  <si>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</si>
  <si>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</si>
  <si>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</si>
  <si>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</si>
  <si>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</si>
  <si>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</si>
  <si>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</si>
  <si>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</si>
  <si>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</si>
  <si>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</si>
  <si>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</si>
  <si>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</si>
  <si>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</si>
  <si>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</si>
  <si>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</si>
  <si>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</si>
  <si>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</si>
  <si>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</si>
  <si>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</si>
  <si>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</si>
  <si>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</si>
  <si>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</si>
  <si>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</si>
  <si>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</si>
  <si>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</si>
  <si>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</si>
  <si>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</si>
  <si>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</si>
  <si>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</si>
  <si>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</si>
  <si>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</si>
  <si>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</si>
  <si>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</si>
  <si>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</si>
  <si>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</si>
  <si>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</si>
  <si>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</si>
  <si>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</si>
  <si>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</si>
  <si>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</si>
  <si>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</si>
  <si>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</si>
  <si>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</si>
  <si>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</si>
  <si>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</si>
  <si>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</si>
  <si>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</si>
  <si>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</si>
  <si>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</si>
  <si>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</si>
  <si>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</si>
  <si>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</si>
  <si>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</si>
  <si>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</si>
  <si>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</si>
  <si>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</si>
  <si>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</si>
  <si>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</si>
  <si>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</si>
  <si>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</si>
  <si>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</si>
  <si>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</si>
  <si>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</si>
  <si>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</si>
  <si>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</si>
  <si>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</si>
  <si>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</si>
  <si>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</si>
  <si>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</si>
  <si>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</si>
  <si>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</si>
  <si>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</si>
  <si>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</si>
  <si>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</si>
  <si>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</si>
  <si>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</si>
  <si>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</si>
  <si>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</si>
  <si>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</si>
  <si>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</si>
  <si>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</si>
  <si>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</si>
  <si>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</si>
  <si>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</si>
  <si>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</si>
  <si>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</si>
  <si>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</si>
  <si>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</si>
  <si>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</si>
  <si>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</si>
  <si>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</si>
  <si>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</si>
  <si>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</si>
  <si>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</si>
  <si>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</si>
  <si>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</si>
  <si>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</si>
  <si>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</si>
  <si>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</si>
  <si>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</si>
  <si>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</si>
  <si>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</si>
  <si>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</si>
  <si>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</si>
  <si>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</si>
  <si>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</si>
  <si>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</si>
  <si>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</si>
  <si>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</si>
  <si>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</si>
  <si>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</si>
  <si>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</si>
  <si>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</si>
  <si>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</si>
  <si>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</si>
  <si>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</si>
  <si>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</si>
  <si>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</si>
  <si>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</si>
  <si>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</si>
  <si>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</si>
  <si>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</si>
  <si>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</si>
  <si>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</si>
  <si>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</si>
  <si>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</si>
  <si>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</si>
  <si>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</si>
  <si>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</si>
  <si>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</si>
  <si>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</si>
  <si>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</si>
  <si>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</si>
  <si>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</si>
  <si>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</si>
  <si>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</si>
  <si>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</si>
  <si>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</si>
  <si>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</si>
  <si>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</si>
  <si>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</si>
  <si>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</si>
  <si>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</si>
  <si>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</si>
  <si>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</si>
  <si>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</si>
  <si>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</si>
  <si>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</si>
  <si>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</si>
  <si>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</si>
  <si>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</si>
  <si>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</si>
  <si>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</si>
  <si>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</si>
  <si>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</si>
  <si>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</si>
  <si>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</si>
  <si>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</si>
  <si>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</si>
  <si>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</si>
  <si>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</si>
  <si>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</si>
  <si>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</si>
  <si>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</si>
  <si>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</si>
  <si>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</si>
  <si>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</si>
  <si>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</si>
  <si>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</si>
  <si>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</si>
  <si>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</si>
  <si>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</si>
  <si>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</si>
  <si>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</si>
  <si>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</si>
  <si>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</si>
  <si>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</si>
  <si>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</si>
  <si>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</si>
  <si>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</si>
  <si>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</si>
  <si>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</si>
  <si>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</si>
  <si>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</si>
  <si>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</si>
  <si>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</si>
  <si>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</si>
  <si>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</si>
  <si>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</si>
  <si>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</si>
  <si>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</si>
  <si>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</si>
  <si>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</si>
  <si>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</si>
  <si>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</si>
  <si>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</si>
  <si>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</si>
  <si>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</si>
  <si>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</si>
  <si>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</si>
  <si>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</si>
  <si>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</si>
  <si>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</si>
  <si>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</si>
  <si>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</si>
  <si>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</si>
  <si>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</si>
  <si>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</si>
  <si>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</si>
  <si>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</si>
  <si>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</si>
  <si>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</si>
  <si>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</si>
  <si>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</si>
  <si>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</si>
  <si>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</si>
  <si>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</si>
  <si>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</si>
  <si>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</si>
  <si>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</si>
  <si>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</si>
  <si>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</si>
  <si>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</si>
  <si>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</si>
  <si>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</si>
  <si>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</si>
  <si>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</si>
  <si>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</si>
  <si>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</si>
  <si>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</si>
  <si>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</si>
  <si>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</si>
  <si>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</si>
  <si>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</si>
  <si>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</si>
  <si>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</si>
  <si>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</si>
  <si>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</si>
  <si>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</si>
  <si>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</si>
  <si>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</si>
  <si>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</si>
  <si>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</si>
  <si>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</si>
  <si>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</si>
  <si>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</si>
  <si>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</si>
  <si>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</si>
  <si>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</si>
  <si>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</si>
  <si>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</si>
  <si>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</si>
  <si>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</si>
  <si>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</si>
  <si>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</si>
  <si>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</si>
  <si>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</si>
  <si>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</si>
  <si>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</si>
  <si>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</si>
  <si>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</si>
  <si>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</si>
  <si>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</si>
  <si>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</si>
  <si>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</si>
  <si>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</si>
  <si>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</si>
  <si>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</si>
  <si>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</si>
  <si>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</si>
  <si>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</si>
  <si>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</si>
  <si>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</si>
  <si>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</si>
  <si>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</si>
  <si>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</si>
  <si>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</si>
  <si>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</si>
  <si>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</si>
  <si>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</si>
  <si>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</si>
  <si>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</si>
  <si>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</si>
  <si>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</si>
  <si>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</si>
  <si>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</si>
  <si>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</si>
  <si>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</si>
  <si>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</si>
  <si>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</si>
  <si>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</si>
  <si>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</si>
  <si>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</si>
  <si>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</si>
  <si>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</si>
  <si>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</si>
  <si>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</si>
  <si>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</si>
  <si>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</si>
  <si>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</si>
  <si>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</si>
  <si>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</si>
  <si>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</si>
  <si>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</si>
  <si>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</si>
  <si>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</si>
  <si>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</si>
  <si>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</si>
  <si>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</si>
  <si>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</si>
  <si>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</si>
  <si>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</si>
  <si>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</si>
  <si>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</si>
  <si>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</si>
  <si>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</si>
  <si>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</si>
  <si>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</si>
  <si>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</si>
  <si>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</si>
  <si>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</si>
  <si>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</si>
  <si>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</si>
  <si>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</si>
  <si>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</si>
  <si>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</si>
  <si>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</si>
  <si>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</si>
  <si>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</si>
  <si>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</si>
  <si>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</si>
  <si>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</si>
  <si>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</si>
  <si>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</si>
  <si>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</si>
  <si>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</si>
  <si>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</si>
  <si>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</si>
  <si>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</si>
  <si>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</si>
  <si>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</si>
  <si>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</si>
  <si>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</si>
  <si>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</si>
  <si>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</si>
  <si>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</si>
  <si>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</si>
  <si>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</si>
  <si>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</si>
  <si>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</si>
  <si>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</si>
  <si>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</si>
  <si>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</si>
  <si>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</si>
  <si>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</si>
  <si>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</si>
  <si>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</si>
  <si>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</si>
  <si>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</si>
  <si>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</si>
  <si>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</si>
  <si>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</si>
  <si>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</si>
  <si>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</si>
  <si>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</si>
  <si>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</si>
  <si>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</si>
  <si>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</si>
  <si>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</si>
  <si>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</si>
  <si>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</si>
  <si>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</si>
  <si>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</si>
  <si>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</si>
  <si>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</si>
  <si>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</si>
  <si>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</si>
  <si>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</si>
  <si>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</si>
  <si>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</si>
  <si>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</si>
  <si>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</si>
  <si>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</si>
  <si>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</si>
  <si>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</si>
  <si>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</si>
  <si>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</si>
  <si>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</si>
  <si>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</si>
  <si>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</si>
  <si>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</si>
  <si>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</si>
  <si>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</si>
  <si>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</si>
  <si>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</si>
  <si>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</si>
  <si>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</si>
  <si>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</si>
  <si>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</si>
  <si>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</si>
  <si>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</si>
  <si>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</si>
  <si>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</si>
  <si>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</si>
  <si>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</si>
  <si>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</si>
  <si>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</si>
  <si>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</si>
  <si>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</si>
  <si>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</si>
  <si>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</si>
  <si>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</si>
  <si>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</si>
  <si>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</si>
  <si>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</si>
  <si>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</si>
  <si>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</si>
  <si>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</si>
  <si>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</si>
  <si>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</si>
  <si>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</si>
  <si>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</si>
  <si>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</si>
  <si>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</si>
  <si>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</si>
  <si>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</si>
  <si>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</si>
  <si>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</si>
  <si>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</si>
  <si>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</si>
  <si>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</si>
  <si>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</si>
  <si>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</si>
  <si>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</si>
  <si>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</si>
  <si>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</si>
  <si>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</si>
  <si>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</si>
  <si>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</si>
  <si>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</si>
  <si>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</si>
  <si>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</si>
  <si>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</si>
  <si>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</si>
  <si>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</si>
  <si>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</si>
  <si>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</si>
  <si>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</si>
  <si>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</si>
  <si>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</si>
  <si>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</si>
  <si>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</si>
  <si>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</si>
  <si>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</si>
  <si>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</si>
  <si>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</si>
  <si>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</si>
  <si>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</si>
  <si>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</si>
  <si>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</si>
  <si>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</si>
  <si>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</si>
  <si>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</si>
  <si>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</si>
  <si>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</si>
  <si>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</si>
  <si>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</si>
  <si>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</si>
  <si>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</si>
  <si>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</si>
  <si>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</si>
  <si>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</si>
  <si>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</si>
  <si>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</si>
  <si>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</si>
  <si>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</si>
  <si>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</si>
  <si>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</si>
  <si>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</si>
  <si>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</si>
  <si>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</si>
  <si>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</si>
  <si>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</si>
  <si>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</si>
  <si>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</si>
  <si>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</si>
  <si>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</si>
  <si>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</si>
  <si>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</si>
  <si>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</si>
  <si>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</si>
  <si>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</si>
  <si>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</si>
  <si>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</si>
  <si>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</si>
  <si>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</si>
  <si>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</si>
  <si>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</si>
  <si>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</si>
  <si>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</si>
  <si>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</si>
  <si>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</si>
  <si>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</si>
  <si>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</si>
  <si>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</si>
  <si>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</si>
  <si>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</si>
  <si>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</si>
  <si>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</si>
  <si>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</si>
  <si>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</si>
  <si>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</si>
  <si>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</si>
  <si>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</si>
  <si>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</si>
  <si>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</si>
  <si>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</si>
  <si>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</si>
  <si>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</si>
  <si>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</si>
  <si>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</si>
  <si>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</si>
  <si>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</si>
  <si>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</si>
  <si>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</si>
  <si>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</si>
  <si>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</si>
  <si>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</si>
  <si>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</si>
  <si>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</si>
  <si>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</si>
  <si>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</si>
  <si>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</si>
  <si>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</si>
  <si>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</si>
  <si>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</si>
  <si>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</si>
  <si>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</si>
  <si>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</si>
  <si>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</si>
  <si>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</si>
  <si>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</si>
  <si>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</si>
  <si>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</si>
  <si>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</si>
  <si>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</si>
  <si>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</si>
  <si>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</si>
  <si>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</si>
  <si>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</si>
  <si>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</si>
  <si>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</si>
  <si>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</si>
  <si>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</si>
  <si>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</si>
  <si>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</si>
  <si>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</si>
  <si>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</si>
  <si>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</si>
  <si>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</si>
  <si>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</si>
  <si>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</si>
  <si>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</si>
  <si>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</si>
  <si>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</si>
  <si>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</si>
  <si>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</si>
  <si>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</si>
  <si>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</si>
  <si>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</si>
  <si>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</si>
  <si>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</si>
  <si>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</si>
  <si>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</si>
  <si>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</si>
  <si>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</si>
  <si>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</si>
  <si>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</si>
  <si>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</si>
  <si>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</si>
  <si>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</si>
  <si>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</si>
  <si>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</si>
  <si>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</si>
  <si>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</si>
  <si>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</si>
  <si>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</si>
  <si>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</si>
  <si>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</si>
  <si>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</si>
  <si>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</si>
  <si>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</si>
  <si>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</si>
  <si>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</si>
  <si>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</si>
  <si>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</si>
  <si>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</si>
  <si>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</si>
  <si>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</si>
  <si>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</si>
  <si>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</si>
  <si>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</si>
  <si>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</si>
  <si>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</si>
  <si>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</si>
  <si>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</si>
  <si>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</si>
  <si>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</si>
  <si>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</si>
  <si>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</si>
  <si>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</si>
  <si>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</si>
  <si>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</si>
  <si>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</si>
  <si>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</si>
  <si>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</si>
  <si>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</si>
  <si>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</si>
  <si>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</si>
  <si>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</si>
  <si>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</si>
  <si>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</si>
  <si>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</si>
  <si>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</si>
  <si>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</si>
  <si>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</si>
  <si>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</si>
  <si>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</si>
  <si>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</si>
  <si>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</si>
  <si>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</si>
  <si>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</si>
  <si>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</si>
  <si>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</si>
  <si>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</si>
  <si>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</si>
  <si>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</si>
  <si>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</si>
  <si>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</si>
  <si>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</si>
  <si>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</si>
  <si>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</si>
  <si>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</si>
  <si>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</si>
  <si>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</si>
  <si>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</si>
  <si>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</si>
  <si>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</si>
  <si>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</si>
  <si>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</si>
  <si>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</si>
  <si>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</si>
  <si>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</si>
  <si>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</si>
  <si>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</si>
  <si>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</si>
  <si>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</si>
  <si>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</si>
  <si>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</si>
  <si>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</si>
  <si>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</si>
  <si>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</si>
  <si>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</si>
  <si>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</si>
  <si>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</si>
  <si>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</si>
  <si>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</si>
  <si>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</si>
  <si>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</si>
  <si>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</si>
  <si>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</si>
  <si>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</si>
  <si>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</si>
  <si>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</si>
  <si>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</si>
  <si>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</si>
  <si>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</si>
  <si>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</si>
  <si>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</si>
  <si>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</si>
  <si>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</si>
  <si>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</si>
  <si>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</si>
  <si>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</si>
  <si>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</si>
  <si>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</si>
  <si>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</si>
  <si>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</si>
  <si>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</si>
  <si>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</si>
  <si>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</si>
  <si>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</si>
  <si>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</si>
  <si>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</si>
  <si>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</si>
  <si>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</si>
  <si>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</si>
  <si>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</si>
  <si>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</si>
  <si>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</si>
  <si>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</si>
  <si>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</si>
  <si>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</si>
  <si>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</si>
  <si>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</si>
  <si>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</si>
  <si>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</si>
  <si>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</si>
  <si>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</si>
  <si>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</si>
  <si>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</si>
  <si>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</si>
  <si>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</si>
  <si>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</si>
  <si>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</si>
  <si>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</si>
  <si>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</si>
  <si>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</si>
  <si>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</si>
  <si>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</si>
  <si>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</si>
  <si>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</si>
  <si>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</si>
  <si>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</si>
  <si>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</si>
  <si>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</si>
  <si>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</si>
  <si>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</si>
  <si>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</si>
  <si>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</si>
  <si>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</si>
  <si>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</si>
  <si>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</si>
  <si>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</si>
  <si>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</si>
  <si>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</si>
  <si>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</si>
  <si>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</si>
  <si>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</si>
  <si>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</si>
  <si>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</si>
  <si>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</si>
  <si>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</si>
  <si>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</si>
  <si>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</si>
  <si>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</si>
  <si>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</si>
  <si>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</si>
  <si>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</si>
  <si>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</si>
  <si>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</si>
  <si>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</si>
  <si>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</si>
  <si>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</si>
  <si>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</si>
  <si>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</si>
  <si>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</si>
  <si>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</si>
  <si>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</si>
  <si>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</si>
  <si>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</si>
  <si>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</si>
  <si>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</si>
  <si>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</si>
  <si>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</si>
  <si>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</si>
  <si>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</si>
  <si>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</si>
  <si>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</si>
  <si>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</si>
  <si>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</si>
  <si>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</si>
  <si>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</si>
  <si>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</si>
  <si>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</si>
  <si>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</si>
  <si>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</si>
  <si>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</si>
  <si>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</si>
  <si>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</si>
  <si>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</si>
  <si>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</si>
  <si>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</si>
  <si>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</si>
  <si>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</si>
  <si>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</si>
  <si>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</si>
  <si>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</si>
  <si>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</si>
  <si>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</si>
  <si>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</si>
  <si>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</si>
  <si>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</si>
  <si>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</si>
  <si>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</si>
  <si>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</si>
  <si>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</si>
  <si>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</si>
  <si>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</si>
  <si>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</si>
  <si>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</si>
  <si>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</si>
  <si>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</si>
  <si>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</si>
  <si>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</si>
  <si>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</si>
  <si>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</si>
  <si>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</si>
  <si>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</si>
  <si>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</si>
  <si>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</si>
  <si>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</si>
  <si>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</si>
  <si>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</si>
  <si>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</si>
  <si>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</si>
  <si>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</si>
  <si>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</si>
  <si>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</si>
  <si>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</si>
  <si>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</si>
  <si>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</si>
  <si>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</si>
  <si>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</si>
  <si>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</si>
  <si>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</si>
  <si>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</si>
  <si>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</si>
  <si>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</si>
  <si>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</si>
  <si>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</si>
  <si>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</si>
  <si>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</si>
  <si>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</si>
  <si>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</si>
  <si>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</si>
  <si>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</si>
  <si>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</si>
  <si>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</si>
  <si>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</si>
  <si>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</si>
  <si>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</si>
  <si>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</si>
  <si>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</si>
  <si>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</si>
  <si>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</si>
  <si>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</si>
  <si>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</si>
  <si>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</si>
  <si>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</si>
  <si>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</si>
  <si>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</si>
  <si>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</si>
  <si>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</si>
  <si>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</si>
  <si>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</si>
  <si>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</si>
  <si>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</si>
  <si>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</si>
  <si>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</si>
  <si>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</si>
  <si>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</si>
  <si>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</si>
  <si>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</si>
  <si>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</si>
  <si>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</si>
  <si>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</si>
  <si>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</si>
  <si>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</si>
  <si>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</si>
  <si>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</si>
  <si>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</si>
  <si>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</si>
  <si>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</si>
  <si>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</si>
  <si>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</si>
  <si>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</si>
  <si>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</si>
  <si>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</si>
  <si>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</si>
  <si>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</si>
  <si>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</si>
  <si>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</si>
  <si>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</si>
  <si>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</si>
  <si>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</si>
  <si>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</si>
  <si>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</si>
  <si>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</si>
  <si>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</si>
  <si>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</si>
  <si>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</si>
  <si>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</si>
  <si>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</si>
  <si>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</si>
  <si>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</si>
  <si>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</si>
  <si>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</si>
  <si>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</si>
  <si>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</si>
  <si>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</si>
  <si>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</si>
  <si>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</si>
  <si>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</si>
  <si>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</si>
  <si>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</si>
  <si>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</si>
  <si>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</si>
  <si>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</si>
  <si>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</si>
  <si>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</si>
  <si>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</si>
  <si>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</si>
  <si>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</si>
  <si>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</si>
  <si>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</si>
  <si>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</si>
  <si>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</si>
  <si>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</si>
  <si>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</si>
  <si>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</si>
  <si>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</si>
  <si>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</si>
  <si>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</si>
  <si>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</si>
  <si>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</si>
  <si>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</si>
  <si>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</si>
  <si>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</si>
  <si>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</si>
  <si>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</si>
  <si>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</si>
  <si>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</si>
  <si>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</si>
  <si>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</si>
  <si>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</si>
  <si>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</si>
  <si>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</si>
  <si>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</si>
  <si>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</si>
  <si>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</si>
  <si>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</si>
  <si>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</si>
  <si>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</si>
  <si>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</si>
  <si>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</si>
  <si>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</si>
  <si>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</si>
  <si>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</si>
  <si>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</si>
  <si>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</si>
  <si>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</si>
  <si>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</si>
  <si>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</si>
  <si>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</si>
  <si>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</si>
  <si>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</si>
  <si>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</si>
  <si>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</si>
  <si>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</si>
  <si>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</si>
  <si>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</si>
  <si>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</si>
  <si>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</si>
  <si>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</si>
  <si>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</si>
  <si>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</si>
  <si>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</si>
  <si>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</si>
  <si>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</si>
  <si>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</si>
  <si>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</si>
  <si>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</si>
  <si>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</si>
  <si>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</si>
  <si>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</si>
  <si>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</si>
  <si>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</si>
  <si>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</si>
  <si>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</si>
  <si>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</si>
  <si>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</si>
  <si>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</si>
  <si>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</si>
  <si>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</si>
  <si>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</si>
  <si>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</si>
  <si>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</si>
  <si>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</si>
  <si>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</si>
  <si>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</si>
  <si>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</si>
  <si>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</si>
  <si>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</si>
  <si>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</si>
  <si>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</si>
  <si>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</si>
  <si>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</si>
  <si>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</si>
  <si>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</si>
  <si>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</si>
  <si>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</si>
  <si>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</si>
  <si>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</si>
  <si>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</si>
  <si>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</si>
  <si>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</si>
  <si>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</si>
  <si>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</si>
  <si>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</si>
  <si>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</si>
  <si>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</si>
  <si>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</si>
  <si>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</si>
  <si>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</si>
  <si>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</si>
  <si>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</si>
  <si>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</si>
  <si>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</si>
  <si>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</si>
  <si>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</si>
  <si>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</si>
  <si>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</si>
  <si>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</si>
  <si>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</si>
  <si>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</si>
  <si>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</si>
  <si>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</si>
  <si>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</si>
  <si>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</si>
  <si>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</si>
  <si>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</si>
  <si>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</si>
  <si>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</si>
  <si>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</si>
  <si>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</si>
  <si>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</si>
  <si>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</si>
  <si>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</si>
  <si>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</si>
  <si>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</si>
  <si>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</si>
  <si>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</si>
  <si>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</si>
  <si>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</si>
  <si>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</si>
  <si>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</si>
  <si>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</si>
  <si>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</si>
  <si>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</si>
  <si>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</si>
  <si>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</si>
  <si>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</si>
  <si>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</si>
  <si>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</si>
  <si>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</si>
  <si>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</si>
  <si>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</si>
  <si>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</si>
  <si>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</si>
  <si>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</si>
  <si>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</si>
  <si>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</si>
  <si>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</si>
  <si>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</si>
  <si>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</si>
  <si>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</si>
  <si>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</si>
  <si>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</si>
  <si>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</si>
  <si>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</si>
  <si>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</si>
  <si>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</si>
  <si>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</si>
  <si>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</si>
  <si>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</si>
  <si>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</si>
  <si>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</si>
  <si>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</si>
  <si>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</si>
  <si>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</si>
  <si>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</si>
  <si>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</si>
  <si>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</si>
  <si>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</si>
  <si>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</si>
  <si>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</si>
  <si>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</si>
  <si>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</si>
  <si>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</si>
  <si>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</si>
  <si>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</si>
  <si>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</si>
  <si>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</si>
  <si>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</si>
  <si>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</si>
  <si>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</si>
  <si>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</si>
  <si>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</si>
  <si>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</si>
  <si>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</si>
  <si>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</si>
  <si>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</si>
  <si>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</si>
  <si>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</si>
  <si>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</si>
  <si>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</si>
  <si>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</si>
  <si>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</si>
  <si>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</si>
  <si>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</si>
  <si>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</si>
  <si>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</si>
  <si>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</si>
  <si>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</si>
  <si>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</si>
  <si>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</si>
  <si>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</si>
  <si>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</si>
  <si>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</si>
  <si>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</si>
  <si>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</si>
  <si>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</si>
  <si>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</si>
  <si>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</si>
  <si>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</si>
  <si>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</si>
  <si>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</si>
  <si>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</si>
  <si>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</si>
  <si>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</si>
  <si>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</si>
  <si>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</si>
  <si>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</si>
  <si>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</si>
  <si>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</si>
  <si>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</si>
  <si>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</si>
  <si>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</si>
  <si>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</si>
  <si>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</si>
  <si>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</si>
  <si>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</si>
  <si>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</si>
  <si>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</si>
  <si>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</si>
  <si>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</si>
  <si>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</si>
  <si>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</si>
  <si>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</si>
  <si>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</si>
  <si>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</si>
  <si>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</si>
  <si>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</si>
  <si>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</si>
  <si>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</si>
  <si>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</si>
  <si>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</si>
  <si>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</si>
  <si>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</si>
  <si>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</si>
  <si>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</si>
  <si>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</si>
  <si>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</si>
  <si>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</si>
  <si>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</si>
  <si>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</si>
  <si>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</si>
  <si>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</si>
  <si>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</si>
  <si>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</si>
  <si>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</si>
  <si>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</si>
  <si>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</si>
  <si>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</si>
  <si>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</si>
  <si>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</si>
  <si>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</si>
  <si>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</si>
  <si>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</si>
  <si>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</si>
  <si>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</si>
  <si>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</si>
  <si>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</si>
  <si>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</si>
  <si>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</si>
  <si>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</si>
  <si>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</si>
  <si>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</si>
  <si>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</si>
  <si>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</si>
  <si>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</si>
  <si>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</si>
  <si>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</si>
  <si>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</si>
  <si>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</si>
  <si>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</si>
  <si>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</si>
  <si>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</si>
  <si>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</si>
  <si>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</si>
  <si>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</si>
  <si>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</si>
  <si>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</si>
  <si>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</si>
  <si>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</si>
  <si>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</si>
  <si>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</si>
  <si>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</si>
  <si>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</si>
  <si>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</si>
  <si>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</si>
  <si>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</si>
  <si>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</si>
  <si>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</si>
  <si>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</si>
  <si>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</si>
  <si>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</si>
  <si>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</si>
  <si>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</si>
  <si>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</si>
  <si>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</si>
  <si>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</si>
  <si>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</si>
  <si>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</si>
  <si>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</si>
  <si>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</si>
  <si>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</si>
  <si>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</si>
  <si>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</si>
  <si>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</si>
  <si>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</si>
  <si>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</si>
  <si>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</si>
  <si>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</si>
  <si>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</si>
  <si>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</si>
  <si>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</si>
  <si>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</si>
  <si>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</si>
  <si>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</si>
  <si>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</si>
  <si>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</si>
  <si>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</si>
  <si>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</si>
  <si>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</si>
  <si>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</si>
  <si>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</si>
  <si>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</si>
  <si>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</si>
  <si>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</si>
  <si>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</si>
  <si>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</si>
  <si>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</si>
  <si>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</si>
  <si>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</si>
  <si>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</si>
  <si>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</si>
  <si>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</si>
  <si>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</si>
  <si>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</si>
  <si>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</si>
  <si>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</si>
  <si>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</si>
  <si>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</si>
  <si>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</si>
  <si>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</si>
  <si>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</si>
  <si>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</si>
  <si>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</si>
  <si>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</si>
  <si>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</si>
  <si>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</si>
  <si>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</si>
  <si>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</si>
  <si>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</si>
  <si>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</si>
  <si>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</si>
  <si>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</si>
  <si>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</si>
  <si>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</si>
  <si>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</si>
  <si>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</si>
  <si>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</si>
  <si>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</si>
  <si>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</si>
  <si>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</si>
  <si>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</si>
  <si>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</si>
  <si>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</si>
  <si>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</si>
  <si>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</si>
  <si>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</si>
  <si>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</si>
  <si>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</si>
  <si>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</si>
  <si>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</si>
  <si>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</si>
  <si>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</si>
  <si>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</si>
  <si>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</si>
  <si>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</si>
  <si>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</si>
  <si>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</si>
  <si>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</si>
  <si>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</si>
  <si>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</si>
  <si>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</si>
  <si>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</si>
  <si>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</si>
  <si>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</si>
  <si>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</si>
  <si>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</si>
  <si>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</si>
  <si>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</si>
  <si>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</si>
  <si>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</si>
  <si>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</si>
  <si>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</si>
  <si>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</si>
  <si>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</si>
  <si>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</si>
  <si>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</si>
  <si>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</si>
  <si>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</si>
  <si>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</si>
  <si>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</si>
  <si>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</si>
  <si>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</si>
  <si>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</si>
  <si>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</si>
  <si>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</si>
  <si>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</si>
  <si>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</si>
  <si>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</si>
  <si>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</si>
  <si>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</si>
  <si>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</si>
  <si>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</si>
  <si>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</si>
  <si>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</si>
  <si>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</si>
  <si>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</si>
  <si>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</si>
  <si>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</si>
  <si>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</si>
  <si>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</si>
  <si>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</si>
  <si>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</si>
  <si>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</si>
  <si>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</si>
  <si>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</si>
  <si>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</si>
  <si>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</si>
  <si>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</si>
  <si>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</si>
  <si>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</si>
  <si>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</si>
  <si>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</si>
  <si>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</si>
  <si>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</si>
  <si>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</si>
  <si>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</si>
  <si>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</si>
  <si>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</si>
  <si>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</si>
  <si>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</si>
  <si>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</si>
  <si>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</si>
  <si>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</si>
  <si>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</si>
  <si>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</si>
  <si>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</si>
  <si>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</si>
  <si>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</si>
  <si>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</si>
  <si>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</si>
  <si>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</si>
  <si>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</si>
  <si>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</si>
  <si>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</si>
  <si>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</si>
  <si>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</si>
  <si>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</si>
  <si>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</si>
  <si>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</si>
  <si>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</si>
  <si>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</si>
  <si>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</si>
  <si>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</si>
  <si>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</si>
  <si>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</si>
  <si>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</si>
  <si>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</si>
  <si>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</si>
  <si>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</si>
  <si>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</si>
  <si>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</si>
  <si>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</si>
  <si>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</si>
  <si>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</si>
  <si>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</si>
  <si>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</si>
  <si>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</si>
  <si>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</si>
  <si>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</si>
  <si>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</si>
  <si>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</si>
  <si>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</si>
  <si>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</si>
  <si>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</si>
  <si>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</si>
  <si>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</si>
  <si>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</si>
  <si>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</si>
  <si>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</si>
  <si>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</si>
  <si>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</si>
  <si>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</si>
  <si>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</si>
  <si>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</si>
  <si>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</si>
  <si>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</si>
  <si>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</si>
  <si>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</si>
  <si>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</si>
  <si>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</si>
  <si>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</si>
  <si>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</si>
  <si>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</si>
  <si>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</si>
  <si>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</si>
  <si>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</si>
  <si>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</si>
  <si>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</si>
  <si>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</si>
  <si>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</si>
  <si>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</si>
  <si>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</si>
  <si>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</si>
  <si>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</si>
  <si>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</si>
  <si>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</si>
  <si>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</si>
  <si>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</si>
  <si>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</si>
  <si>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</si>
  <si>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</si>
  <si>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</si>
  <si>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</si>
  <si>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</si>
  <si>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</si>
  <si>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</si>
  <si>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</si>
  <si>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</si>
  <si>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</si>
  <si>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</si>
  <si>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</si>
  <si>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</si>
  <si>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</si>
  <si>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</si>
  <si>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</si>
  <si>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</si>
  <si>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</si>
  <si>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</si>
  <si>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</si>
  <si>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</si>
  <si>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</si>
  <si>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</si>
  <si>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</si>
  <si>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</si>
  <si>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</si>
  <si>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</si>
  <si>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</si>
  <si>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</si>
  <si>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</si>
  <si>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</si>
  <si>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</si>
  <si>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</si>
  <si>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</si>
  <si>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</si>
  <si>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</si>
  <si>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</si>
  <si>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</si>
  <si>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</si>
  <si>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</si>
  <si>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</si>
  <si>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</si>
  <si>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</si>
  <si>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</si>
  <si>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</si>
  <si>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</si>
  <si>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</si>
  <si>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</si>
  <si>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</si>
  <si>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</si>
  <si>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</si>
  <si>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</si>
  <si>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</si>
  <si>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</si>
  <si>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</si>
  <si>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</si>
  <si>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</si>
  <si>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</si>
  <si>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</si>
  <si>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</si>
  <si>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</si>
  <si>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</si>
  <si>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</si>
  <si>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</si>
  <si>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</si>
  <si>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</si>
  <si>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</si>
  <si>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</si>
  <si>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</si>
  <si>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</si>
  <si>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</si>
  <si>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</si>
  <si>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</si>
  <si>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</si>
  <si>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</si>
  <si>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</si>
  <si>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</si>
  <si>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</si>
  <si>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</si>
  <si>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</si>
  <si>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</si>
  <si>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</si>
  <si>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</si>
  <si>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</si>
  <si>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</si>
  <si>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</si>
  <si>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</si>
  <si>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</si>
  <si>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</si>
  <si>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</si>
  <si>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</si>
  <si>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</si>
  <si>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</si>
  <si>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</si>
  <si>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</si>
  <si>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</si>
  <si>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</si>
  <si>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</si>
  <si>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</si>
  <si>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</si>
  <si>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</si>
  <si>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</si>
  <si>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</si>
  <si>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</si>
  <si>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</si>
  <si>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</si>
  <si>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</si>
  <si>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</si>
  <si>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</si>
  <si>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</si>
  <si>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</si>
  <si>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</si>
  <si>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</si>
  <si>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</si>
  <si>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</si>
  <si>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</si>
  <si>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</si>
  <si>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</si>
  <si>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</si>
  <si>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</si>
  <si>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</si>
  <si>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</si>
  <si>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</si>
  <si>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</si>
  <si>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</si>
  <si>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</si>
  <si>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</si>
  <si>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</si>
  <si>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</si>
  <si>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</si>
  <si>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</si>
  <si>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</si>
  <si>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</si>
  <si>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</si>
  <si>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</si>
  <si>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</si>
  <si>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</si>
  <si>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</si>
  <si>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</si>
  <si>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</si>
  <si>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</si>
  <si>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</si>
  <si>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</si>
  <si>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</si>
  <si>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</si>
  <si>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</si>
  <si>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</si>
  <si>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</si>
  <si>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</si>
  <si>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</si>
  <si>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</si>
  <si>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</si>
  <si>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</si>
  <si>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</si>
  <si>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</si>
  <si>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</si>
  <si>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</si>
  <si>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</si>
  <si>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</si>
  <si>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</si>
  <si>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</si>
  <si>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</si>
  <si>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</si>
  <si>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</si>
  <si>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</si>
  <si>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</si>
  <si>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</si>
  <si>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</si>
  <si>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</si>
  <si>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</si>
  <si>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</si>
  <si>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</si>
  <si>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</si>
  <si>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</si>
  <si>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</si>
  <si>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</si>
  <si>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</si>
  <si>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</si>
  <si>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</si>
  <si>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</si>
  <si>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</si>
  <si>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</si>
  <si>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</si>
  <si>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</si>
  <si>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</si>
  <si>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</si>
  <si>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</si>
  <si>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</si>
  <si>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</si>
  <si>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</si>
  <si>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</si>
  <si>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</si>
  <si>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</si>
  <si>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</si>
  <si>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</si>
  <si>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</si>
  <si>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</si>
  <si>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</si>
  <si>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</si>
  <si>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</si>
  <si>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</si>
  <si>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</si>
  <si>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</si>
  <si>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</si>
  <si>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</si>
  <si>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</si>
  <si>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</si>
  <si>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</si>
  <si>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</si>
  <si>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</si>
  <si>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</si>
  <si>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</si>
  <si>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</si>
  <si>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</si>
  <si>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</si>
  <si>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</si>
  <si>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</si>
  <si>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</si>
  <si>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</si>
  <si>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</si>
  <si>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</si>
  <si>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</si>
  <si>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</si>
  <si>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</si>
  <si>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</si>
  <si>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</si>
  <si>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</si>
  <si>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</si>
  <si>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</si>
  <si>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</si>
  <si>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</si>
  <si>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</si>
  <si>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</si>
  <si>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</si>
  <si>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</si>
  <si>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</si>
  <si>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</si>
  <si>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</si>
  <si>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</si>
  <si>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</si>
  <si>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</si>
  <si>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</si>
  <si>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</si>
  <si>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</si>
  <si>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</si>
  <si>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</si>
  <si>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</si>
  <si>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</si>
  <si>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</si>
  <si>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</si>
  <si>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</si>
  <si>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</si>
  <si>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</si>
  <si>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</si>
  <si>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</si>
  <si>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</si>
  <si>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</si>
  <si>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</si>
  <si>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</si>
  <si>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</si>
  <si>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</si>
  <si>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</si>
  <si>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</si>
  <si>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</si>
  <si>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</si>
  <si>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</si>
  <si>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</si>
  <si>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</si>
  <si>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</si>
  <si>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</si>
  <si>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</si>
  <si>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</si>
  <si>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</si>
  <si>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</si>
  <si>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</si>
  <si>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</si>
  <si>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</si>
  <si>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</si>
  <si>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</si>
  <si>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</si>
  <si>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</si>
  <si>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</si>
  <si>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</si>
  <si>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</si>
  <si>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</si>
  <si>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</si>
  <si>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</si>
  <si>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</si>
  <si>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</si>
  <si>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</si>
  <si>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</si>
  <si>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</si>
  <si>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</si>
  <si>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</si>
  <si>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</si>
  <si>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</si>
  <si>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</si>
  <si>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</si>
  <si>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</si>
  <si>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</si>
  <si>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</si>
  <si>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</si>
  <si>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</si>
  <si>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</si>
  <si>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</si>
  <si>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</si>
  <si>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</si>
  <si>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</si>
  <si>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</si>
  <si>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</si>
  <si>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</si>
  <si>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</si>
  <si>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</si>
  <si>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</si>
  <si>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</si>
  <si>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</si>
  <si>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</si>
  <si>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</si>
  <si>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</si>
  <si>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</si>
  <si>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</si>
  <si>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</si>
  <si>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</si>
  <si>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</si>
  <si>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</si>
  <si>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</si>
  <si>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</si>
  <si>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</si>
  <si>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</si>
  <si>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</si>
  <si>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</si>
  <si>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</si>
  <si>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</si>
  <si>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</si>
  <si>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</si>
  <si>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</si>
  <si>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</si>
  <si>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</si>
  <si>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</si>
  <si>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</si>
  <si>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</si>
  <si>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</si>
  <si>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</si>
  <si>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</si>
  <si>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</si>
  <si>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</si>
  <si>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</si>
  <si>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</si>
  <si>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</si>
  <si>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</si>
  <si>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</si>
  <si>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</si>
  <si>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</si>
  <si>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</si>
  <si>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</si>
  <si>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</si>
  <si>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</si>
  <si>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</si>
  <si>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</si>
  <si>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</si>
  <si>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</si>
  <si>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</si>
  <si>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</si>
  <si>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</si>
  <si>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</si>
  <si>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</si>
  <si>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</si>
  <si>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</si>
  <si>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</si>
  <si>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</si>
  <si>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</si>
  <si>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</si>
  <si>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</si>
  <si>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</si>
  <si>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</si>
  <si>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</si>
  <si>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</si>
  <si>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</si>
  <si>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</si>
  <si>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</si>
  <si>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</si>
  <si>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</si>
  <si>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</si>
  <si>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</si>
  <si>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</si>
  <si>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</si>
  <si>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</si>
  <si>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</si>
  <si>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</si>
  <si>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</si>
  <si>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</si>
  <si>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</si>
  <si>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</si>
  <si>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</si>
  <si>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</si>
  <si>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</si>
  <si>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</si>
  <si>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</si>
  <si>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</si>
  <si>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</si>
  <si>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</si>
  <si>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</si>
  <si>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</si>
  <si>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</si>
  <si>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</si>
  <si>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</si>
  <si>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</si>
  <si>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</si>
  <si>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</si>
  <si>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</si>
  <si>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</si>
  <si>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</si>
  <si>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</si>
  <si>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</si>
  <si>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</si>
  <si>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</si>
  <si>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</si>
  <si>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</si>
  <si>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</si>
  <si>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</si>
  <si>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</si>
  <si>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</si>
  <si>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</si>
  <si>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</si>
  <si>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</si>
  <si>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</si>
  <si>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</si>
  <si>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</si>
  <si>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</si>
  <si>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</si>
  <si>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</si>
  <si>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</si>
  <si>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</si>
  <si>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</si>
  <si>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</si>
  <si>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</si>
  <si>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</si>
  <si>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</si>
  <si>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</si>
  <si>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</si>
  <si>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</si>
  <si>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</si>
  <si>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</si>
  <si>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</si>
  <si>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</si>
  <si>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</si>
  <si>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</si>
  <si>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</si>
  <si>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</si>
  <si>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</si>
  <si>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</si>
  <si>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</si>
  <si>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</si>
  <si>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</si>
  <si>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</si>
  <si>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</si>
  <si>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</si>
  <si>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</si>
  <si>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</si>
  <si>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</si>
  <si>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</si>
  <si>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</si>
  <si>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</si>
  <si>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</si>
  <si>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</si>
  <si>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</si>
  <si>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</si>
  <si>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</si>
  <si>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</si>
  <si>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</si>
  <si>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</si>
  <si>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</si>
  <si>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</si>
  <si>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</si>
  <si>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</si>
  <si>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</si>
  <si>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</si>
  <si>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</si>
  <si>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</si>
  <si>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</si>
  <si>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</si>
  <si>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</si>
  <si>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</si>
  <si>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</si>
  <si>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</si>
  <si>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</si>
  <si>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</si>
  <si>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</si>
  <si>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</si>
  <si>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</si>
  <si>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</si>
  <si>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</si>
  <si>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</si>
  <si>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</si>
  <si>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</si>
  <si>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</si>
  <si>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</si>
  <si>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</si>
  <si>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</si>
  <si>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</si>
  <si>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</si>
  <si>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</si>
  <si>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</si>
  <si>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</si>
  <si>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</si>
  <si>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</si>
  <si>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</si>
  <si>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</si>
  <si>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</si>
  <si>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</si>
  <si>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</si>
  <si>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</si>
  <si>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</si>
  <si>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</si>
  <si>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</si>
  <si>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</si>
  <si>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</si>
  <si>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</si>
  <si>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</si>
  <si>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</si>
  <si>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</si>
  <si>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</si>
  <si>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</si>
  <si>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</si>
  <si>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</si>
  <si>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</si>
  <si>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</si>
  <si>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</si>
  <si>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</si>
  <si>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</si>
  <si>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</si>
  <si>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</si>
  <si>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</si>
  <si>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</si>
  <si>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</si>
  <si>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</si>
  <si>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</si>
  <si>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</si>
  <si>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</si>
  <si>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</si>
  <si>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</si>
  <si>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</si>
  <si>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</si>
  <si>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</si>
  <si>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</si>
  <si>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</si>
  <si>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</si>
  <si>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</si>
  <si>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</si>
  <si>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</si>
  <si>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</si>
  <si>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</si>
  <si>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</si>
  <si>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</si>
  <si>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</si>
  <si>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</si>
  <si>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</si>
  <si>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</si>
  <si>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</si>
  <si>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</si>
  <si>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</si>
  <si>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</si>
  <si>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</si>
  <si>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</si>
  <si>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</si>
  <si>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</si>
  <si>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</si>
  <si>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</si>
  <si>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</si>
  <si>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</si>
  <si>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</si>
  <si>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</si>
  <si>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</si>
  <si>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</si>
  <si>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</si>
  <si>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</si>
  <si>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</si>
  <si>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</si>
  <si>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</si>
  <si>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</si>
  <si>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</si>
  <si>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</si>
  <si>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</si>
  <si>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</si>
  <si>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</si>
  <si>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</si>
  <si>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</si>
  <si>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</si>
  <si>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</si>
  <si>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</si>
  <si>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</si>
  <si>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</si>
  <si>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</si>
  <si>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</si>
  <si>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</si>
  <si>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</si>
  <si>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</si>
  <si>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</si>
  <si>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</si>
  <si>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</si>
  <si>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</si>
  <si>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</si>
  <si>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</si>
  <si>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</si>
  <si>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</si>
  <si>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</si>
  <si>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</si>
  <si>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</si>
  <si>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</si>
  <si>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</si>
  <si>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</si>
  <si>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</si>
  <si>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</si>
  <si>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</si>
  <si>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</si>
  <si>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</si>
  <si>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</si>
  <si>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</si>
  <si>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</si>
  <si>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</si>
  <si>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</si>
  <si>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</si>
  <si>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</si>
  <si>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</si>
  <si>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</si>
  <si>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</si>
  <si>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</si>
  <si>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</si>
  <si>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</si>
  <si>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</si>
  <si>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</si>
  <si>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</si>
  <si>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</si>
  <si>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</si>
  <si>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</si>
  <si>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</si>
  <si>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</si>
  <si>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</si>
  <si>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</si>
  <si>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</si>
  <si>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</si>
  <si>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</si>
  <si>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</si>
  <si>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</si>
  <si>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</si>
  <si>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</si>
  <si>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</si>
  <si>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</si>
  <si>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</si>
  <si>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</si>
  <si>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</si>
  <si>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</si>
  <si>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</si>
  <si>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</si>
  <si>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</si>
  <si>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</si>
  <si>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</si>
  <si>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</si>
  <si>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</si>
  <si>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</si>
  <si>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</si>
  <si>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</si>
  <si>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</si>
  <si>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</si>
  <si>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</si>
  <si>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</si>
  <si>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</si>
  <si>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</si>
  <si>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</si>
  <si>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</si>
  <si>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</si>
  <si>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</si>
  <si>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</si>
  <si>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</si>
  <si>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</si>
  <si>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</si>
  <si>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</si>
  <si>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</si>
  <si>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</si>
  <si>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</si>
  <si>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</si>
  <si>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</si>
  <si>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</si>
  <si>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</si>
  <si>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</si>
  <si>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</si>
  <si>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</si>
  <si>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</si>
  <si>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</si>
  <si>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</si>
  <si>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</si>
  <si>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</si>
  <si>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</si>
  <si>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</si>
  <si>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</si>
  <si>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</si>
  <si>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</si>
  <si>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</si>
  <si>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</si>
  <si>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</si>
  <si>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</si>
  <si>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</si>
  <si>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</si>
  <si>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</si>
  <si>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</si>
  <si>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</si>
  <si>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</si>
  <si>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</si>
  <si>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</si>
  <si>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</si>
  <si>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</si>
  <si>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</si>
  <si>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</si>
  <si>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</si>
  <si>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</si>
  <si>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</si>
  <si>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</si>
  <si>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</si>
  <si>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</si>
  <si>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</si>
  <si>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</si>
  <si>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</si>
  <si>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</si>
  <si>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</si>
  <si>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</si>
  <si>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</si>
  <si>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</si>
  <si>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</si>
  <si>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</si>
  <si>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</si>
  <si>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</si>
  <si>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</si>
  <si>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</si>
  <si>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</si>
  <si>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</si>
  <si>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</si>
  <si>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</si>
  <si>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</si>
  <si>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</si>
  <si>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</si>
  <si>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</si>
  <si>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</si>
  <si>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</si>
  <si>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</si>
  <si>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</si>
  <si>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</si>
  <si>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</si>
  <si>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</si>
  <si>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</si>
  <si>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</si>
  <si>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</si>
  <si>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</si>
  <si>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</si>
  <si>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</si>
  <si>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</si>
  <si>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</si>
  <si>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</si>
  <si>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</si>
  <si>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</si>
  <si>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</si>
  <si>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</si>
  <si>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</si>
  <si>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</si>
  <si>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</si>
  <si>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</si>
  <si>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</si>
  <si>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</si>
  <si>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</si>
  <si>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</si>
  <si>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</si>
  <si>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</si>
  <si>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</si>
  <si>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</si>
  <si>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</si>
  <si>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</si>
  <si>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</si>
  <si>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</si>
  <si>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</si>
  <si>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</si>
  <si>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</si>
  <si>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</si>
  <si>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</si>
  <si>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</si>
  <si>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</si>
  <si>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</si>
  <si>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</si>
  <si>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</si>
  <si>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</si>
  <si>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</si>
  <si>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</si>
  <si>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</si>
  <si>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</si>
  <si>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</si>
  <si>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</si>
  <si>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</si>
  <si>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</si>
  <si>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</si>
  <si>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</si>
  <si>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</si>
  <si>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</si>
  <si>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</si>
  <si>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</si>
  <si>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</si>
  <si>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</si>
  <si>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</si>
  <si>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</si>
  <si>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</si>
  <si>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</si>
  <si>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</si>
  <si>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</si>
  <si>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</si>
  <si>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</si>
  <si>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</si>
  <si>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</si>
  <si>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</si>
  <si>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</si>
  <si>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</si>
  <si>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</si>
  <si>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</si>
  <si>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</si>
  <si>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</si>
  <si>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</si>
  <si>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</si>
  <si>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</si>
  <si>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</si>
  <si>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</si>
  <si>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</si>
  <si>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</si>
  <si>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</si>
  <si>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</si>
  <si>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</si>
  <si>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</si>
  <si>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</si>
  <si>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</si>
  <si>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</si>
  <si>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</si>
  <si>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</si>
  <si>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</si>
  <si>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</si>
  <si>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</si>
  <si>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</si>
  <si>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</si>
  <si>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</si>
  <si>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</si>
  <si>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</si>
  <si>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</si>
  <si>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</si>
  <si>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</si>
  <si>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</si>
  <si>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</si>
  <si>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</si>
  <si>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</si>
  <si>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</si>
  <si>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</si>
  <si>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</si>
  <si>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</si>
  <si>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</si>
  <si>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</si>
  <si>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</si>
  <si>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</si>
  <si>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</si>
  <si>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</si>
  <si>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</si>
  <si>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</si>
  <si>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</si>
  <si>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</si>
  <si>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</si>
  <si>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</si>
  <si>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</si>
  <si>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</si>
  <si>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</si>
  <si>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</si>
  <si>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</si>
  <si>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</si>
  <si>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</si>
  <si>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</si>
  <si>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</si>
  <si>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</si>
  <si>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</si>
  <si>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</si>
  <si>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</si>
  <si>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</si>
  <si>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</si>
  <si>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</si>
  <si>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</si>
  <si>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</si>
  <si>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</si>
  <si>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</si>
  <si>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</si>
  <si>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</si>
  <si>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</si>
  <si>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</si>
  <si>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</si>
  <si>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</si>
  <si>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</si>
  <si>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</si>
  <si>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</si>
  <si>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</si>
  <si>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</si>
  <si>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</si>
  <si>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</si>
  <si>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</si>
  <si>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</si>
  <si>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</si>
  <si>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</si>
  <si>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</si>
  <si>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</si>
  <si>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</si>
  <si>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</si>
  <si>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</si>
  <si>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</si>
  <si>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</si>
  <si>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</si>
  <si>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</si>
  <si>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</si>
  <si>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</si>
  <si>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</si>
  <si>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</si>
  <si>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</si>
  <si>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</si>
  <si>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</si>
  <si>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</si>
  <si>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</si>
  <si>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</si>
  <si>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</si>
  <si>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</si>
  <si>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</si>
  <si>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</si>
  <si>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</si>
  <si>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</si>
  <si>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</si>
  <si>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</si>
  <si>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</si>
  <si>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</si>
  <si>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</si>
  <si>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</si>
  <si>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</si>
  <si>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</si>
  <si>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</si>
  <si>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</si>
  <si>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</si>
  <si>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</si>
  <si>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</si>
  <si>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</si>
  <si>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</si>
  <si>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</si>
  <si>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</si>
  <si>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</si>
  <si>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</si>
  <si>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</si>
  <si>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</si>
  <si>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</si>
  <si>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</si>
  <si>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</si>
  <si>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</si>
  <si>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</si>
  <si>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</si>
  <si>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</si>
  <si>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</si>
  <si>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</si>
  <si>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</si>
  <si>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</si>
  <si>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</si>
  <si>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</si>
  <si>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</si>
  <si>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</si>
  <si>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</si>
  <si>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</si>
  <si>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</si>
  <si>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</si>
  <si>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</si>
  <si>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</si>
  <si>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</si>
  <si>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</si>
  <si>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</si>
  <si>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</si>
  <si>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</si>
  <si>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</si>
  <si>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</si>
  <si>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</si>
  <si>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</si>
  <si>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</si>
  <si>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</si>
  <si>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</si>
  <si>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</si>
  <si>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</si>
  <si>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</si>
  <si>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</si>
  <si>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</si>
  <si>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</si>
  <si>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</si>
  <si>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</si>
  <si>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</si>
  <si>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</si>
  <si>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</si>
  <si>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</si>
  <si>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</si>
  <si>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</si>
  <si>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</si>
  <si>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</si>
  <si>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</si>
  <si>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</si>
  <si>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</si>
  <si>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</si>
  <si>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</si>
  <si>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</si>
  <si>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</si>
  <si>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</si>
  <si>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</si>
  <si>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</si>
  <si>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</si>
  <si>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</si>
  <si>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</si>
  <si>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</si>
  <si>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</si>
  <si>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</si>
  <si>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</si>
  <si>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</si>
  <si>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</si>
  <si>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</si>
  <si>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</si>
  <si>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</si>
  <si>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</si>
  <si>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</si>
  <si>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</si>
  <si>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</si>
  <si>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</si>
  <si>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</si>
  <si>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</si>
  <si>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</si>
  <si>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</si>
  <si>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</si>
  <si>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</si>
  <si>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</si>
  <si>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</si>
  <si>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</si>
  <si>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</si>
  <si>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</si>
  <si>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</si>
  <si>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</si>
  <si>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</si>
  <si>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</si>
  <si>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</si>
  <si>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</si>
  <si>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</si>
  <si>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</si>
  <si>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</si>
  <si>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</si>
  <si>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</si>
  <si>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</si>
  <si>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</si>
  <si>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</si>
  <si>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</si>
  <si>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</si>
  <si>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</si>
  <si>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</si>
  <si>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</si>
  <si>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</si>
  <si>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</si>
  <si>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</si>
  <si>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</si>
  <si>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</si>
  <si>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</si>
  <si>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</si>
  <si>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</si>
  <si>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</si>
  <si>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</si>
  <si>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</si>
  <si>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</si>
  <si>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</si>
  <si>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</si>
  <si>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</si>
  <si>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</si>
  <si>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</si>
  <si>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</si>
  <si>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</si>
  <si>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</si>
  <si>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</si>
  <si>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</si>
  <si>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</si>
  <si>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</si>
  <si>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</si>
  <si>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</si>
  <si>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</si>
  <si>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</si>
  <si>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</si>
  <si>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</si>
  <si>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</si>
  <si>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</si>
  <si>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</si>
  <si>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</si>
  <si>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</si>
  <si>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</si>
  <si>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</si>
  <si>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</si>
  <si>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</si>
  <si>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</si>
  <si>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</si>
  <si>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</si>
  <si>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</si>
  <si>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</si>
  <si>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</si>
  <si>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</si>
  <si>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</si>
  <si>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</si>
  <si>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</si>
  <si>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</si>
  <si>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</si>
  <si>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</si>
  <si>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</si>
  <si>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</si>
  <si>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</si>
  <si>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</si>
  <si>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</si>
  <si>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</si>
  <si>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</si>
  <si>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</si>
  <si>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</si>
  <si>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</si>
  <si>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</si>
  <si>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</si>
  <si>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</si>
  <si>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</si>
  <si>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</si>
  <si>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</si>
  <si>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</si>
  <si>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</si>
  <si>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</si>
  <si>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</si>
  <si>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</si>
  <si>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</si>
  <si>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</si>
  <si>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</si>
  <si>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</si>
  <si>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</si>
  <si>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</si>
  <si>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</si>
  <si>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</si>
  <si>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</si>
  <si>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</si>
  <si>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</si>
  <si>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</si>
  <si>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</si>
  <si>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</si>
  <si>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</si>
  <si>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</si>
  <si>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</si>
  <si>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</si>
  <si>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</si>
  <si>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</si>
  <si>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</si>
  <si>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</si>
  <si>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</si>
  <si>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</si>
  <si>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</si>
  <si>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</si>
  <si>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</si>
  <si>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</si>
  <si>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</si>
  <si>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</si>
  <si>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</si>
  <si>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</si>
  <si>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</si>
  <si>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</si>
  <si>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</si>
  <si>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</si>
  <si>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</si>
  <si>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</si>
  <si>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</si>
  <si>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</si>
  <si>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</si>
  <si>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</si>
  <si>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</si>
  <si>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</si>
  <si>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</si>
  <si>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</si>
  <si>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</si>
  <si>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</si>
  <si>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</si>
  <si>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</si>
  <si>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</si>
  <si>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</si>
  <si>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</si>
  <si>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</si>
  <si>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</si>
  <si>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</si>
  <si>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</si>
  <si>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</si>
  <si>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</si>
  <si>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</si>
  <si>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</si>
  <si>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</si>
  <si>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</si>
  <si>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</si>
  <si>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</si>
  <si>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</si>
  <si>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</si>
  <si>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</si>
  <si>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</si>
  <si>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</si>
  <si>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</si>
  <si>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</si>
  <si>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</si>
  <si>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</si>
  <si>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</si>
  <si>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</si>
  <si>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</si>
  <si>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</si>
  <si>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</si>
  <si>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</si>
  <si>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</si>
  <si>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</si>
  <si>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</si>
  <si>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</si>
  <si>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</si>
  <si>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</si>
  <si>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</si>
  <si>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</si>
  <si>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</si>
  <si>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</si>
  <si>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</si>
  <si>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</si>
  <si>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</si>
  <si>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</si>
  <si>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</si>
  <si>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</si>
  <si>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</si>
  <si>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</si>
  <si>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</si>
  <si>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</si>
  <si>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</si>
  <si>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</si>
  <si>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</si>
  <si>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</si>
  <si>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</si>
  <si>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</si>
  <si>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</si>
  <si>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</si>
  <si>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</si>
  <si>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</si>
  <si>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</si>
  <si>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</si>
  <si>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</si>
  <si>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</si>
  <si>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</si>
  <si>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</si>
  <si>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</si>
  <si>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</si>
  <si>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</si>
  <si>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</si>
  <si>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</si>
  <si>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</si>
  <si>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</si>
  <si>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</si>
  <si>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</si>
  <si>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</si>
  <si>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</si>
  <si>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</si>
  <si>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</si>
  <si>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</si>
  <si>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</si>
  <si>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</si>
  <si>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</si>
  <si>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</si>
  <si>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</si>
  <si>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</si>
  <si>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</si>
  <si>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</si>
  <si>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</si>
  <si>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</si>
  <si>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</si>
  <si>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</si>
  <si>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</si>
  <si>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</si>
  <si>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</si>
  <si>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</si>
  <si>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</si>
  <si>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</si>
  <si>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</si>
  <si>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</si>
  <si>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</si>
  <si>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</si>
  <si>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</si>
  <si>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</si>
  <si>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</si>
  <si>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</si>
  <si>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</si>
  <si>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</si>
  <si>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</si>
  <si>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</si>
  <si>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</si>
  <si>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</si>
  <si>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</si>
  <si>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</si>
  <si>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</si>
  <si>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</si>
  <si>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</si>
  <si>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</si>
  <si>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</si>
  <si>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</si>
  <si>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</si>
  <si>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</si>
  <si>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</si>
  <si>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</si>
  <si>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</si>
  <si>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</si>
  <si>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</si>
  <si>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</si>
  <si>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</si>
  <si>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</si>
  <si>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</si>
  <si>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</si>
  <si>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</si>
  <si>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</si>
  <si>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</si>
  <si>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</si>
  <si>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</si>
  <si>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</si>
  <si>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</si>
  <si>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</si>
  <si>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</si>
  <si>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</si>
  <si>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</si>
  <si>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</si>
  <si>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</si>
  <si>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</si>
  <si>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</si>
  <si>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</si>
  <si>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</si>
  <si>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</si>
  <si>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</si>
  <si>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</si>
  <si>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</si>
  <si>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</si>
  <si>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</si>
  <si>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</si>
  <si>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</si>
  <si>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</si>
  <si>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</si>
  <si>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</si>
  <si>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</si>
  <si>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</si>
  <si>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</si>
  <si>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</si>
  <si>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</si>
  <si>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</si>
  <si>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</si>
  <si>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</si>
  <si>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</si>
  <si>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</si>
  <si>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</si>
  <si>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</si>
  <si>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</si>
  <si>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</si>
  <si>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</si>
  <si>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</si>
  <si>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</si>
  <si>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</si>
  <si>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</si>
  <si>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</si>
  <si>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</si>
  <si>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</si>
  <si>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</si>
  <si>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</si>
  <si>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</si>
  <si>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</si>
  <si>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</si>
  <si>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</si>
  <si>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</si>
  <si>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</si>
  <si>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</si>
  <si>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</si>
  <si>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</si>
  <si>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</si>
  <si>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</si>
  <si>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</si>
  <si>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</si>
  <si>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</si>
  <si>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</si>
  <si>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</si>
  <si>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</si>
  <si>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</si>
  <si>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</si>
  <si>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</si>
  <si>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</si>
  <si>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</si>
  <si>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</si>
  <si>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</si>
  <si>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</si>
  <si>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</si>
  <si>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</si>
  <si>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</si>
  <si>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</si>
  <si>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</si>
  <si>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</si>
  <si>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</si>
  <si>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</si>
  <si>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</si>
  <si>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</si>
  <si>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</si>
  <si>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</si>
  <si>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</si>
  <si>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</si>
  <si>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</si>
  <si>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</si>
  <si>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</si>
  <si>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</si>
  <si>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</si>
  <si>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</si>
  <si>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</si>
  <si>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</si>
  <si>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</si>
  <si>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</si>
  <si>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</si>
  <si>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</si>
  <si>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</si>
  <si>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</si>
  <si>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</si>
  <si>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</si>
  <si>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</si>
  <si>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</si>
  <si>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</si>
  <si>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</si>
  <si>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</si>
  <si>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</si>
  <si>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</si>
  <si>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</si>
  <si>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</si>
  <si>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</si>
  <si>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</si>
  <si>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</si>
  <si>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</si>
  <si>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</si>
  <si>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</si>
  <si>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</si>
  <si>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</si>
  <si>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</si>
  <si>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</si>
  <si>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</si>
  <si>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</si>
  <si>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</si>
  <si>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</si>
  <si>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</si>
  <si>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</si>
  <si>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</si>
  <si>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</si>
  <si>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</si>
  <si>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</si>
  <si>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</si>
  <si>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</si>
  <si>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</si>
  <si>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</si>
  <si>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</si>
  <si>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</si>
  <si>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</si>
  <si>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</si>
  <si>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</si>
  <si>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</si>
  <si>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</si>
  <si>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</si>
  <si>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</si>
  <si>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</si>
  <si>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</si>
  <si>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</si>
  <si>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</si>
  <si>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</si>
  <si>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</si>
  <si>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</si>
  <si>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</si>
  <si>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</si>
  <si>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</si>
  <si>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</si>
  <si>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</si>
  <si>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</si>
  <si>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</si>
  <si>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</si>
  <si>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</si>
  <si>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</si>
  <si>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</si>
  <si>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</si>
  <si>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</si>
  <si>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</si>
  <si>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</si>
  <si>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</si>
  <si>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</si>
  <si>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</si>
  <si>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</si>
  <si>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</si>
  <si>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</si>
  <si>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</si>
  <si>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</si>
  <si>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</si>
  <si>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</si>
  <si>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</si>
  <si>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</si>
  <si>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</si>
  <si>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</si>
  <si>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</si>
  <si>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</si>
  <si>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</si>
  <si>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</si>
  <si>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</si>
  <si>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</si>
  <si>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</si>
  <si>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</si>
  <si>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</si>
  <si>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</si>
  <si>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</si>
  <si>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</si>
  <si>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</si>
  <si>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</si>
  <si>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</si>
  <si>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</si>
  <si>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</si>
  <si>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</si>
  <si>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</si>
  <si>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</si>
  <si>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</si>
  <si>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</si>
  <si>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</si>
  <si>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</si>
  <si>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</si>
  <si>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</si>
  <si>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</si>
  <si>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</si>
  <si>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</si>
  <si>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</si>
  <si>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</si>
  <si>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</si>
  <si>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</si>
  <si>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</si>
  <si>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</si>
  <si>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</si>
  <si>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</si>
  <si>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</si>
  <si>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</si>
  <si>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</si>
  <si>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</si>
  <si>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</si>
  <si>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</si>
  <si>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</si>
  <si>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</si>
  <si>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</si>
  <si>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</si>
  <si>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</si>
  <si>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</si>
  <si>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</si>
  <si>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</si>
  <si>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</si>
  <si>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</si>
  <si>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</si>
  <si>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</si>
  <si>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</si>
  <si>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</si>
  <si>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</si>
  <si>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</si>
  <si>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</si>
  <si>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</si>
  <si>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</si>
  <si>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</si>
  <si>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</si>
  <si>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</si>
  <si>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</si>
  <si>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</si>
  <si>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</si>
  <si>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</si>
  <si>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</si>
  <si>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</si>
  <si>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</si>
  <si>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</si>
  <si>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</si>
  <si>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</si>
  <si>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</si>
  <si>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</si>
  <si>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</si>
  <si>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</si>
  <si>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</si>
  <si>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</si>
  <si>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</si>
  <si>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</si>
  <si>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</si>
  <si>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</si>
  <si>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</si>
  <si>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</si>
  <si>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</si>
  <si>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</si>
  <si>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</si>
  <si>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</si>
  <si>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</si>
  <si>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</si>
  <si>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</si>
  <si>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</si>
  <si>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</si>
  <si>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</si>
  <si>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</si>
  <si>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</si>
  <si>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</si>
  <si>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</si>
  <si>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</si>
  <si>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</si>
  <si>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</si>
  <si>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</si>
  <si>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</si>
  <si>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</si>
  <si>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</si>
  <si>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</si>
  <si>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</si>
  <si>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</si>
  <si>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</si>
  <si>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</si>
  <si>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</si>
  <si>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</si>
  <si>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</si>
  <si>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</si>
  <si>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</si>
  <si>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</si>
  <si>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</si>
  <si>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</si>
  <si>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</si>
  <si>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</si>
  <si>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</si>
  <si>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</si>
  <si>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</si>
  <si>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</si>
  <si>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</si>
  <si>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</si>
  <si>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</si>
  <si>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</si>
  <si>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</si>
  <si>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</si>
  <si>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</si>
  <si>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</si>
  <si>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</si>
  <si>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</si>
  <si>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</si>
  <si>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</si>
  <si>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</si>
  <si>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</si>
  <si>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</si>
  <si>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</si>
  <si>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</si>
  <si>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</si>
  <si>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</si>
  <si>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</si>
  <si>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</si>
  <si>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</si>
  <si>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</si>
  <si>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</si>
  <si>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</si>
  <si>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</si>
  <si>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</si>
  <si>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</si>
  <si>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</si>
  <si>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</si>
  <si>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</si>
  <si>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</si>
  <si>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</si>
  <si>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</si>
  <si>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</si>
  <si>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</si>
  <si>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</si>
  <si>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</si>
  <si>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</si>
  <si>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</si>
  <si>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</si>
  <si>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</si>
  <si>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</si>
  <si>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</si>
  <si>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</si>
  <si>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</si>
  <si>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</si>
  <si>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</si>
  <si>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</si>
  <si>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</si>
  <si>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</si>
  <si>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</si>
  <si>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</si>
  <si>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</si>
  <si>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</si>
  <si>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</si>
  <si>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</si>
  <si>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</si>
  <si>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</si>
  <si>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</si>
  <si>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</si>
  <si>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</si>
  <si>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</si>
  <si>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</si>
  <si>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</si>
  <si>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</si>
  <si>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</si>
  <si>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</si>
  <si>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</si>
  <si>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</si>
  <si>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</si>
  <si>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</si>
  <si>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</si>
  <si>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</si>
  <si>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</si>
  <si>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</si>
  <si>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</si>
  <si>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</si>
  <si>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</si>
  <si>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</si>
  <si>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</si>
  <si>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</si>
  <si>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</si>
  <si>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</si>
  <si>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</si>
  <si>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</si>
  <si>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</si>
  <si>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</si>
  <si>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</si>
  <si>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</si>
  <si>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</si>
  <si>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</si>
  <si>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</si>
  <si>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</si>
  <si>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</si>
  <si>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</si>
  <si>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</si>
  <si>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</si>
  <si>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</si>
  <si>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</si>
  <si>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</si>
  <si>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</si>
  <si>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</si>
  <si>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</si>
  <si>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</si>
  <si>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</si>
  <si>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</si>
  <si>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</si>
  <si>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</si>
  <si>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</si>
  <si>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</si>
  <si>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</si>
  <si>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</si>
  <si>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</si>
  <si>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</si>
  <si>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</si>
  <si>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</si>
  <si>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</si>
  <si>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</si>
  <si>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</si>
  <si>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</si>
  <si>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</si>
  <si>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</si>
  <si>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</si>
  <si>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</si>
  <si>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</si>
  <si>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</si>
  <si>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</si>
  <si>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</si>
  <si>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</si>
  <si>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</si>
  <si>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</si>
  <si>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</si>
  <si>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</si>
  <si>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</si>
  <si>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</si>
  <si>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</si>
  <si>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</si>
  <si>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</si>
  <si>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</si>
  <si>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</si>
  <si>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</si>
  <si>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</si>
  <si>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</si>
  <si>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</si>
  <si>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</si>
  <si>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</si>
  <si>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</si>
  <si>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</si>
  <si>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</si>
  <si>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</si>
  <si>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</si>
  <si>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</si>
  <si>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</si>
  <si>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</si>
  <si>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</si>
  <si>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</si>
  <si>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</si>
  <si>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</si>
  <si>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</si>
  <si>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</si>
  <si>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</si>
  <si>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</si>
  <si>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</si>
  <si>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</si>
  <si>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</si>
  <si>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</si>
  <si>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</si>
  <si>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</si>
  <si>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</si>
  <si>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</si>
  <si>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</si>
  <si>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</si>
  <si>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</si>
  <si>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</si>
  <si>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</si>
  <si>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</si>
  <si>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</si>
  <si>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</si>
  <si>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</si>
  <si>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</si>
  <si>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</si>
  <si>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</si>
  <si>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</si>
  <si>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</si>
  <si>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</si>
  <si>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</si>
  <si>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</si>
  <si>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</si>
  <si>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</si>
  <si>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</si>
  <si>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</si>
  <si>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</si>
  <si>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</si>
  <si>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</si>
  <si>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</si>
  <si>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</si>
  <si>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</si>
  <si>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</si>
  <si>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</si>
  <si>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</si>
  <si>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</si>
  <si>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</si>
  <si>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</si>
  <si>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</si>
  <si>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</si>
  <si>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</si>
  <si>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</si>
  <si>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</si>
  <si>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</si>
  <si>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</si>
  <si>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</si>
  <si>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</si>
  <si>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</si>
  <si>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</si>
  <si>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</si>
  <si>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</si>
  <si>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</si>
  <si>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</si>
  <si>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</si>
  <si>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</si>
  <si>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</si>
  <si>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</si>
  <si>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</si>
  <si>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</si>
  <si>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</si>
  <si>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</si>
  <si>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</si>
  <si>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</si>
  <si>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</si>
  <si>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</si>
  <si>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</si>
  <si>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</si>
  <si>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</si>
  <si>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</si>
  <si>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</si>
  <si>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</si>
  <si>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</si>
  <si>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</si>
  <si>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</si>
  <si>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</si>
  <si>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</si>
  <si>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</si>
  <si>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</si>
  <si>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</si>
  <si>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</si>
  <si>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</si>
  <si>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</si>
  <si>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</si>
  <si>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</si>
  <si>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</si>
  <si>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</si>
  <si>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</si>
  <si>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</si>
  <si>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</si>
  <si>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</si>
  <si>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</si>
  <si>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</si>
  <si>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</si>
  <si>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</si>
  <si>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</si>
  <si>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</si>
  <si>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</si>
  <si>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</si>
  <si>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</si>
  <si>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</si>
  <si>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</si>
  <si>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</si>
  <si>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</si>
  <si>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</si>
  <si>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</si>
  <si>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</si>
  <si>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</si>
  <si>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</si>
  <si>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</si>
  <si>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</si>
  <si>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</si>
  <si>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</si>
  <si>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</si>
  <si>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</si>
  <si>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</si>
  <si>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</si>
  <si>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</si>
  <si>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</si>
  <si>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</si>
  <si>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</si>
  <si>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</si>
  <si>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</si>
  <si>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</si>
  <si>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</si>
  <si>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</si>
  <si>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</si>
  <si>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</si>
  <si>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</si>
  <si>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</si>
  <si>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</si>
  <si>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</si>
  <si>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</si>
  <si>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</si>
  <si>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</si>
  <si>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</si>
  <si>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</si>
  <si>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</si>
  <si>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</si>
  <si>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</si>
  <si>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</si>
  <si>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</si>
  <si>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</si>
  <si>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</si>
  <si>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</si>
  <si>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</si>
  <si>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</si>
  <si>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</si>
  <si>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</si>
  <si>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</si>
  <si>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</si>
  <si>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</si>
  <si>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</si>
  <si>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</si>
  <si>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</si>
  <si>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</si>
  <si>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</si>
  <si>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</si>
  <si>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</si>
  <si>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</si>
  <si>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</si>
  <si>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</si>
  <si>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</si>
  <si>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</si>
  <si>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</si>
  <si>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</si>
  <si>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</si>
  <si>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</si>
  <si>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</si>
  <si>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</si>
  <si>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</si>
  <si>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</si>
  <si>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</si>
  <si>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</si>
  <si>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</si>
  <si>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</si>
  <si>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</si>
  <si>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</si>
  <si>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</si>
  <si>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</si>
  <si>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</si>
  <si>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</si>
  <si>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</si>
  <si>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</si>
  <si>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</si>
  <si>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</si>
  <si>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</si>
  <si>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</si>
  <si>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</si>
  <si>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</si>
  <si>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</si>
  <si>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</si>
  <si>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</si>
  <si>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</si>
  <si>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</si>
  <si>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</si>
  <si>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</si>
  <si>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</si>
  <si>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</si>
  <si>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</si>
  <si>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</si>
  <si>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</si>
  <si>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</si>
  <si>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</si>
  <si>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</si>
  <si>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</si>
  <si>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</si>
  <si>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</si>
  <si>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</si>
  <si>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</si>
  <si>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</si>
  <si>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</si>
  <si>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</si>
  <si>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</si>
  <si>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</si>
  <si>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</si>
  <si>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</si>
  <si>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</si>
  <si>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</si>
  <si>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</si>
  <si>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</si>
  <si>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</si>
  <si>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</si>
  <si>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</si>
  <si>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</si>
  <si>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</si>
  <si>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</si>
  <si>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</si>
  <si>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</si>
  <si>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</si>
  <si>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</si>
  <si>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</si>
  <si>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</si>
  <si>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</si>
  <si>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</si>
  <si>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</si>
  <si>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</si>
  <si>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</si>
  <si>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</si>
  <si>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</si>
  <si>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</si>
  <si>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</si>
  <si>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</si>
  <si>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</si>
  <si>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</si>
  <si>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</si>
  <si>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</si>
  <si>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</si>
  <si>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</si>
  <si>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</si>
  <si>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</si>
  <si>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</si>
  <si>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</si>
  <si>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</si>
  <si>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</si>
  <si>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</si>
  <si>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</si>
  <si>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</si>
  <si>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</si>
  <si>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</si>
  <si>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</si>
  <si>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</si>
  <si>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</si>
  <si>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</si>
  <si>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</si>
  <si>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</si>
  <si>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</si>
  <si>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</si>
  <si>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</si>
  <si>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</si>
  <si>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</si>
  <si>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</si>
  <si>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</si>
  <si>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</si>
  <si>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</si>
  <si>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</si>
  <si>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</si>
  <si>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</si>
  <si>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</si>
  <si>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</si>
  <si>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</si>
  <si>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</si>
  <si>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</si>
  <si>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</si>
  <si>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</si>
  <si>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</si>
  <si>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</si>
  <si>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</si>
  <si>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</si>
  <si>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</si>
  <si>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</si>
  <si>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</si>
  <si>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</si>
  <si>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</si>
  <si>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</si>
  <si>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</si>
  <si>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</si>
  <si>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</si>
  <si>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</si>
  <si>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</si>
  <si>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</si>
  <si>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</si>
  <si>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</si>
  <si>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</si>
  <si>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</si>
  <si>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</si>
  <si>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</si>
  <si>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</si>
  <si>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</si>
  <si>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</si>
  <si>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</si>
  <si>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</si>
  <si>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</si>
  <si>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</si>
  <si>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</si>
  <si>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</si>
  <si>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</si>
  <si>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</si>
  <si>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</si>
  <si>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</si>
  <si>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</si>
  <si>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</si>
  <si>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</si>
  <si>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</si>
  <si>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</si>
  <si>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</si>
  <si>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</si>
  <si>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</si>
  <si>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</si>
  <si>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</si>
  <si>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</si>
  <si>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</si>
  <si>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</si>
  <si>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</si>
  <si>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</si>
  <si>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</si>
  <si>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</si>
  <si>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</si>
  <si>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</si>
  <si>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</si>
  <si>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</si>
  <si>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</si>
  <si>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</si>
  <si>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</si>
  <si>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</si>
  <si>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</si>
  <si>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</si>
  <si>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</si>
  <si>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</si>
  <si>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</si>
  <si>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</si>
  <si>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</si>
  <si>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</si>
  <si>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</si>
  <si>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</si>
  <si>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</si>
  <si>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</si>
  <si>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</si>
  <si>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</si>
  <si>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</si>
  <si>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</si>
  <si>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</si>
  <si>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</si>
  <si>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</si>
  <si>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</si>
  <si>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</si>
  <si>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</si>
  <si>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</si>
  <si>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</si>
  <si>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</si>
  <si>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</si>
  <si>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</si>
  <si>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</si>
  <si>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</si>
  <si>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</si>
  <si>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</si>
  <si>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</si>
  <si>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</si>
  <si>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</si>
  <si>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</si>
  <si>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</si>
  <si>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</si>
  <si>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</si>
  <si>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</si>
  <si>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</si>
  <si>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</si>
  <si>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</si>
  <si>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</si>
  <si>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</si>
  <si>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</si>
  <si>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</si>
  <si>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</si>
  <si>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</si>
  <si>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</si>
  <si>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</si>
  <si>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</si>
  <si>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</si>
  <si>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</si>
  <si>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</si>
  <si>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</si>
  <si>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</si>
  <si>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</si>
  <si>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</si>
  <si>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</si>
  <si>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</si>
  <si>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</si>
  <si>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</si>
  <si>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</si>
  <si>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</si>
  <si>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</si>
  <si>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</si>
  <si>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</si>
  <si>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</si>
  <si>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</si>
  <si>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</si>
  <si>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</si>
  <si>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</si>
  <si>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</si>
  <si>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</si>
  <si>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</si>
  <si>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</si>
  <si>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</si>
  <si>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</si>
  <si>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</si>
  <si>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</si>
  <si>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</si>
  <si>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</si>
  <si>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</si>
  <si>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</si>
  <si>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</si>
  <si>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</si>
  <si>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</si>
  <si>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</si>
  <si>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</si>
  <si>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</si>
  <si>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</si>
  <si>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</si>
  <si>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</si>
  <si>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</si>
  <si>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</si>
  <si>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</si>
  <si>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</si>
  <si>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jul</t>
  </si>
  <si>
    <t>20/jul</t>
  </si>
  <si>
    <t>21/jul</t>
  </si>
  <si>
    <t>22/jul</t>
  </si>
  <si>
    <t>23/jul</t>
  </si>
  <si>
    <t>26/jul</t>
  </si>
  <si>
    <t>192, 192, 192</t>
  </si>
  <si>
    <t>Red</t>
  </si>
  <si>
    <t>TwitterSearch</t>
  </si>
  <si>
    <t>The graph was laid out using the Harel-Koren Fast Multiscale layout algorithm.</t>
  </si>
  <si>
    <t>The graph's vertices were grouped by cluster using the Clauset-Newman-Moore cluster algorithm.</t>
  </si>
  <si>
    <t>abdulai_kemoh</t>
  </si>
  <si>
    <t>fpensedu</t>
  </si>
  <si>
    <t>dubaicares</t>
  </si>
  <si>
    <t>imaginablefut</t>
  </si>
  <si>
    <t>gschoolleaders</t>
  </si>
  <si>
    <t>awgbanaadir</t>
  </si>
  <si>
    <t>moechesomalia</t>
  </si>
  <si>
    <t>eaa_foundation</t>
  </si>
  <si>
    <t>zoom.us</t>
  </si>
  <si>
    <t>gofundme.com</t>
  </si>
  <si>
    <t>ges2021</t>
  </si>
  <si>
    <t>sdg4</t>
  </si>
  <si>
    <t>raiseyourhand</t>
  </si>
  <si>
    <t>girls</t>
  </si>
  <si>
    <t>15:10:07</t>
  </si>
  <si>
    <t>09:22:35</t>
  </si>
  <si>
    <t>18:21:50</t>
  </si>
  <si>
    <t>und</t>
  </si>
  <si>
    <t>Hootsuite Inc.</t>
  </si>
  <si>
    <t>United Kingdom</t>
  </si>
  <si>
    <t>GB</t>
  </si>
  <si>
    <t>admin</t>
  </si>
  <si>
    <t>Dubai Cares</t>
  </si>
  <si>
    <t>Abdulai Kemoh Conteh</t>
  </si>
  <si>
    <t>Imaginable Futures</t>
  </si>
  <si>
    <t>GlobalSchoolLeaders</t>
  </si>
  <si>
    <t>Nick</t>
  </si>
  <si>
    <t>FPENS</t>
  </si>
  <si>
    <t>Agaasinka Waxbarashada Gobolka Banaadir</t>
  </si>
  <si>
    <t>Wasaaradda Waxbarashada, Hiddaha &amp; Tacliinta Sare</t>
  </si>
  <si>
    <t>Education Above All Foundation</t>
  </si>
  <si>
    <t>56950249</t>
  </si>
  <si>
    <t>1225509143311769603</t>
  </si>
  <si>
    <t>1177692146628825088</t>
  </si>
  <si>
    <t>828347623098560512</t>
  </si>
  <si>
    <t>1057520692533624833</t>
  </si>
  <si>
    <t>1273014360902979584</t>
  </si>
  <si>
    <t>1027491384708792321</t>
  </si>
  <si>
    <t>2152656409</t>
  </si>
  <si>
    <t>Dubai Cares دبي العطاء - A UAE-based philanthropic organization working to provide children &amp; young people in developing countries access to quality education.</t>
  </si>
  <si>
    <t>Educator|| Founder &amp; CVO of ITSWIBO @ItBorders|| World Literacy Ambassadors 2020 @worldliteracy|| IALD Country Director|| UPG Sustainable Leader 2021</t>
  </si>
  <si>
    <t>A global philanthropic investment firm that believes learning has the power to unleash human potential.</t>
  </si>
  <si>
    <t>Global School Leaders is a non-profit organisation focused on improving learning outcomes in under-resourced schools across low &amp; middle-income countries.</t>
  </si>
  <si>
    <t>FPENS, is a local community organisation established in Mogadishu more than 20 years ago with 145 member agencies who manage more one thousand schools.</t>
  </si>
  <si>
    <t>Official twitter account of Banadir Regional Education Directorate</t>
  </si>
  <si>
    <t>Official Twitter account of the Ministry of Education, Culture &amp; Higher Education (MoECHESomalia) - Federal Government of Somalia E-mail: info@moe.gov.so</t>
  </si>
  <si>
    <t>Improving access to high quality #education for vulnerable and marginalised people in the developing world.</t>
  </si>
  <si>
    <t>Doha, Qatar</t>
  </si>
  <si>
    <t>in 60 countries</t>
  </si>
  <si>
    <t>New York, NY</t>
  </si>
  <si>
    <t>California, USA</t>
  </si>
  <si>
    <t>Somalia</t>
  </si>
  <si>
    <t>Redwood City, CA</t>
  </si>
  <si>
    <t>Finland</t>
  </si>
  <si>
    <t>Leicester, England</t>
  </si>
  <si>
    <t>Sierra Leone</t>
  </si>
  <si>
    <t xml:space="preserve">imaginablefut
</t>
  </si>
  <si>
    <t xml:space="preserve">gschoolleaders
</t>
  </si>
  <si>
    <t xml:space="preserve">awgbanaadir
</t>
  </si>
  <si>
    <t xml:space="preserve">moechesomalia
</t>
  </si>
  <si>
    <t xml:space="preserve">eaa_foundation
</t>
  </si>
  <si>
    <t>children</t>
  </si>
  <si>
    <t>learning</t>
  </si>
  <si>
    <t>join</t>
  </si>
  <si>
    <t>#sdg4</t>
  </si>
  <si>
    <t>school</t>
  </si>
  <si>
    <t>world</t>
  </si>
  <si>
    <t>27</t>
  </si>
  <si>
    <t>10</t>
  </si>
  <si>
    <t>register</t>
  </si>
  <si>
    <t>covid</t>
  </si>
  <si>
    <t>change</t>
  </si>
  <si>
    <t>millions</t>
  </si>
  <si>
    <t>event</t>
  </si>
  <si>
    <t>high</t>
  </si>
  <si>
    <t>hope</t>
  </si>
  <si>
    <t>summit</t>
  </si>
  <si>
    <t>students</t>
  </si>
  <si>
    <t>funding</t>
  </si>
  <si>
    <t>community</t>
  </si>
  <si>
    <t>result</t>
  </si>
  <si>
    <t>team</t>
  </si>
  <si>
    <t>#ges2021</t>
  </si>
  <si>
    <t>gap</t>
  </si>
  <si>
    <t>student</t>
  </si>
  <si>
    <t>working</t>
  </si>
  <si>
    <t>national</t>
  </si>
  <si>
    <t>exam</t>
  </si>
  <si>
    <t>lives</t>
  </si>
  <si>
    <t>part</t>
  </si>
  <si>
    <t>development</t>
  </si>
  <si>
    <t>time</t>
  </si>
  <si>
    <t>panel</t>
  </si>
  <si>
    <t>countries</t>
  </si>
  <si>
    <t>achieve</t>
  </si>
  <si>
    <t>governments</t>
  </si>
  <si>
    <t>wishing</t>
  </si>
  <si>
    <t>middle</t>
  </si>
  <si>
    <t>share</t>
  </si>
  <si>
    <t>week</t>
  </si>
  <si>
    <t>impact</t>
  </si>
  <si>
    <t>aid</t>
  </si>
  <si>
    <t>#raiseyourhand</t>
  </si>
  <si>
    <t>children's</t>
  </si>
  <si>
    <t>attended</t>
  </si>
  <si>
    <t>secondary</t>
  </si>
  <si>
    <t>attend</t>
  </si>
  <si>
    <t>spaces</t>
  </si>
  <si>
    <t>hosted</t>
  </si>
  <si>
    <t>teachers</t>
  </si>
  <si>
    <t>cost</t>
  </si>
  <si>
    <t>financing</t>
  </si>
  <si>
    <t>#learning</t>
  </si>
  <si>
    <t>members</t>
  </si>
  <si>
    <t>including</t>
  </si>
  <si>
    <t>post</t>
  </si>
  <si>
    <t>deliver</t>
  </si>
  <si>
    <t>measures</t>
  </si>
  <si>
    <t>remote</t>
  </si>
  <si>
    <t>news</t>
  </si>
  <si>
    <t>explains</t>
  </si>
  <si>
    <t>awale</t>
  </si>
  <si>
    <t>practice</t>
  </si>
  <si>
    <t>piece</t>
  </si>
  <si>
    <t>engage</t>
  </si>
  <si>
    <t>somalia</t>
  </si>
  <si>
    <t>member</t>
  </si>
  <si>
    <t>govt</t>
  </si>
  <si>
    <t>This</t>
  </si>
  <si>
    <t>SDG4</t>
  </si>
  <si>
    <t>DubaiCares</t>
  </si>
  <si>
    <t>Please</t>
  </si>
  <si>
    <t>GES2021</t>
  </si>
  <si>
    <t>East</t>
  </si>
  <si>
    <t>We</t>
  </si>
  <si>
    <t>Learning</t>
  </si>
  <si>
    <t>As</t>
  </si>
  <si>
    <t>You</t>
  </si>
  <si>
    <t>Must</t>
  </si>
  <si>
    <t>COVID</t>
  </si>
  <si>
    <t>How</t>
  </si>
  <si>
    <t>Summit</t>
  </si>
  <si>
    <t>Great</t>
  </si>
  <si>
    <t>Development</t>
  </si>
  <si>
    <t>Do</t>
  </si>
  <si>
    <t>Are</t>
  </si>
  <si>
    <t>RaiseYourHand</t>
  </si>
  <si>
    <t>GPE</t>
  </si>
  <si>
    <t>agents</t>
  </si>
  <si>
    <t>Keep</t>
  </si>
  <si>
    <t>And</t>
  </si>
  <si>
    <t>Quality</t>
  </si>
  <si>
    <t>Technology</t>
  </si>
  <si>
    <t>School</t>
  </si>
  <si>
    <t>EAA_Foundation</t>
  </si>
  <si>
    <t>Congratulations</t>
  </si>
  <si>
    <t>Awale</t>
  </si>
  <si>
    <t>Ahmed</t>
  </si>
  <si>
    <t>examination</t>
  </si>
  <si>
    <t>AWGBanaadir</t>
  </si>
  <si>
    <t>Leadership</t>
  </si>
  <si>
    <t>policy</t>
  </si>
  <si>
    <t>Mr</t>
  </si>
  <si>
    <t>reason</t>
  </si>
  <si>
    <t>Giving</t>
  </si>
  <si>
    <t>Hopeless</t>
  </si>
  <si>
    <t>ICT</t>
  </si>
  <si>
    <t>ImaginableFut</t>
  </si>
  <si>
    <t>organisations</t>
  </si>
  <si>
    <t>Make</t>
  </si>
  <si>
    <t>https://www.gofundme.com/f/the-inclusion-of-ict-in-schools?utm_campaign=p_lico+share-sheet&amp;utm_medium=chat&amp;utm_source=whatsapp-visit</t>
  </si>
  <si>
    <t>10/jul</t>
  </si>
  <si>
    <t>gpe</t>
  </si>
  <si>
    <t>targeted</t>
  </si>
  <si>
    <t>Teachers</t>
  </si>
  <si>
    <t>Share</t>
  </si>
  <si>
    <t>Students</t>
  </si>
  <si>
    <t>talks</t>
  </si>
  <si>
    <t>ukfiet</t>
  </si>
  <si>
    <t>UKFIET</t>
  </si>
  <si>
    <t>226541665</t>
  </si>
  <si>
    <t>The Education and Development Forum</t>
  </si>
  <si>
    <t>Cambridge, England</t>
  </si>
  <si>
    <t>Oxford, UK</t>
  </si>
  <si>
    <t xml:space="preserve">dubaicares
</t>
  </si>
  <si>
    <t>session</t>
  </si>
  <si>
    <t>highlight</t>
  </si>
  <si>
    <t>Ahead</t>
  </si>
  <si>
    <t>events</t>
  </si>
  <si>
    <t>BuildBackBetter</t>
  </si>
  <si>
    <t>FundEducation</t>
  </si>
  <si>
    <t>exploring</t>
  </si>
  <si>
    <t>fundeducation</t>
  </si>
  <si>
    <t>global,education</t>
  </si>
  <si>
    <t>education,summit</t>
  </si>
  <si>
    <t>july,27</t>
  </si>
  <si>
    <t>#fundeducation</t>
  </si>
  <si>
    <t>virtual</t>
  </si>
  <si>
    <t>parents</t>
  </si>
  <si>
    <t>AM</t>
  </si>
  <si>
    <t>zainulabidin_f</t>
  </si>
  <si>
    <t>deborahkimathi</t>
  </si>
  <si>
    <t>drkarenedge</t>
  </si>
  <si>
    <t>dignitasproject</t>
  </si>
  <si>
    <t>hundredorg</t>
  </si>
  <si>
    <t>reliafrica</t>
  </si>
  <si>
    <t>ziziafrique</t>
  </si>
  <si>
    <t>foundation_jf</t>
  </si>
  <si>
    <t>gsf_talks</t>
  </si>
  <si>
    <t>Do's for Development Funder:
-Increase targeted bilateral aid to education - including
funding the non-state sector
-Maximise debt relief &amp;amp; fiscal stimulus measures for low &amp;amp; middle-income countries
#RaiseYourHand #GES2021 #FundEducation @GPforEducation @GSF_talks</t>
  </si>
  <si>
    <t>Please register to join us at @dignitasproject @GPforEducation #GlobalEducationSummit side event - exploring #Evidence and #Practice that supports #SchoolLeaders as positive agents of change in children's #learning and #wellbeing #SDG4 @ReliAfrica
https://t.co/CmPLE9XoqE</t>
  </si>
  <si>
    <t>#GSFRecommends: Must attend at Global Education Summit @GPforEducation on July 27 
School Leadership for Quality Teaching - a panel hosted by GSF member @dignitasproject  
11 AM London time; register here:
https://t.co/GJxiP989bY
(3/3)
#GES2021 #FundEducation https://t.co/QTYjBE50Wp</t>
  </si>
  <si>
    <t>We’re looking forward to the Global Education Summit: Financing GPE 2021-2025 @GPforEducation this week! Here are a few events led by GSF member organisations and others that we’d recommend attending on July 27.  (1/3) 
#GES2021 #FundEducation https://t.co/VF8bROh8VA</t>
  </si>
  <si>
    <t>#GSFRecommends: Must attend at Global Education Summit @GPforEducation on July 27 
Underscoring Innovation &amp;amp; Education Technology in learning. 
10 AM London time; register here: https://t.co/rin6j2e94r
(2/3) 
#GES2021 #FundEducation https://t.co/7SoOrrEMMz</t>
  </si>
  <si>
    <t>globalpartnership.org</t>
  </si>
  <si>
    <t>hundred.org</t>
  </si>
  <si>
    <t>google.com</t>
  </si>
  <si>
    <t>dignitasproject.org</t>
  </si>
  <si>
    <t>ges2021 fundeducation</t>
  </si>
  <si>
    <t>globaleducationsummit</t>
  </si>
  <si>
    <t>globaleducationsummit evidence practice schoolleaders learning wellbeing sdg4</t>
  </si>
  <si>
    <t>raiseyourhand ges2021 fundeducation</t>
  </si>
  <si>
    <t>gsfrecommends ges2021 fundeducation</t>
  </si>
  <si>
    <t>14:37:12</t>
  </si>
  <si>
    <t>08:50:03</t>
  </si>
  <si>
    <t>14:31:37</t>
  </si>
  <si>
    <t>14:38:29</t>
  </si>
  <si>
    <t>18:30:27</t>
  </si>
  <si>
    <t>08:09:37</t>
  </si>
  <si>
    <t>09:31:12</t>
  </si>
  <si>
    <t>09:50:02</t>
  </si>
  <si>
    <t>09:40:03</t>
  </si>
  <si>
    <t>09:45:03</t>
  </si>
  <si>
    <t>1418639661635883011</t>
  </si>
  <si>
    <t>1418483424340455432</t>
  </si>
  <si>
    <t>1418503956968271880</t>
  </si>
  <si>
    <t>1419595859654807553</t>
  </si>
  <si>
    <t>1419593345907703810</t>
  </si>
  <si>
    <t>1419594603871735809</t>
  </si>
  <si>
    <t>1418637493088436224</t>
  </si>
  <si>
    <t>910106471123312640</t>
  </si>
  <si>
    <t>1954600993</t>
  </si>
  <si>
    <t>N</t>
  </si>
  <si>
    <t>HundrED.org</t>
  </si>
  <si>
    <t>Jacobs Foundation</t>
  </si>
  <si>
    <t>Dignitas</t>
  </si>
  <si>
    <t>Zizi Afrique Foundation</t>
  </si>
  <si>
    <t>RELI Africa</t>
  </si>
  <si>
    <t>Deborah Kimathi</t>
  </si>
  <si>
    <t>Zain Ul Abidin</t>
  </si>
  <si>
    <t>Global Schools Forum</t>
  </si>
  <si>
    <t>Karen Edge</t>
  </si>
  <si>
    <t>4343316795</t>
  </si>
  <si>
    <t>705712682654113792</t>
  </si>
  <si>
    <t>57056923</t>
  </si>
  <si>
    <t>1257559080215949318</t>
  </si>
  <si>
    <t>55521727</t>
  </si>
  <si>
    <t>783611296457617408</t>
  </si>
  <si>
    <t>379156490</t>
  </si>
  <si>
    <t>Discover the world's most inspiring education innovations at https://t.co/fpvpL1K7IS _xD83C__xDF0D_</t>
  </si>
  <si>
    <t>We seek to benefit future generations by providing children and young people with better opportunities for development. #ChildDevelopment #YouthDevelopment #ECD</t>
  </si>
  <si>
    <t>Empowering #SchoolLeaders to lead vibrant schools so that all children can thrive and succeed. #WISEAwards winner 2020, @HundrED Global Collection 2020 and 2021</t>
  </si>
  <si>
    <t>Zizi Afrique Foundation envisions an Africa in which every child and youth has an equal opportunity to grow, learn, think and thrive.</t>
  </si>
  <si>
    <t>The Regional Education Learning Initiative brings together 73 organizations in KE, UG, TZ and DRC. We work towards collective impact through shared learning.</t>
  </si>
  <si>
    <t>Executive Director @DignitasProject, Trustee @RaisingFutures &amp; @MsingiTrust. Country Lead @ReliAfrica. Driven by hope, generosity, &amp; justice to change the world</t>
  </si>
  <si>
    <t>Education Advocate, Practitioner &amp; Believer of Social Transformation
- Policy Researcher at @itacecorg</t>
  </si>
  <si>
    <t>GSF supports non-state school networks in low and middle income countries, enabling them to provide better quality education to children from poor families.</t>
  </si>
  <si>
    <t>Academic| Parent| CAN/UK| UCL| Global City Leaders Project| leadership generations gender work/life| former Pro-Vice-Provost (International)| k.edge@ucl.ac.uk</t>
  </si>
  <si>
    <t>Here</t>
  </si>
  <si>
    <t>Estados Unidos</t>
  </si>
  <si>
    <t>Freetown, Sierra Leone</t>
  </si>
  <si>
    <t>Kenya, USA</t>
  </si>
  <si>
    <t>Le'Mac- Westlands Nairobi</t>
  </si>
  <si>
    <t>Berlin</t>
  </si>
  <si>
    <t>Lahore, Pakistan</t>
  </si>
  <si>
    <t xml:space="preserve">London, UK | Ottawa, CAN  </t>
  </si>
  <si>
    <t>East, England</t>
  </si>
  <si>
    <t>Brooklyn</t>
  </si>
  <si>
    <t>zainulabidin_f
Do's for Development Funder: -Increase
targeted bilateral aid to education
- including funding the non-state
sector -Maximise debt relief &amp;amp;
fiscal stimulus measures for low
&amp;amp; middle-income countries #RaiseYourHand
#GES2021 #FundEducation @GPforEducation
@GSF_talks</t>
  </si>
  <si>
    <t>gsf_talks
#GSFRecommends: Must attend at
Global Education Summit @GPforEducation
on July 27 School Leadership for
Quality Teaching - a panel hosted
by GSF member @dignitasproject
11 AM London time; register here:
https://t.co/GJxiP989bY (3/3) #GES2021
#FundEducation https://t.co/QTYjBE50Wp</t>
  </si>
  <si>
    <t>london</t>
  </si>
  <si>
    <t>#globaleducationsummit</t>
  </si>
  <si>
    <t>income</t>
  </si>
  <si>
    <t>systems</t>
  </si>
  <si>
    <t>state</t>
  </si>
  <si>
    <t>approach</t>
  </si>
  <si>
    <t>evidence</t>
  </si>
  <si>
    <t>2025</t>
  </si>
  <si>
    <t>#evidence</t>
  </si>
  <si>
    <t>bilateral</t>
  </si>
  <si>
    <t>thursday</t>
  </si>
  <si>
    <t>#schoolleaders</t>
  </si>
  <si>
    <t>shared</t>
  </si>
  <si>
    <t>invested</t>
  </si>
  <si>
    <t>#practice</t>
  </si>
  <si>
    <t>#wellbeing</t>
  </si>
  <si>
    <t>starts</t>
  </si>
  <si>
    <t>#covid</t>
  </si>
  <si>
    <t>contributing</t>
  </si>
  <si>
    <t>ahmed</t>
  </si>
  <si>
    <t>#buildbackbetter</t>
  </si>
  <si>
    <t>#gsfrecommends</t>
  </si>
  <si>
    <t>gsf</t>
  </si>
  <si>
    <t>attending</t>
  </si>
  <si>
    <t>places</t>
  </si>
  <si>
    <t>Financing</t>
  </si>
  <si>
    <t>Impact</t>
  </si>
  <si>
    <t>Evidence</t>
  </si>
  <si>
    <t>GlobalEducationSummit</t>
  </si>
  <si>
    <t>Thursday</t>
  </si>
  <si>
    <t>Last</t>
  </si>
  <si>
    <t>ZiziAfrique</t>
  </si>
  <si>
    <t>Research</t>
  </si>
  <si>
    <t>Practice</t>
  </si>
  <si>
    <t>SchoolLeaders</t>
  </si>
  <si>
    <t>ReliAfrica</t>
  </si>
  <si>
    <t>spirit</t>
  </si>
  <si>
    <t>HundrEDorg</t>
  </si>
  <si>
    <t>Sr</t>
  </si>
  <si>
    <t>DeborahKimathi</t>
  </si>
  <si>
    <t>Foundation_JF</t>
  </si>
  <si>
    <t>Design</t>
  </si>
  <si>
    <t>GSFRecommends</t>
  </si>
  <si>
    <t>Teaching</t>
  </si>
  <si>
    <t>GSF</t>
  </si>
  <si>
    <t>Underscoring</t>
  </si>
  <si>
    <t>Innovation</t>
  </si>
  <si>
    <t>Do's</t>
  </si>
  <si>
    <t>Funder</t>
  </si>
  <si>
    <t>Increase</t>
  </si>
  <si>
    <t>Maximise</t>
  </si>
  <si>
    <t>fiscal</t>
  </si>
  <si>
    <t>stimulus</t>
  </si>
  <si>
    <t>GSF_talks</t>
  </si>
  <si>
    <t>Associates</t>
  </si>
  <si>
    <t>National</t>
  </si>
  <si>
    <t>Policy</t>
  </si>
  <si>
    <t>setting</t>
  </si>
  <si>
    <t>entire</t>
  </si>
  <si>
    <t>Social</t>
  </si>
  <si>
    <t>https://www.globalpartnership.org/financing-2025/summit</t>
  </si>
  <si>
    <t>https://dignitasproject.org/join-dignitas-global-education-summit/</t>
  </si>
  <si>
    <t>https://zoom.us/webinar/register/WN_L9uS-tOuQT67E7pUWqhEOQ</t>
  </si>
  <si>
    <t>do's,development  development,funder  funder,increase  increase,targeted  targeted,bilateral  bilateral,aid  aid,education  education,including  including,funding  funding,state</t>
  </si>
  <si>
    <t>register,join  join,dignitasproject  dignitasproject,gpforeducation  gpforeducation,#globaleducationsummit  #globaleducationsummit,event  event,exploring  exploring,#evidence  #evidence,#practice  #practice,supports  supports,#schoolleaders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</si>
  <si>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&lt;value&gt;#GPforEducation&lt;/value&gt;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</si>
  <si>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</si>
  <si>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</si>
  <si>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</si>
  <si>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</si>
  <si>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</si>
  <si>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</si>
  <si>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</si>
  <si>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</si>
  <si>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</si>
  <si>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</si>
  <si>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</si>
  <si>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</si>
  <si>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</si>
  <si>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</si>
  <si>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</si>
  <si>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</si>
  <si>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a11y_mmo</t>
  </si>
  <si>
    <t>xaosprincess</t>
  </si>
  <si>
    <t>salonemessenger</t>
  </si>
  <si>
    <t>parlay_me</t>
  </si>
  <si>
    <t>zakoakley</t>
  </si>
  <si>
    <t>abdirazakmoha16</t>
  </si>
  <si>
    <t>abdishakurtarah</t>
  </si>
  <si>
    <t>eerehloves</t>
  </si>
  <si>
    <t>bjoernbartholdy</t>
  </si>
  <si>
    <t>zimmermaneric</t>
  </si>
  <si>
    <t>katiheljakka</t>
  </si>
  <si>
    <t>thielemartin</t>
  </si>
  <si>
    <t>thorsten_unger</t>
  </si>
  <si>
    <t>ariethus</t>
  </si>
  <si>
    <t>senckenberg</t>
  </si>
  <si>
    <t>haptogmbh</t>
  </si>
  <si>
    <t>hcschmidt</t>
  </si>
  <si>
    <t>t0mm7</t>
  </si>
  <si>
    <t>blacksquirrel__</t>
  </si>
  <si>
    <t>rafaelepplee</t>
  </si>
  <si>
    <t>wardaszko</t>
  </si>
  <si>
    <t>melina1rose</t>
  </si>
  <si>
    <t>rjd129</t>
  </si>
  <si>
    <t>emmajoyreay</t>
  </si>
  <si>
    <t>rebecreation</t>
  </si>
  <si>
    <t>clashorealities</t>
  </si>
  <si>
    <t>nick_yeee</t>
  </si>
  <si>
    <t>celiahodent</t>
  </si>
  <si>
    <t>chrisc_crawford</t>
  </si>
  <si>
    <t>fawzimesmar</t>
  </si>
  <si>
    <t>gocooper</t>
  </si>
  <si>
    <t>wise_tweets</t>
  </si>
  <si>
    <t>lead4changeorg</t>
  </si>
  <si>
    <t>drgabewillis</t>
  </si>
  <si>
    <t>nonprofit_show</t>
  </si>
  <si>
    <t>edgather</t>
  </si>
  <si>
    <t>loukaparry</t>
  </si>
  <si>
    <t>unfpasierraleon</t>
  </si>
  <si>
    <t>jussconnect</t>
  </si>
  <si>
    <t>insideprincipal</t>
  </si>
  <si>
    <t>vitolfoundation</t>
  </si>
  <si>
    <t>maalimismael</t>
  </si>
  <si>
    <t>aashtizaidihai</t>
  </si>
  <si>
    <t>iteach</t>
  </si>
  <si>
    <t>@FawziMesmar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_xD83D__xDC9C__xD83D__xDC7E__xD83D__xDE0E_
TY for this great experience @gsf @bjoernbartholdy &amp;amp; @ClashORealities team! https://t.co/0OGH6vaLqZ</t>
  </si>
  <si>
    <t>It is high time the world _xD83C__xDF0D_ should saw reason in “Giving hope to the Hopeless through ICT”
https://t.co/Uvy1Hclozu
@GSF_talks
@InsidePrincipal
@Parlay_Me
@jussconnect
@UNFPASierraleon
@loukaparry
@EdGather
@Nonprofit_Show
@drgabewillis
@Lead4Changeorg
@WISE_Tweets
@gocooper</t>
  </si>
  <si>
    <t>@gschoolleaders @GSF_talks @Foundation_JF @DubaiCares @EAA_Foundation @ImaginableFut @VitolFoundation @WISE_Tweets @drkarenedge @ZiziAfrique</t>
  </si>
  <si>
    <t>@AbdishakurTarah @FPENSedu @GSF_talks @Maalimismael And for the millions of girls that couldn't afford pvt education?</t>
  </si>
  <si>
    <t>We are proud of Awale Ahmed, from Waberi Galkayo secondary school  who is leading national exam. Waberi is among Fpens' best schools. 
Congratulations Mr.Awale for the hardwork.Keep the same spirit.
@GSF_talks @FPENSedu @AbdishakurTarah @AWGBanaadir @moechesomalia</t>
  </si>
  <si>
    <t>Ahead of the #GlobalEducationSummit, this policy brief by @GSF_talks precisely explains - what dev funders &amp;amp; govt. can do to #FundEducation &amp;amp; help the education systems to #BuildBackBetter in post #COVID _xD83C__xDF0E_ #RaiseYourHand
@AashtiZaidiHai
https://t.co/ofykLJ7wmV
@GSF_talks</t>
  </si>
  <si>
    <t>How can we work towards improved #SocialEmotionalLearning among students? This piece on @HundrEDorg says there are four ‘musts’ that we should consider. How are you working towards improving #SEL in your students? Share with us! https://t.co/4hYYuGvDf0 https://t.co/jCy6XWTk0q</t>
  </si>
  <si>
    <t>Last Thursday, GSF, @dignitasproject and @iTeach hosted a session on Helping Teachers Deliver #SEL &amp;amp;Re-engage Students in Learning. This entire week, we will highlight key learnings from this session, and encourage you to share your suggestions on improved SEL.</t>
  </si>
  <si>
    <t>Last Thursday, GSF, @dignitasproject
and @iTeach hosted a session on Helping Teachers Deliver #SEL &amp;amp; Re-engage Students in Learning. This week, we will highlight key learnings from this session. Do share your suggestions too on improving SEL!</t>
  </si>
  <si>
    <t>Are schools the best places to deliver Social and Emotional Learning?@DeborahKimathi of @dignitasproject shared that learning spaces unite the community, parents &amp;amp; children, contributing to #StudentWellbeing. #StudentLearning #EducationDevelopment #QualityEducationforall #SEL https://t.co/ilQmICbfXF</t>
  </si>
  <si>
    <t>The result of National Secondary Examination in Somalia is out, five of the top 10 places are girls who attended low cost private schools which are member of @FPENSedu. Great news! Well done to them and their parents who invested in their education. @GSF_talks, @Maalimismael.</t>
  </si>
  <si>
    <t>@AbdishakurTarah @FPENSedu @Maalimismael Congratulations to the schools and, wishing the girls the very best as they move forward to the next chapter in their lives _xD83D__xDE4C__xD83C__xDFFE_</t>
  </si>
  <si>
    <t>Last Thursday, GSF, @dignitasproject and 
#iTeach hosted a session on Helping Teachers Deliver #SEL &amp;amp; Re-engage Students in Learning. This week, we will highlight key learnings from this session. Do share your suggestions too on improving SEL!</t>
  </si>
  <si>
    <t>#JobAlert: We are looking to hire new members for our brilliant #ImpactandInnovation team (remote positions)
Sr Manager - Impact &amp;amp; Innovation   
Associates - Impact &amp;amp; Innovation (2) 
Associate - Policy &amp;amp; Research 
Apply: https://t.co/vx9p94jiv8
#SocialImpactJobs #RemoteJobsAlert https://t.co/rKbVcz1DE7</t>
  </si>
  <si>
    <t>How do we achieve #SocialandEmotionalLearning in a virtual setting? #iTeach shared 3 key principles - Design your student wellbeing approach;  Make it a part of the timetable; Focus on quality learning.  #EducationDevelopment #StudentWellbeing #QualityEducationforall https://t.co/LHHpnKtJC5</t>
  </si>
  <si>
    <t>As the #GlobalEducationSummit starts next week, here’s a #throwback to our policy briefing on how development funders and governments can help fill the gap in #educationfunding. https://t.co/JaHcHQje0U https://t.co/NAIHGbCEP9</t>
  </si>
  <si>
    <t>You can register for the #GlobalEducationSummit Financing GPE 2021-2025 here: https://t.co/c5vpN8Tv9S</t>
  </si>
  <si>
    <t>ymaws.com</t>
  </si>
  <si>
    <t>globalschoolsforum.org</t>
  </si>
  <si>
    <t>cor2021 gamestudiessummit</t>
  </si>
  <si>
    <t>globaleducationsummit fundeducation buildbackbetter covid raiseyourhand</t>
  </si>
  <si>
    <t>socialemotionallearning sel</t>
  </si>
  <si>
    <t>sel</t>
  </si>
  <si>
    <t>studentwellbeing studentlearning educationdevelopment qualityeducationforall sel</t>
  </si>
  <si>
    <t>iteach sel</t>
  </si>
  <si>
    <t>jobalert impactandinnovation socialimpactjobs remotejobsalert</t>
  </si>
  <si>
    <t>socialandemotionallearning iteach educationdevelopment studentwellbeing qualityeducationforall</t>
  </si>
  <si>
    <t>globaleducationsummit throwback educationfunding</t>
  </si>
  <si>
    <t>20:50:43</t>
  </si>
  <si>
    <t>23:53:29</t>
  </si>
  <si>
    <t>15:37:57</t>
  </si>
  <si>
    <t>08:11:29</t>
  </si>
  <si>
    <t>13:35:12</t>
  </si>
  <si>
    <t>17:42:31</t>
  </si>
  <si>
    <t>18:34:03</t>
  </si>
  <si>
    <t>20:29:25</t>
  </si>
  <si>
    <t>20:48:44</t>
  </si>
  <si>
    <t>11:55:25</t>
  </si>
  <si>
    <t>11:01:05</t>
  </si>
  <si>
    <t>14:32:48</t>
  </si>
  <si>
    <t>11:31:38</t>
  </si>
  <si>
    <t>11:56:24</t>
  </si>
  <si>
    <t>12:41:18</t>
  </si>
  <si>
    <t>13:43:28</t>
  </si>
  <si>
    <t>11:50:02</t>
  </si>
  <si>
    <t>1417587797217714178</t>
  </si>
  <si>
    <t>1414009915568427015</t>
  </si>
  <si>
    <t>1417871477991481344</t>
  </si>
  <si>
    <t>1417864470878199810</t>
  </si>
  <si>
    <t>1418139399997566983</t>
  </si>
  <si>
    <t>1418483897478926340</t>
  </si>
  <si>
    <t>1418565359410589702</t>
  </si>
  <si>
    <t>1418627602068168706</t>
  </si>
  <si>
    <t>1418640568029229056</t>
  </si>
  <si>
    <t>1418669600699523075</t>
  </si>
  <si>
    <t>1418674463642636288</t>
  </si>
  <si>
    <t>1417453088604975109</t>
  </si>
  <si>
    <t>1417801800942379008</t>
  </si>
  <si>
    <t>1417855082226348039</t>
  </si>
  <si>
    <t>1417854785416429568</t>
  </si>
  <si>
    <t>1418534265818656773</t>
  </si>
  <si>
    <t>1418540499032580098</t>
  </si>
  <si>
    <t>1418551797304610828</t>
  </si>
  <si>
    <t>1418205052666146818</t>
  </si>
  <si>
    <t>1417768825232236545</t>
  </si>
  <si>
    <t>1418176509462913024</t>
  </si>
  <si>
    <t>1418580965115383815</t>
  </si>
  <si>
    <t>1418581285849636866</t>
  </si>
  <si>
    <t>1413238912865214467</t>
  </si>
  <si>
    <t>25748292</t>
  </si>
  <si>
    <t>1140386090852999168</t>
  </si>
  <si>
    <t>-0,745779800818049,51,4482221321091 
1,76893599950184,51,4482221321091 
1,76893599950184,52,9926789576249 
-0,745779800818049,52,9926789576249</t>
  </si>
  <si>
    <t>3bc1b6cfd27ef7f6</t>
  </si>
  <si>
    <t>bjoern bartholdy</t>
  </si>
  <si>
    <t>a11y-mmo</t>
  </si>
  <si>
    <t>Eric Zimmerman</t>
  </si>
  <si>
    <t>Kati Heljakka</t>
  </si>
  <si>
    <t>Martin Thiele-Schwez</t>
  </si>
  <si>
    <t>Thorsten Unger</t>
  </si>
  <si>
    <t>Anna Riethus</t>
  </si>
  <si>
    <t>SENCKENBERG</t>
  </si>
  <si>
    <t>.hapto GmbH</t>
  </si>
  <si>
    <t>Christian Schmidt</t>
  </si>
  <si>
    <t>Eagle Fang Scholar</t>
  </si>
  <si>
    <t>Sebastian Starke</t>
  </si>
  <si>
    <t>Rafael Epplée</t>
  </si>
  <si>
    <t>Marcin Wardaszko</t>
  </si>
  <si>
    <t>Min.na</t>
  </si>
  <si>
    <t>Richard Davies</t>
  </si>
  <si>
    <t>Emma Joy Reay</t>
  </si>
  <si>
    <t>Rebecca</t>
  </si>
  <si>
    <t>Clash of Realities</t>
  </si>
  <si>
    <t>Gundolf S.Freyermuth</t>
  </si>
  <si>
    <t>Celia Hodent</t>
  </si>
  <si>
    <t>Chris Crawford</t>
  </si>
  <si>
    <t>Fawzi Mesmar (فوزي)</t>
  </si>
  <si>
    <t>Salone Messenger</t>
  </si>
  <si>
    <t>Julie Cooper</t>
  </si>
  <si>
    <t>WISE</t>
  </si>
  <si>
    <t>Lead4Change</t>
  </si>
  <si>
    <t>Dean Willis</t>
  </si>
  <si>
    <t>The Nonprofit Show</t>
  </si>
  <si>
    <t>EdGather</t>
  </si>
  <si>
    <t>Louka Parry</t>
  </si>
  <si>
    <t>UNFPA Sierra Leone</t>
  </si>
  <si>
    <t>jussconnect_salone</t>
  </si>
  <si>
    <t>ParlayMe</t>
  </si>
  <si>
    <t>Inside The Principal’s Office</t>
  </si>
  <si>
    <t>Vitol Foundation</t>
  </si>
  <si>
    <t>Zak M Oakley</t>
  </si>
  <si>
    <t>Ismail Abdi</t>
  </si>
  <si>
    <t>Abdishakur Tarah</t>
  </si>
  <si>
    <t>Abdirazak Mohamed</t>
  </si>
  <si>
    <t>Aashti Zaidi Hai</t>
  </si>
  <si>
    <t>Ee-Reh Owo</t>
  </si>
  <si>
    <t>Darby Wesson</t>
  </si>
  <si>
    <t>XaoS_xD83D__xDC9C__xD83D__xDE0E_</t>
  </si>
  <si>
    <t>51200825</t>
  </si>
  <si>
    <t>910110834759753730</t>
  </si>
  <si>
    <t>42332035</t>
  </si>
  <si>
    <t>936409410</t>
  </si>
  <si>
    <t>395236717</t>
  </si>
  <si>
    <t>152244737</t>
  </si>
  <si>
    <t>959388245917347841</t>
  </si>
  <si>
    <t>85120200</t>
  </si>
  <si>
    <t>1058421045324058625</t>
  </si>
  <si>
    <t>358134353</t>
  </si>
  <si>
    <t>22239791</t>
  </si>
  <si>
    <t>995833274277785601</t>
  </si>
  <si>
    <t>1369994041476190210</t>
  </si>
  <si>
    <t>3216026434</t>
  </si>
  <si>
    <t>3078662139</t>
  </si>
  <si>
    <t>175890288</t>
  </si>
  <si>
    <t>393361845</t>
  </si>
  <si>
    <t>100035602</t>
  </si>
  <si>
    <t>537109709</t>
  </si>
  <si>
    <t>14185796</t>
  </si>
  <si>
    <t>704243420</t>
  </si>
  <si>
    <t>22903724</t>
  </si>
  <si>
    <t>3185366936</t>
  </si>
  <si>
    <t>217722468</t>
  </si>
  <si>
    <t>1964547709</t>
  </si>
  <si>
    <t>110256378</t>
  </si>
  <si>
    <t>42918167</t>
  </si>
  <si>
    <t>615211487</t>
  </si>
  <si>
    <t>2272091818</t>
  </si>
  <si>
    <t>1136412509680820224</t>
  </si>
  <si>
    <t>1059145746027503616</t>
  </si>
  <si>
    <t>195590957</t>
  </si>
  <si>
    <t>2315435617</t>
  </si>
  <si>
    <t>1398884332421459968</t>
  </si>
  <si>
    <t>728721924638052352</t>
  </si>
  <si>
    <t>1358419415080050690</t>
  </si>
  <si>
    <t>4798075022</t>
  </si>
  <si>
    <t>2695478580</t>
  </si>
  <si>
    <t>923256550629789697</t>
  </si>
  <si>
    <t>844439322472431616</t>
  </si>
  <si>
    <t>1581670328</t>
  </si>
  <si>
    <t>963767106</t>
  </si>
  <si>
    <t>25589298</t>
  </si>
  <si>
    <t>failing to make the web more accessible every day. Other topics @mori4you, @showit360, @ArtwalksEurope, @morionart</t>
  </si>
  <si>
    <t>I practice game design. Recent project: https://t.co/IcCN59uu7s. Co-author https://t.co/ieMOhJ0u5C. Professor https://t.co/B8GV0YzPX9.</t>
  </si>
  <si>
    <t>Toy researcher, Game Designer, Art Critic, Freelance Journalist, Toying Artist and Player Extraordinaire</t>
  </si>
  <si>
    <t>CEO @Playing_History | Homo Ludens _xD83C__xDFB2_ Game Designer _xD83D__xDD79_ #SeriousGames #PlayfulLearning | _xD83D__xDC9A_ Nachhaltigkeit _xD83D__xDEB2_ Berlin</t>
  </si>
  <si>
    <t>Investor, Human, Father. Tweets about #SeriousGames, #Gamification, #Games #learning #Innovation. @wegesrandnet</t>
  </si>
  <si>
    <t>Researcher+Project Leader #NMsee (she/her) @Neandertal1
#Archaeology #Inclusion #Games #Museum stuff &amp; #cats.
Try our inclusive Game #NeanderthalMemories!</t>
  </si>
  <si>
    <t>Hier zwitschern die Senckenberg Forschungsinstitute und Museen! Aktuelle #Forschungsnews in deutsch und englisch gibt es bei unserem Account @geobiodiversity</t>
  </si>
  <si>
    <t>media scholar, father of two. I like to think about engaging things and what makes them engaging.</t>
  </si>
  <si>
    <t>Senior Research Fellow @CoEGameCult working on #affect #avatars #DandD #platforms #porn #righttoplay #toxicmasculinity (he/his).</t>
  </si>
  <si>
    <t>PhD Student in Animation @ University of Edinburgh.
AI Scientist @ Electronic Arts in California.
I bring characters to life with computer brains.</t>
  </si>
  <si>
    <t>https://t.co/6kRQA8evHQ, music, visuals, code. https://t.co/fZt3YK6Fw0, https://t.co/Kkw4ZZbKEL</t>
  </si>
  <si>
    <t>PhD in management; Teacher and researcher; Head of Center of Simulation Gaming &amp; Gamification @KozminskiUni; Simulation Games and Gamification Systems Designer;</t>
  </si>
  <si>
    <t>Lecturer in Digital Media Technology at Birmingham City University / BIFCA, Wuhan. PhD researcher in Artificial Intelligence. All tweets are my own opinion.</t>
  </si>
  <si>
    <t>Lecturer in Game Studies and PhD researcher looking at child characters in videogames _xD83D__xDC7E__xD83C__xDF93_ _xD83C__xDFF3_️‍_xD83C__xDF08_</t>
  </si>
  <si>
    <t>All work and no play makes Beccy a dull girl. _xD83C__xDFAE_ Game Designer @CologneGameLab working on educational VR and AR projects
_xD83D__xDCF8_ Ilja Burzev</t>
  </si>
  <si>
    <t>11th Clash of Realities Conference
#CoR2020
Part I | November 18-19, 2020 | all digital 
Part II | June 2021 | in Cologne</t>
  </si>
  <si>
    <t>IG: @nick_yeeet</t>
  </si>
  <si>
    <t>Author #TheGamersBrain &amp; Psychology of Video Games • Indie consultant, ex-director #UX EpicGames (Fortnite), LucasArts, Ubi • Phd psychology • She/Her _xD83C__xDDEB__xD83C__xDDF7_ _xD83C__xDDFA__xD83C__xDDF8_</t>
  </si>
  <si>
    <t>Head of design @EA_DICE on @battlefield Award winning designer, author, public speaker, serial expat, 1 of @The_Habibis opinions are my own. he/him. 日本語OK_xD83D__xDE46_‍♂️</t>
  </si>
  <si>
    <t>Global Multimedia &amp; Public Relation Firm that brings emerging leaders, activists, and storytellers to tell inspiring stories of change-makers using smartphones.</t>
  </si>
  <si>
    <t>Fundraising copywriter for great causes._xD83C__xDF97_ I help nonprofits improve their writing to raise more money and do more good._xD83D__xDE07__xD83D__xDC9B_ Subscribe to my free newsletter. ✍️</t>
  </si>
  <si>
    <t>WISE, a @qf initiative: Building the Future of #Education @WISE_es</t>
  </si>
  <si>
    <t>Lead4Change is a free program for 6th-12th grades that transforms students into leaders so they can bring real change to their school or community.</t>
  </si>
  <si>
    <t>Dean of Students at Southeastern Louisiana University. Thoughts and opinions are my own.</t>
  </si>
  <si>
    <t>American Nonprofits' Daily Live Video Broadcast.  Covering #Nonprofit issues--from money to mgmt to missions. Weekdays- 12:30pm ET | 9:30am PT.  https://t.co/3Nta2xKCjk</t>
  </si>
  <si>
    <t>EDgather is a soon to be released social media site for educators! When educators gather, students win.</t>
  </si>
  <si>
    <t>Educator | Learning Strategist | Education Futurist | Ex-principal | Linguist of 5 languages | Founder + CEO @learningfuture | Executive @karangaglobal</t>
  </si>
  <si>
    <t>UNFPA - the United Nations Population Fund - is the United Nations sexual and reproductive health agency ensuring rights and choices for all.</t>
  </si>
  <si>
    <t>Sierra Leone no.1 information portal..Entertainment,business,lifestyle..owners of YouthConnect on Insta and more.._xD83C__xDDF8__xD83C__xDDF1__xD83C__xDDF8__xD83C__xDDF1_</t>
  </si>
  <si>
    <t>#TechNews for startups, investors and visionaries. 
Make Your Power Play</t>
  </si>
  <si>
    <t>A group of site-based #Principals &amp; school leaders across the world sharing #ideas #strategy #challenges #stories. Part of the @SchoolRubric network.</t>
  </si>
  <si>
    <t>We support partners working in four areas critical to child #development: #Health, #WASH, #Education &amp; #Livelihoods. We also respond to humanitarian crises.</t>
  </si>
  <si>
    <t>PhD Researcher| University of Sheffield| Post Conflict Reconstruction| Avid Leic City FC Fan| Keen Observer Horn Politics|</t>
  </si>
  <si>
    <t>Lecturer, consultant, PhD candidate, University of Buckingham.</t>
  </si>
  <si>
    <t>Executive director of FPENS Education Network</t>
  </si>
  <si>
    <t>"Education is the most powerful weapon which you can use to change the world" -- Nelson Mandela</t>
  </si>
  <si>
    <t>Supporting our teachers to build peace @justice_rising. TF '11.</t>
  </si>
  <si>
    <t>SocialVR Artist &amp; Evangelist - I live in #VR • 
CMO &amp; Events Manager at @TivoliCloudVR • 
MA in "Film &amp; TV Feature", pursuing a 2nd MA in "Digital Narratives"</t>
  </si>
  <si>
    <t>Bavaria / Germany / EUrope</t>
  </si>
  <si>
    <t>Mönchengladbach</t>
  </si>
  <si>
    <t>@Neandertal1</t>
  </si>
  <si>
    <t>Frankfurt, Görlitz, Dresden</t>
  </si>
  <si>
    <t>Colónia, Alemanha</t>
  </si>
  <si>
    <t>Cologne</t>
  </si>
  <si>
    <t>Tampere, Finland</t>
  </si>
  <si>
    <t>Varsóvia, Polónia</t>
  </si>
  <si>
    <t>People's Republic of China</t>
  </si>
  <si>
    <t>Köln, Deutschland</t>
  </si>
  <si>
    <t>_xD83C__xDDF8__xD83C__xDDEA__xD83C__xDDE9__xD83C__xDDEA__xD83C__xDDEF__xD83C__xDDF5__xD83C__xDDF3__xD83C__xDDFF__xD83C__xDDEF__xD83C__xDDF4__xD83C__xDDF8__xD83C__xDDE6_</t>
  </si>
  <si>
    <t>Sierra leone</t>
  </si>
  <si>
    <t>Chicago, IL USA</t>
  </si>
  <si>
    <t>Sydney | Adelaide | Global</t>
  </si>
  <si>
    <t>Zurique, Suíça</t>
  </si>
  <si>
    <t>Leicester/Sheffield</t>
  </si>
  <si>
    <t>Goma, DRC/Sheffield, UK</t>
  </si>
  <si>
    <t>Munich, Germany</t>
  </si>
  <si>
    <t xml:space="preserve">bjoernbartholdy
</t>
  </si>
  <si>
    <t>a11y_mmo
@FawziMesmar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_xD83D__xDC9C__xD83D__xDC7E__xD83D__xDE0E_
TY for this great experience @gsf
@bjoernbartholdy &amp;amp; @ClashORealities
team! https://t.co/0OGH6vaLqZ</t>
  </si>
  <si>
    <t xml:space="preserve">zimmermaneric
</t>
  </si>
  <si>
    <t xml:space="preserve">katiheljakka
</t>
  </si>
  <si>
    <t xml:space="preserve">thielemartin
</t>
  </si>
  <si>
    <t xml:space="preserve">thorsten_unger
</t>
  </si>
  <si>
    <t xml:space="preserve">ariethus
</t>
  </si>
  <si>
    <t xml:space="preserve">senckenberg
</t>
  </si>
  <si>
    <t xml:space="preserve">haptogmbh
</t>
  </si>
  <si>
    <t xml:space="preserve">hcschmidt
</t>
  </si>
  <si>
    <t xml:space="preserve">t0mm7
</t>
  </si>
  <si>
    <t xml:space="preserve">blacksquirrel__
</t>
  </si>
  <si>
    <t xml:space="preserve">rafaelepplee
</t>
  </si>
  <si>
    <t xml:space="preserve">wardaszko
</t>
  </si>
  <si>
    <t xml:space="preserve">melina1rose
</t>
  </si>
  <si>
    <t xml:space="preserve">rjd129
</t>
  </si>
  <si>
    <t xml:space="preserve">emmajoyreay
</t>
  </si>
  <si>
    <t xml:space="preserve">rebecreation
</t>
  </si>
  <si>
    <t xml:space="preserve">clashorealities
</t>
  </si>
  <si>
    <t xml:space="preserve">gsf
</t>
  </si>
  <si>
    <t xml:space="preserve">nick_yeee
</t>
  </si>
  <si>
    <t xml:space="preserve">celiahodent
</t>
  </si>
  <si>
    <t xml:space="preserve">chrisc_crawford
</t>
  </si>
  <si>
    <t xml:space="preserve">fawzimesmar
</t>
  </si>
  <si>
    <t>salonemessenger
It is high time the world _xD83C__xDF0D_ should
saw reason in “Giving hope to the
Hopeless through ICT” https://t.co/Uvy1Hclozu
@GSF_talks @InsidePrincipal @Parlay_Me
@jussconnect @UNFPASierraleon @loukaparry
@EdGather @Nonprofit_Show @drgabewillis
@Lead4Changeorg @WISE_Tweets @gocooper</t>
  </si>
  <si>
    <t xml:space="preserve">gocooper
</t>
  </si>
  <si>
    <t xml:space="preserve">wise_tweets
</t>
  </si>
  <si>
    <t xml:space="preserve">lead4changeorg
</t>
  </si>
  <si>
    <t xml:space="preserve">drgabewillis
</t>
  </si>
  <si>
    <t xml:space="preserve">nonprofit_show
</t>
  </si>
  <si>
    <t xml:space="preserve">edgather
</t>
  </si>
  <si>
    <t xml:space="preserve">loukaparry
</t>
  </si>
  <si>
    <t xml:space="preserve">unfpasierraleon
</t>
  </si>
  <si>
    <t xml:space="preserve">jussconnect
</t>
  </si>
  <si>
    <t>parlay_me
It is high time the world _xD83C__xDF0D_ should
saw reason in “Giving hope to the
Hopeless through ICT” https://t.co/Uvy1Hclozu
@GSF_talks @InsidePrincipal @Parlay_Me
@jussconnect @UNFPASierraleon @loukaparry
@EdGather @Nonprofit_Show @drgabewillis
@Lead4Changeorg @WISE_Tweets @gocooper</t>
  </si>
  <si>
    <t xml:space="preserve">insideprincipal
</t>
  </si>
  <si>
    <t>abdulai_kemoh
It is high time the world _xD83C__xDF0D_ should
saw reason in “Giving hope to the
Hopeless through ICT” https://t.co/Uvy1Hclozu
@GSF_talks @InsidePrincipal @Parlay_Me
@jussconnect @UNFPASierraleon @loukaparry
@EdGather @Nonprofit_Show @drgabewillis
@Lead4Changeorg @WISE_Tweets @gocooper</t>
  </si>
  <si>
    <t>deborahkimathi
@gschoolleaders @GSF_talks @Foundation_JF
@DubaiCares @EAA_Foundation @ImaginableFut
@VitolFoundation @WISE_Tweets @drkarenedge
@ZiziAfrique</t>
  </si>
  <si>
    <t xml:space="preserve">ziziafrique
</t>
  </si>
  <si>
    <t xml:space="preserve">drkarenedge
</t>
  </si>
  <si>
    <t xml:space="preserve">vitolfoundation
</t>
  </si>
  <si>
    <t xml:space="preserve">foundation_jf
</t>
  </si>
  <si>
    <t>zakoakley
@AbdishakurTarah @FPENSedu @GSF_talks
@Maalimismael And for the millions
of girls that couldn't afford pvt
education?</t>
  </si>
  <si>
    <t xml:space="preserve">maalimismael
</t>
  </si>
  <si>
    <t xml:space="preserve">fpensedu
</t>
  </si>
  <si>
    <t>abdishakurtarah
We are proud of Awale Ahmed, from
Waberi Galkayo secondary school
who is leading national exam. Waberi
is among Fpens' best schools. Congratulations
Mr.Awale for the hardwork.Keep
the same spirit. @GSF_talks @FPENSedu
@AbdishakurTarah @AWGBanaadir @moechesomalia</t>
  </si>
  <si>
    <t>abdirazakmoha16
We are proud of Awale Ahmed, from
Waberi Galkayo secondary school
who is leading national exam. Waberi
is among Fpens' best schools. Congratulations
Mr.Awale for the hardwork.Keep
the same spirit. @GSF_talks @FPENSedu
@AbdishakurTarah @AWGBanaadir @moechesomalia</t>
  </si>
  <si>
    <t>ukfiet
Ahead of the #GlobalEducationSummit,
this policy brief by @GSF_talks
precisely explains - what dev funders
&amp;amp; govt. can do to #FundEducation
&amp;amp; help the education systems
to #BuildBackBetter in post #COVID
_xD83C__xDF0E_ #RaiseYourHand @AashtiZaidiHai
https://t.co/ofykLJ7wmV @GSF_talks</t>
  </si>
  <si>
    <t xml:space="preserve">aashtizaidihai
</t>
  </si>
  <si>
    <t>eerehloves
Ahead of the #GlobalEducationSummit,
this policy brief by @GSF_talks
precisely explains - what dev funders
&amp;amp; govt. can do to #FundEducation
&amp;amp; help the education systems
to #BuildBackBetter in post #COVID
_xD83C__xDF0E_ #RaiseYourHand @AashtiZaidiHai
https://t.co/ofykLJ7wmV @GSF_talks</t>
  </si>
  <si>
    <t xml:space="preserve">hundredorg
</t>
  </si>
  <si>
    <t xml:space="preserve">iteach
</t>
  </si>
  <si>
    <t xml:space="preserve">reliafrica
</t>
  </si>
  <si>
    <t xml:space="preserve">dignitasproject
</t>
  </si>
  <si>
    <t>xaosprincess
@FawziMesmar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_xD83D__xDC9C__xD83D__xDC7E__xD83D__xDE0E_
TY for this great experience @gsf
@bjoernbartholdy &amp;amp; @ClashORealities
team! https://t.co/0OGH6vaLqZ</t>
  </si>
  <si>
    <t>#sel</t>
  </si>
  <si>
    <t>funders</t>
  </si>
  <si>
    <t>waberi</t>
  </si>
  <si>
    <t>learnings</t>
  </si>
  <si>
    <t>suggestions</t>
  </si>
  <si>
    <t>brief</t>
  </si>
  <si>
    <t>dev</t>
  </si>
  <si>
    <t>ict</t>
  </si>
  <si>
    <t>#iteach</t>
  </si>
  <si>
    <t>#studentwellbeing</t>
  </si>
  <si>
    <t>#educationdevelopment</t>
  </si>
  <si>
    <t>#qualityeducationforall</t>
  </si>
  <si>
    <t>galkayo</t>
  </si>
  <si>
    <t>fpens'</t>
  </si>
  <si>
    <t>hardwork</t>
  </si>
  <si>
    <t>yesterday</t>
  </si>
  <si>
    <t>#cor2021</t>
  </si>
  <si>
    <t>concluded</t>
  </si>
  <si>
    <t>#gamestudiessummit</t>
  </si>
  <si>
    <t>pozzi</t>
  </si>
  <si>
    <t>ty</t>
  </si>
  <si>
    <t>experience</t>
  </si>
  <si>
    <t>iTeach</t>
  </si>
  <si>
    <t>Helping</t>
  </si>
  <si>
    <t>Deliver</t>
  </si>
  <si>
    <t>SEL</t>
  </si>
  <si>
    <t>Re</t>
  </si>
  <si>
    <t>Emotional</t>
  </si>
  <si>
    <t>unite</t>
  </si>
  <si>
    <t>StudentWellbeing</t>
  </si>
  <si>
    <t>StudentLearning</t>
  </si>
  <si>
    <t>EducationDevelopment</t>
  </si>
  <si>
    <t>QualityEducationforall</t>
  </si>
  <si>
    <t>SocialEmotionalLearning</t>
  </si>
  <si>
    <t>musts</t>
  </si>
  <si>
    <t>consider</t>
  </si>
  <si>
    <t>AashtiZaidiHai</t>
  </si>
  <si>
    <t>Waberi</t>
  </si>
  <si>
    <t>Galkayo</t>
  </si>
  <si>
    <t>Fpens'</t>
  </si>
  <si>
    <t>FPENSedu</t>
  </si>
  <si>
    <t>AbdishakurTarah</t>
  </si>
  <si>
    <t>Secondary</t>
  </si>
  <si>
    <t>Examination</t>
  </si>
  <si>
    <t>Maalimismael</t>
  </si>
  <si>
    <t>chapter</t>
  </si>
  <si>
    <t>pvt</t>
  </si>
  <si>
    <t>VitolFoundation</t>
  </si>
  <si>
    <t>WISE_Tweets</t>
  </si>
  <si>
    <t>InsidePrincipal</t>
  </si>
  <si>
    <t>Parlay_Me</t>
  </si>
  <si>
    <t>UNFPASierraleon</t>
  </si>
  <si>
    <t>Nonprofit_Show</t>
  </si>
  <si>
    <t>Lead4Changeorg</t>
  </si>
  <si>
    <t>throwback</t>
  </si>
  <si>
    <t>briefing</t>
  </si>
  <si>
    <t>educationfunding</t>
  </si>
  <si>
    <t>SocialandEmotionalLearning</t>
  </si>
  <si>
    <t>timetable</t>
  </si>
  <si>
    <t>Focus</t>
  </si>
  <si>
    <t>JobAlert</t>
  </si>
  <si>
    <t>hire</t>
  </si>
  <si>
    <t>ImpactandInnovation</t>
  </si>
  <si>
    <t>positions</t>
  </si>
  <si>
    <t>Manager</t>
  </si>
  <si>
    <t>Associate</t>
  </si>
  <si>
    <t>Apply</t>
  </si>
  <si>
    <t>SocialImpactJobs</t>
  </si>
  <si>
    <t>RemoteJobsAlert</t>
  </si>
  <si>
    <t>FawziMesmar</t>
  </si>
  <si>
    <t>CeliaHodent</t>
  </si>
  <si>
    <t>Nick_Yeee</t>
  </si>
  <si>
    <t>ClashORealities</t>
  </si>
  <si>
    <t>EmmaJoyReay</t>
  </si>
  <si>
    <t>Melina1Rose</t>
  </si>
  <si>
    <t>Yesterday</t>
  </si>
  <si>
    <t>CoR2021</t>
  </si>
  <si>
    <t>GameStudiesSummit</t>
  </si>
  <si>
    <t>T0MM7</t>
  </si>
  <si>
    <t>HCSchmidt</t>
  </si>
  <si>
    <t>haptoGmbH</t>
  </si>
  <si>
    <t>Senckenberg</t>
  </si>
  <si>
    <t>ARiethus</t>
  </si>
  <si>
    <t>Thorsten_Unger</t>
  </si>
  <si>
    <t>ThieleMartin</t>
  </si>
  <si>
    <t>KatiHeljakka</t>
  </si>
  <si>
    <t>Pozzi</t>
  </si>
  <si>
    <t>TY</t>
  </si>
  <si>
    <t>https://cdn.ymaws.com/www.globalschoolsforum.org/resource/resmgr/policy/gsf_policy_brief_19_may.pdf</t>
  </si>
  <si>
    <t>https://docs.google.com/forms/d/e/1FAIpQLSc0BmImeVRPRtoeGNBfIPEkrwLDHLsvNnZZNOAvoWJnQGPixw/viewform</t>
  </si>
  <si>
    <t>https://hundred.org/en/articles/4-musts-for-increasing-children-s-social-and-emotional-capabilities-globally#959aff90</t>
  </si>
  <si>
    <t>https://www.globalschoolsforum.org/page/Jobs</t>
  </si>
  <si>
    <t>https://cdn.ymaws.com/www.globalschoolsforum.org/resource/resmgr/policy/gsf_policy_brief_19_may.pdf https://docs.google.com/forms/d/e/1FAIpQLSc0BmImeVRPRtoeGNBfIPEkrwLDHLsvNnZZNOAvoWJnQGPixw/viewform https://www.globalschoolsforum.org/page/Jobs https://www.globalpartnership.org/financing-2025/summit https://zoom.us/webinar/register/WN_L9uS-tOuQT67E7pUWqhEOQ https://hundred.org/en/articles/4-musts-for-increasing-children-s-social-and-emotional-capabilities-globally#959aff90 https://dignitasproject.org/join-dignitas-global-education-summit/</t>
  </si>
  <si>
    <t>ymaws.com google.com globalschoolsforum.org globalpartnership.org zoom.us hundred.org dignitasproject.org</t>
  </si>
  <si>
    <t>buildbackbetter</t>
  </si>
  <si>
    <t>gsfrecommends</t>
  </si>
  <si>
    <t>cor2021</t>
  </si>
  <si>
    <t>gamestudiessummit</t>
  </si>
  <si>
    <t>educationdevelopment</t>
  </si>
  <si>
    <t>schoolleaders</t>
  </si>
  <si>
    <t>fundeducation globaleducationsummit sel ges2021 raiseyourhand buildbackbetter covid gsfrecommends iteach educationdevelopment</t>
  </si>
  <si>
    <t>gsf clashorealities fawzimesmar chrisc_crawford celiahodent nick_yeee rebecreation emmajoyreay rjd129 melina1rose</t>
  </si>
  <si>
    <t>gsf_talks education #fundeducation learning dignitasproject #globaleducationsummit fpensedu schools session gpforeducation</t>
  </si>
  <si>
    <t>high time world reason hope hopeless ict gsf_talks insideprincipal parlay_me</t>
  </si>
  <si>
    <t>#ges2021,#fundeducation</t>
  </si>
  <si>
    <t>thursday,gsf</t>
  </si>
  <si>
    <t>gsf,dignitasproject</t>
  </si>
  <si>
    <t>hosted,session</t>
  </si>
  <si>
    <t>session,helping</t>
  </si>
  <si>
    <t>helping,teachers</t>
  </si>
  <si>
    <t>teachers,deliver</t>
  </si>
  <si>
    <t>fawzimesmar,chrisc_crawford</t>
  </si>
  <si>
    <t>chrisc_crawford,celiahodent</t>
  </si>
  <si>
    <t>celiahodent,nick_yeee</t>
  </si>
  <si>
    <t>nick_yeee,gsf</t>
  </si>
  <si>
    <t>gsf,clashorealities</t>
  </si>
  <si>
    <t>clashorealities,rebecreation</t>
  </si>
  <si>
    <t>rebecreation,emmajoyreay</t>
  </si>
  <si>
    <t>emmajoyreay,rjd129</t>
  </si>
  <si>
    <t>rjd129,melina1rose</t>
  </si>
  <si>
    <t>melina1rose,wardaszko</t>
  </si>
  <si>
    <t>gsf_talks,maalimismael</t>
  </si>
  <si>
    <t>high,time</t>
  </si>
  <si>
    <t>time,world</t>
  </si>
  <si>
    <t>world,reason</t>
  </si>
  <si>
    <t>reason,hope</t>
  </si>
  <si>
    <t>hope,hopeless</t>
  </si>
  <si>
    <t>hopeless,ict</t>
  </si>
  <si>
    <t>ict,gsf_talks</t>
  </si>
  <si>
    <t>gsf_talks,insideprincipal</t>
  </si>
  <si>
    <t>insideprincipal,parlay_me</t>
  </si>
  <si>
    <t>parlay_me,jussconnect</t>
  </si>
  <si>
    <t>fawzimesmar,chrisc_crawford  chrisc_crawford,celiahodent  celiahodent,nick_yeee  nick_yeee,gsf  gsf,clashorealities  clashorealities,rebecreation  rebecreation,emmajoyreay  emmajoyreay,rjd129  rjd129,melina1rose  melina1rose,wardaszko</t>
  </si>
  <si>
    <t>#ges2021,#fundeducation  global,education  education,summit  july,27  gsf_talks,maalimismael  thursday,gsf  gsf,dignitasproject  hosted,session  session,helping  helping,teachers</t>
  </si>
  <si>
    <t>high,time  time,world  world,reason  reason,hope  hope,hopeless  hopeless,ict  ict,gsf_talks  gsf_talks,insideprincipal  insideprincipal,parlay_me  parlay_me,jussconnect</t>
  </si>
  <si>
    <t>chrisc_crawford celiahodent nick_yeee gsf clashorealities rebecreation emmajoyreay rjd129 melina1rose wardaszko</t>
  </si>
  <si>
    <t>gsf_talks dignitasproject fpensedu gpforeducation maalimismael aashtizaidihai iteach abdishakurtarah awgbanaadir moechesomalia</t>
  </si>
  <si>
    <t>gsf_talks insideprincipal parlay_me jussconnect unfpasierraleon loukaparry edgather nonprofit_show drgabewillis lead4changeorg</t>
  </si>
  <si>
    <t>dignitasproject gpforeducation reliafrica gsf_talks foundation_jf dubaicares eaa_foundation imaginablefut vitolfoundation wise_tweets</t>
  </si>
  <si>
    <t>celiahodent senckenberg t0mm7 zimmermaneric fawzimesmar thorsten_unger nick_yeee xaosprincess thielemartin a11y_mmo</t>
  </si>
  <si>
    <t>gpforeducation hundredorg ukfiet eerehloves zakoakley gsf_talks zainulabidin_f aashtizaidihai moechesomalia maalimismael</t>
  </si>
  <si>
    <t>wise_tweets lead4changeorg loukaparry drgabewillis salonemessenger gocooper unfpasierraleon parlay_me nonprofit_show insideprincipal</t>
  </si>
  <si>
    <t>drkarenedge dubaicares eaa_foundation deborahkimathi foundation_jf gschoolleaders dignitasproject imaginablefut reliafrica ziziafrique</t>
  </si>
  <si>
    <t>https://docs.google.com/forms/d/e/1FAIpQLSc0BmImeVRPRtoeGNBfIPEkrwLDHLsvNnZZNOAvoWJnQGPixw/viewform https://dignitasproject.org/join-dignitas-global-education-summit/ https://hundred.org/en/articles/4-musts-for-increasing-children-s-social-and-emotional-capabilities-globally#959aff90 https://zoom.us/webinar/register/WN_L9uS-tOuQT67E7pUWqhEOQ https://www.globalpartnership.org/financing-2025/summit https://cdn.ymaws.com/www.globalschoolsforum.org/resource/resmgr/policy/gsf_policy_brief_19_may.pdf https://www.globalschoolsforum.org/page/Jobs</t>
  </si>
  <si>
    <t>google.com dignitasproject.org hundred.org zoom.us globalpartnership.org ymaws.com globalschoolsforum.org</t>
  </si>
  <si>
    <t>sel ges2021 fundeducation globaleducationsummit gsfrecommends iteach studentwellbeing educationdevelopment qualityeducationforall evidence</t>
  </si>
  <si>
    <t>raiseyourhand fundeducation ges2021 globaleducationsummit buildbackbetter covid</t>
  </si>
  <si>
    <t>ges2021 globaleducationsummit buildbackbetter covid raiseyourhand fundeducation</t>
  </si>
  <si>
    <t>high time world reason hope hopeless ict insideprincipal parlay_me jussconnect</t>
  </si>
  <si>
    <t>learning dignitasproject session education gsf #sel students week gpforeducation hosted</t>
  </si>
  <si>
    <t>register join dignitasproject gpforeducation #globaleducationsummit event exploring #evidence #practice supports</t>
  </si>
  <si>
    <t>abdishakurtarah fpensedu maalimismael millions girls afford pvt education</t>
  </si>
  <si>
    <t>awale waberi secondary national schools fpensedu proud ahmed galkayo school</t>
  </si>
  <si>
    <t>awale waberi proud ahmed galkayo secondary school leading national exam</t>
  </si>
  <si>
    <t>#globaleducationsummit policy brief precisely explains dev funders govt #fundeducation help</t>
  </si>
  <si>
    <t>education #raiseyourhand #fundeducation do's development funder increase targeted bilateral aid</t>
  </si>
  <si>
    <t>session education students learning innovation dignitasproject gsf #sel week impact</t>
  </si>
  <si>
    <t>awale waberi proud ahmed galkayo school leading exam fpens' best</t>
  </si>
  <si>
    <t>do's development funder increase targeted bilateral aid including funding state</t>
  </si>
  <si>
    <t>global,education  education,summit  july,27  #ges2021,#fundeducation  thursday,gsf  gsf,dignitasproject  hosted,session  session,helping  helping,teachers  teachers,deliver</t>
  </si>
  <si>
    <t>abdishakurtarah,fpensedu  fpensedu,gsf_talks  gsf_talks,maalimismael  maalimismael,millions  millions,girls  girls,afford  afford,pvt  pvt,education</t>
  </si>
  <si>
    <t>proud,awale  awale,ahmed  ahmed,waberi  waberi,galkayo  galkayo,secondary  secondary,school  school,leading  leading,national  national,exam  exam,waberi</t>
  </si>
  <si>
    <t>#globaleducationsummit,policy  policy,brief  brief,gsf_talks  gsf_talks,precisely  precisely,explains  explains,dev  dev,funders  funders,govt  govt,#fundeducation  #fundeducation,help</t>
  </si>
  <si>
    <t>impact,innovation  global,education  education,summit  july,27  #ges2021,#fundeducation  thursday,gsf  gsf,dignitasproject  hosted,session  session,helping  helping,teachers</t>
  </si>
  <si>
    <t>G1: cor2021 gamestudiessummit</t>
  </si>
  <si>
    <t>G2: fundeducation globaleducationsummit sel ges2021 raiseyourhand buildbackbetter covid gsfrecommends iteach educationdevelopment</t>
  </si>
  <si>
    <t>G4: globaleducationsummit evidence practice schoolleaders learning wellbeing sdg4</t>
  </si>
  <si>
    <t>Edge Weight▓1▓2▓0▓True▓Silver▓Red▓▓Edge Weight▓1▓2▓0▓4▓10▓False▓Edge Weight▓1▓2▓0▓30▓10▓False▓▓0▓0▓0▓True▓Black▓Black▓▓Betweenness Centrality▓0.666667▓253▓3▓100▓1000▓True▓▓0▓0▓0▓0▓0▓False▓▓0▓0▓0▓0▓0▓False▓▓0▓0▓0▓0▓0▓False</t>
  </si>
  <si>
    <t>GraphSource░TwitterSearch▓GraphTerm░GSF_talks▓ImportDescription░The graph represents a network of 64 Twitter users whose recent tweets contained "GSF_talks", or who were replied to or mentioned in those tweets, taken from a data set limited to a maximum of 18 000 tweets.  The network was obtained from Twitter on Monday, 26 July 2021 at 11:22 UTC.
The tweets in the network were tweeted over the 5-day, 21-hour, 54-minute period from Tuesday, 20 July 2021 at 11:55 UTC to Monday, 26 July 2021 at 09:50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"mentions".▓ImportSuggestedTitle░GSF_talks Twitter NodeXL SNA Map and Report for segunda-feira, 26 julho 2021 at 11:22 UTC▓ImportSuggestedFileNameNoExtension░2021-07-26 11-22-13 NodeXL Twitter Search GSF_talks▓GroupingDescription░The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</si>
  <si>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</si>
  <si>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64 Twitter users whose recent tweets contained "GSF_talks", or who were replied to or mentioned in those tweets, taken from a data set limited to a maximum of 18 000 tweets.  The network was obtained from Twitter on Monday, 26 July 2021 at 11:22 UTC.
The tweets in the network were tweeted over the 5-day, 21-hour, 54-minute period from Tuesday, 20 July 2021 at 11:55 UTC to Monday, 26 July 2021 at 09:50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</si>
  <si>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https://nodexlgraphgallery.org/Pages/Graph.aspx?graphID=258815</t>
  </si>
  <si>
    <t>https://nodexlgraphgallery.org/Images/Image.ashx?graphID=258815&amp;type=f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</si>
</sst>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422647"/>
        <c:axId val="46259504"/>
      </c:barChart>
      <c:catAx>
        <c:axId val="424226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259504"/>
        <c:crosses val="autoZero"/>
        <c:auto val="1"/>
        <c:lblOffset val="100"/>
        <c:noMultiLvlLbl val="0"/>
      </c:catAx>
      <c:valAx>
        <c:axId val="46259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226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GSF_talks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6"/>
                <c:pt idx="0">
                  <c:v>10/jul
jul
2021</c:v>
                </c:pt>
                <c:pt idx="1">
                  <c:v>20/jul</c:v>
                </c:pt>
                <c:pt idx="2">
                  <c:v>21/jul</c:v>
                </c:pt>
                <c:pt idx="3">
                  <c:v>22/jul</c:v>
                </c:pt>
                <c:pt idx="4">
                  <c:v>23/jul</c:v>
                </c:pt>
                <c:pt idx="5">
                  <c:v>26/jul</c:v>
                </c:pt>
              </c:strCache>
            </c:strRef>
          </c:cat>
          <c:val>
            <c:numRef>
              <c:f>'Time Series'!$B$26:$B$34</c:f>
              <c:numCache>
                <c:formatCode>General</c:formatCode>
                <c:ptCount val="6"/>
                <c:pt idx="0">
                  <c:v>23</c:v>
                </c:pt>
                <c:pt idx="1">
                  <c:v>25</c:v>
                </c:pt>
                <c:pt idx="2">
                  <c:v>32</c:v>
                </c:pt>
                <c:pt idx="3">
                  <c:v>14</c:v>
                </c:pt>
                <c:pt idx="4">
                  <c:v>52</c:v>
                </c:pt>
                <c:pt idx="5">
                  <c:v>4</c:v>
                </c:pt>
              </c:numCache>
            </c:numRef>
          </c:val>
        </c:ser>
        <c:axId val="5555457"/>
        <c:axId val="49999114"/>
      </c:barChart>
      <c:catAx>
        <c:axId val="5555457"/>
        <c:scaling>
          <c:orientation val="minMax"/>
        </c:scaling>
        <c:axPos val="b"/>
        <c:delete val="0"/>
        <c:numFmt formatCode="General" sourceLinked="1"/>
        <c:majorTickMark val="out"/>
        <c:minorTickMark val="none"/>
        <c:tickLblPos val="nextTo"/>
        <c:crossAx val="49999114"/>
        <c:crosses val="autoZero"/>
        <c:auto val="1"/>
        <c:lblOffset val="100"/>
        <c:noMultiLvlLbl val="0"/>
      </c:catAx>
      <c:valAx>
        <c:axId val="49999114"/>
        <c:scaling>
          <c:orientation val="minMax"/>
        </c:scaling>
        <c:axPos val="l"/>
        <c:majorGridlines/>
        <c:delete val="0"/>
        <c:numFmt formatCode="General" sourceLinked="1"/>
        <c:majorTickMark val="out"/>
        <c:minorTickMark val="none"/>
        <c:tickLblPos val="nextTo"/>
        <c:crossAx val="55554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682353"/>
        <c:axId val="56032314"/>
      </c:barChart>
      <c:catAx>
        <c:axId val="136823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032314"/>
        <c:crosses val="autoZero"/>
        <c:auto val="1"/>
        <c:lblOffset val="100"/>
        <c:noMultiLvlLbl val="0"/>
      </c:catAx>
      <c:valAx>
        <c:axId val="56032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823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528779"/>
        <c:axId val="42323556"/>
      </c:barChart>
      <c:catAx>
        <c:axId val="345287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323556"/>
        <c:crosses val="autoZero"/>
        <c:auto val="1"/>
        <c:lblOffset val="100"/>
        <c:noMultiLvlLbl val="0"/>
      </c:catAx>
      <c:valAx>
        <c:axId val="42323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287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367685"/>
        <c:axId val="5655982"/>
      </c:barChart>
      <c:catAx>
        <c:axId val="453676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5982"/>
        <c:crosses val="autoZero"/>
        <c:auto val="1"/>
        <c:lblOffset val="100"/>
        <c:noMultiLvlLbl val="0"/>
      </c:catAx>
      <c:valAx>
        <c:axId val="5655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6768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903839"/>
        <c:axId val="55481368"/>
      </c:barChart>
      <c:catAx>
        <c:axId val="509038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481368"/>
        <c:crosses val="autoZero"/>
        <c:auto val="1"/>
        <c:lblOffset val="100"/>
        <c:noMultiLvlLbl val="0"/>
      </c:catAx>
      <c:valAx>
        <c:axId val="55481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038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570265"/>
        <c:axId val="64805794"/>
      </c:barChart>
      <c:catAx>
        <c:axId val="295702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805794"/>
        <c:crosses val="autoZero"/>
        <c:auto val="1"/>
        <c:lblOffset val="100"/>
        <c:noMultiLvlLbl val="0"/>
      </c:catAx>
      <c:valAx>
        <c:axId val="64805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02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381235"/>
        <c:axId val="14777932"/>
      </c:barChart>
      <c:catAx>
        <c:axId val="463812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777932"/>
        <c:crosses val="autoZero"/>
        <c:auto val="1"/>
        <c:lblOffset val="100"/>
        <c:noMultiLvlLbl val="0"/>
      </c:catAx>
      <c:valAx>
        <c:axId val="14777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12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892525"/>
        <c:axId val="56161814"/>
      </c:barChart>
      <c:catAx>
        <c:axId val="658925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61814"/>
        <c:crosses val="autoZero"/>
        <c:auto val="1"/>
        <c:lblOffset val="100"/>
        <c:noMultiLvlLbl val="0"/>
      </c:catAx>
      <c:valAx>
        <c:axId val="56161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925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694279"/>
        <c:axId val="52813056"/>
      </c:barChart>
      <c:catAx>
        <c:axId val="35694279"/>
        <c:scaling>
          <c:orientation val="minMax"/>
        </c:scaling>
        <c:axPos val="b"/>
        <c:delete val="1"/>
        <c:majorTickMark val="out"/>
        <c:minorTickMark val="none"/>
        <c:tickLblPos val="none"/>
        <c:crossAx val="52813056"/>
        <c:crosses val="autoZero"/>
        <c:auto val="1"/>
        <c:lblOffset val="100"/>
        <c:noMultiLvlLbl val="0"/>
      </c:catAx>
      <c:valAx>
        <c:axId val="52813056"/>
        <c:scaling>
          <c:orientation val="minMax"/>
        </c:scaling>
        <c:axPos val="l"/>
        <c:delete val="1"/>
        <c:majorTickMark val="out"/>
        <c:minorTickMark val="none"/>
        <c:tickLblPos val="none"/>
        <c:crossAx val="356942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0" refreshedBy="xxxx" refreshedVersion="7">
  <cacheSource type="worksheet">
    <worksheetSource ref="A2:BN15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Retweet"/>
        <s v="Tweet"/>
      </sharedItems>
    </cacheField>
    <cacheField name="Relationship Date (UTC)" numFmtId="22">
      <sharedItems containsSemiMixedTypes="0" containsNonDate="0" containsDate="1" containsString="0" containsMixedTypes="0" count="30">
        <d v="2021-07-10T23:53:29.000"/>
        <d v="2021-07-20T20:50:43.000"/>
        <d v="2021-07-21T15:37:57.000"/>
        <d v="2021-07-21T15:10:07.000"/>
        <d v="2021-07-22T09:22:35.000"/>
        <d v="2021-07-23T08:11:29.000"/>
        <d v="2021-07-23T13:35:12.000"/>
        <d v="2021-07-23T17:42:31.000"/>
        <d v="2021-07-23T18:34:03.000"/>
        <d v="2021-07-23T20:29:25.000"/>
        <d v="2021-07-23T18:21:50.000"/>
        <d v="2021-07-23T20:48:44.000"/>
        <d v="2021-07-23T18:30:27.000"/>
        <d v="2021-07-20T11:55:25.000"/>
        <d v="2021-07-21T11:01:05.000"/>
        <d v="2021-07-21T14:32:48.000"/>
        <d v="2021-07-23T08:09:37.000"/>
        <d v="2021-07-23T09:31:12.000"/>
        <d v="2021-07-21T14:31:37.000"/>
        <d v="2021-07-23T11:31:38.000"/>
        <d v="2021-07-23T11:56:24.000"/>
        <d v="2021-07-23T12:41:18.000"/>
        <d v="2021-07-22T13:43:28.000"/>
        <d v="2021-07-26T09:50:02.000"/>
        <d v="2021-07-26T09:40:03.000"/>
        <d v="2021-07-26T09:45:03.000"/>
        <d v="2021-07-21T08:50:03.000"/>
        <d v="2021-07-22T11:50:02.000"/>
        <d v="2021-07-23T14:37:12.000"/>
        <d v="2021-07-23T14:38:29.000"/>
      </sharedItems>
      <fieldGroup par="67" base="15">
        <rangePr groupBy="days" autoEnd="1" autoStart="1" startDate="2021-07-10T23:53:29.000" endDate="2021-07-26T09:50:02.000"/>
        <groupItems count="368">
          <s v="&lt;10/07/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6/07/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7-10T23:53:29.000" endDate="2021-07-26T09:50:02.000"/>
        <groupItems count="14">
          <s v="&lt;10/07/2021"/>
          <s v="jan"/>
          <s v="fev"/>
          <s v="mar"/>
          <s v="abr"/>
          <s v="mai"/>
          <s v="jun"/>
          <s v="jul"/>
          <s v="ago"/>
          <s v="set"/>
          <s v="out"/>
          <s v="nov"/>
          <s v="dez"/>
          <s v="&gt;26/07/2021"/>
        </groupItems>
      </fieldGroup>
    </cacheField>
    <cacheField name="Anos" databaseField="0">
      <sharedItems containsMixedTypes="0" count="0"/>
      <fieldGroup base="15">
        <rangePr groupBy="years" autoEnd="1" autoStart="1" startDate="2021-07-10T23:53:29.000" endDate="2021-07-26T09:50:02.000"/>
        <groupItems count="3">
          <s v="&lt;10/07/2021"/>
          <s v="2021"/>
          <s v="&gt;26/07/2021"/>
        </groupItems>
      </fieldGroup>
    </cacheField>
  </cacheFields>
  <extLst>
    <ext xmlns:x14="http://schemas.microsoft.com/office/spreadsheetml/2009/9/main" uri="{725AE2AE-9491-48be-B2B4-4EB974FC3084}">
      <x14:pivotCacheDefinition pivotCacheId="329053694"/>
    </ext>
  </extLst>
</pivotCacheDefinition>
</file>

<file path=xl/pivotCache/pivotCacheRecords1.xml><?xml version="1.0" encoding="utf-8"?>
<pivotCacheRecords xmlns="http://schemas.openxmlformats.org/spreadsheetml/2006/main" xmlns:r="http://schemas.openxmlformats.org/officeDocument/2006/relationships" count="150">
  <r>
    <s v="xaosprincess"/>
    <s v="bjoernbartholdy"/>
    <m/>
    <m/>
    <m/>
    <m/>
    <m/>
    <m/>
    <m/>
    <m/>
    <s v="No"/>
    <n v="3"/>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bjoernbartholdy"/>
    <m/>
    <m/>
    <m/>
    <m/>
    <m/>
    <m/>
    <m/>
    <m/>
    <s v="No"/>
    <n v="4"/>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zimmermaneric"/>
    <m/>
    <m/>
    <m/>
    <m/>
    <m/>
    <m/>
    <m/>
    <m/>
    <s v="No"/>
    <n v="5"/>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zimmermaneric"/>
    <m/>
    <m/>
    <m/>
    <m/>
    <m/>
    <m/>
    <m/>
    <m/>
    <s v="No"/>
    <n v="6"/>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katiheljakka"/>
    <m/>
    <m/>
    <m/>
    <m/>
    <m/>
    <m/>
    <m/>
    <m/>
    <s v="No"/>
    <n v="7"/>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katiheljakka"/>
    <m/>
    <m/>
    <m/>
    <m/>
    <m/>
    <m/>
    <m/>
    <m/>
    <s v="No"/>
    <n v="8"/>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thielemartin"/>
    <m/>
    <m/>
    <m/>
    <m/>
    <m/>
    <m/>
    <m/>
    <m/>
    <s v="No"/>
    <n v="9"/>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thielemartin"/>
    <m/>
    <m/>
    <m/>
    <m/>
    <m/>
    <m/>
    <m/>
    <m/>
    <s v="No"/>
    <n v="10"/>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thorsten_unger"/>
    <m/>
    <m/>
    <m/>
    <m/>
    <m/>
    <m/>
    <m/>
    <m/>
    <s v="No"/>
    <n v="11"/>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thorsten_unger"/>
    <m/>
    <m/>
    <m/>
    <m/>
    <m/>
    <m/>
    <m/>
    <m/>
    <s v="No"/>
    <n v="12"/>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ariethus"/>
    <m/>
    <m/>
    <m/>
    <m/>
    <m/>
    <m/>
    <m/>
    <m/>
    <s v="No"/>
    <n v="13"/>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ariethus"/>
    <m/>
    <m/>
    <m/>
    <m/>
    <m/>
    <m/>
    <m/>
    <m/>
    <s v="No"/>
    <n v="14"/>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senckenberg"/>
    <m/>
    <m/>
    <m/>
    <m/>
    <m/>
    <m/>
    <m/>
    <m/>
    <s v="No"/>
    <n v="15"/>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senckenberg"/>
    <m/>
    <m/>
    <m/>
    <m/>
    <m/>
    <m/>
    <m/>
    <m/>
    <s v="No"/>
    <n v="16"/>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haptogmbh"/>
    <m/>
    <m/>
    <m/>
    <m/>
    <m/>
    <m/>
    <m/>
    <m/>
    <s v="No"/>
    <n v="17"/>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haptogmbh"/>
    <m/>
    <m/>
    <m/>
    <m/>
    <m/>
    <m/>
    <m/>
    <m/>
    <s v="No"/>
    <n v="18"/>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hcschmidt"/>
    <m/>
    <m/>
    <m/>
    <m/>
    <m/>
    <m/>
    <m/>
    <m/>
    <s v="No"/>
    <n v="19"/>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hcschmidt"/>
    <m/>
    <m/>
    <m/>
    <m/>
    <m/>
    <m/>
    <m/>
    <m/>
    <s v="No"/>
    <n v="20"/>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t0mm7"/>
    <m/>
    <m/>
    <m/>
    <m/>
    <m/>
    <m/>
    <m/>
    <m/>
    <s v="No"/>
    <n v="21"/>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t0mm7"/>
    <m/>
    <m/>
    <m/>
    <m/>
    <m/>
    <m/>
    <m/>
    <m/>
    <s v="No"/>
    <n v="22"/>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blacksquirrel__"/>
    <m/>
    <m/>
    <m/>
    <m/>
    <m/>
    <m/>
    <m/>
    <m/>
    <s v="No"/>
    <n v="23"/>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blacksquirrel__"/>
    <m/>
    <m/>
    <m/>
    <m/>
    <m/>
    <m/>
    <m/>
    <m/>
    <s v="No"/>
    <n v="24"/>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rafaelepplee"/>
    <m/>
    <m/>
    <m/>
    <m/>
    <m/>
    <m/>
    <m/>
    <m/>
    <s v="No"/>
    <n v="25"/>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rafaelepplee"/>
    <m/>
    <m/>
    <m/>
    <m/>
    <m/>
    <m/>
    <m/>
    <m/>
    <s v="No"/>
    <n v="26"/>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wardaszko"/>
    <m/>
    <m/>
    <m/>
    <m/>
    <m/>
    <m/>
    <m/>
    <m/>
    <s v="No"/>
    <n v="27"/>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wardaszko"/>
    <m/>
    <m/>
    <m/>
    <m/>
    <m/>
    <m/>
    <m/>
    <m/>
    <s v="No"/>
    <n v="28"/>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melina1rose"/>
    <m/>
    <m/>
    <m/>
    <m/>
    <m/>
    <m/>
    <m/>
    <m/>
    <s v="No"/>
    <n v="29"/>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melina1rose"/>
    <m/>
    <m/>
    <m/>
    <m/>
    <m/>
    <m/>
    <m/>
    <m/>
    <s v="No"/>
    <n v="30"/>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rjd129"/>
    <m/>
    <m/>
    <m/>
    <m/>
    <m/>
    <m/>
    <m/>
    <m/>
    <s v="No"/>
    <n v="31"/>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rjd129"/>
    <m/>
    <m/>
    <m/>
    <m/>
    <m/>
    <m/>
    <m/>
    <m/>
    <s v="No"/>
    <n v="32"/>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emmajoyreay"/>
    <m/>
    <m/>
    <m/>
    <m/>
    <m/>
    <m/>
    <m/>
    <m/>
    <s v="No"/>
    <n v="33"/>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emmajoyreay"/>
    <m/>
    <m/>
    <m/>
    <m/>
    <m/>
    <m/>
    <m/>
    <m/>
    <s v="No"/>
    <n v="34"/>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rebecreation"/>
    <m/>
    <m/>
    <m/>
    <m/>
    <m/>
    <m/>
    <m/>
    <m/>
    <s v="No"/>
    <n v="35"/>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rebecreation"/>
    <m/>
    <m/>
    <m/>
    <m/>
    <m/>
    <m/>
    <m/>
    <m/>
    <s v="No"/>
    <n v="36"/>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clashorealities"/>
    <m/>
    <m/>
    <m/>
    <m/>
    <m/>
    <m/>
    <m/>
    <m/>
    <s v="No"/>
    <n v="37"/>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clashorealities"/>
    <m/>
    <m/>
    <m/>
    <m/>
    <m/>
    <m/>
    <m/>
    <m/>
    <s v="No"/>
    <n v="38"/>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gsf"/>
    <m/>
    <m/>
    <m/>
    <m/>
    <m/>
    <m/>
    <m/>
    <m/>
    <s v="No"/>
    <n v="39"/>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gsf"/>
    <m/>
    <m/>
    <m/>
    <m/>
    <m/>
    <m/>
    <m/>
    <m/>
    <s v="No"/>
    <n v="40"/>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nick_yeee"/>
    <m/>
    <m/>
    <m/>
    <m/>
    <m/>
    <m/>
    <m/>
    <m/>
    <s v="No"/>
    <n v="41"/>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nick_yeee"/>
    <m/>
    <m/>
    <m/>
    <m/>
    <m/>
    <m/>
    <m/>
    <m/>
    <s v="No"/>
    <n v="42"/>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celiahodent"/>
    <m/>
    <m/>
    <m/>
    <m/>
    <m/>
    <m/>
    <m/>
    <m/>
    <s v="No"/>
    <n v="43"/>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celiahodent"/>
    <m/>
    <m/>
    <m/>
    <m/>
    <m/>
    <m/>
    <m/>
    <m/>
    <s v="No"/>
    <n v="44"/>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chrisc_crawford"/>
    <m/>
    <m/>
    <m/>
    <m/>
    <m/>
    <m/>
    <m/>
    <m/>
    <s v="No"/>
    <n v="45"/>
    <m/>
    <m/>
    <x v="0"/>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m/>
    <m/>
    <m/>
    <m/>
    <m/>
    <m/>
    <m/>
    <m/>
    <m/>
  </r>
  <r>
    <s v="a11y_mmo"/>
    <s v="chrisc_crawford"/>
    <m/>
    <m/>
    <m/>
    <m/>
    <m/>
    <m/>
    <m/>
    <m/>
    <s v="No"/>
    <n v="46"/>
    <m/>
    <m/>
    <x v="1"/>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xaosprincess"/>
    <s v="fawzimesmar"/>
    <m/>
    <m/>
    <m/>
    <m/>
    <m/>
    <m/>
    <m/>
    <m/>
    <s v="No"/>
    <n v="47"/>
    <m/>
    <m/>
    <x v="2"/>
    <x v="0"/>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10T23:53:29.000"/>
    <d v="2021-07-10T00:00:00.000"/>
    <s v="23:53:29"/>
    <s v="https://twitter.com/xaosprincess/status/1414009915568427015"/>
    <m/>
    <m/>
    <s v="1414009915568427015"/>
    <s v="1413238912865214467"/>
    <b v="0"/>
    <n v="10"/>
    <s v="25748292"/>
    <b v="0"/>
    <s v="en"/>
    <m/>
    <s v=""/>
    <b v="0"/>
    <n v="6"/>
    <s v=""/>
    <s v="Twitter Web App"/>
    <b v="0"/>
    <s v="1413238912865214467"/>
    <s v="Retweet"/>
    <n v="0"/>
    <n v="0"/>
    <m/>
    <m/>
    <m/>
    <m/>
    <m/>
    <m/>
    <m/>
    <m/>
    <n v="1"/>
    <s v="1"/>
    <s v="1"/>
    <n v="2"/>
    <n v="4.444444444444445"/>
    <n v="0"/>
    <n v="0"/>
    <n v="0"/>
    <n v="0"/>
    <n v="43"/>
    <n v="95.55555555555556"/>
    <n v="45"/>
  </r>
  <r>
    <s v="a11y_mmo"/>
    <s v="xaosprincess"/>
    <m/>
    <m/>
    <m/>
    <m/>
    <m/>
    <m/>
    <m/>
    <m/>
    <s v="No"/>
    <n v="48"/>
    <m/>
    <m/>
    <x v="3"/>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m/>
    <m/>
    <m/>
    <m/>
    <m/>
    <m/>
    <m/>
    <m/>
    <m/>
  </r>
  <r>
    <s v="a11y_mmo"/>
    <s v="fawzimesmar"/>
    <m/>
    <m/>
    <m/>
    <m/>
    <m/>
    <m/>
    <m/>
    <m/>
    <s v="No"/>
    <n v="49"/>
    <m/>
    <m/>
    <x v="2"/>
    <x v="1"/>
    <s v="@FawziMesmar @chrisc_crawford @CeliaHodent @Nick_Yeee @gsf @ClashORealities @rebecreation @EmmaJoyReay @rjd129 @Melina1Rose @wardaszko @rafaelepplee @blacksquirrel__ Yesterday #CoR2021 concluded with its #GameStudiesSummit &amp;amp; amazing talks by @T0MM7 @HCSchmidt @haptoGmbH @Senckenberg @ARiethus @Thorsten_Unger @ThieleMartin @KatiHeljakka @zimmermaneric &amp;amp; N. Pozzi 💜👾😎_x000a_TY for this great experience @gsf @bjoernbartholdy &amp;amp; @ClashORealities team! https://t.co/0OGH6vaLqZ"/>
    <m/>
    <m/>
    <s v="cor2021 gamestudiessummit"/>
    <s v="https://pbs.twimg.com/media/E5-SOUeWYAAXdlY.jpg"/>
    <s v="https://pbs.twimg.com/media/E5-SOUeWYAAXdlY.jpg"/>
    <d v="2021-07-20T20:50:43.000"/>
    <d v="2021-07-20T00:00:00.000"/>
    <s v="20:50:43"/>
    <s v="https://twitter.com/a11y_mmo/status/1417587797217714178"/>
    <m/>
    <m/>
    <s v="1417587797217714178"/>
    <m/>
    <b v="0"/>
    <n v="0"/>
    <s v=""/>
    <b v="0"/>
    <s v="en"/>
    <m/>
    <s v=""/>
    <b v="0"/>
    <n v="6"/>
    <s v="1414009915568427015"/>
    <s v="Twitter Web App"/>
    <b v="0"/>
    <s v="1414009915568427015"/>
    <s v="Tweet"/>
    <n v="0"/>
    <n v="0"/>
    <m/>
    <m/>
    <m/>
    <m/>
    <m/>
    <m/>
    <m/>
    <m/>
    <n v="1"/>
    <s v="1"/>
    <s v="1"/>
    <n v="2"/>
    <n v="4.444444444444445"/>
    <n v="0"/>
    <n v="0"/>
    <n v="0"/>
    <n v="0"/>
    <n v="43"/>
    <n v="95.55555555555556"/>
    <n v="45"/>
  </r>
  <r>
    <s v="salonemessenger"/>
    <s v="gocooper"/>
    <m/>
    <m/>
    <m/>
    <m/>
    <m/>
    <m/>
    <m/>
    <m/>
    <s v="No"/>
    <n v="50"/>
    <m/>
    <m/>
    <x v="1"/>
    <x v="2"/>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12899804310237185/mgxd04N2_normal.jpg"/>
    <d v="2021-07-21T15:37:57.000"/>
    <d v="2021-07-21T00:00:00.000"/>
    <s v="15:37:57"/>
    <s v="https://twitter.com/salonemessenger/status/1417871477991481344"/>
    <m/>
    <m/>
    <s v="1417871477991481344"/>
    <m/>
    <b v="0"/>
    <n v="0"/>
    <s v=""/>
    <b v="0"/>
    <s v="en"/>
    <m/>
    <s v=""/>
    <b v="0"/>
    <n v="3"/>
    <s v="1417864470878199810"/>
    <s v="Twitter for Android"/>
    <b v="0"/>
    <s v="1417864470878199810"/>
    <s v="Tweet"/>
    <n v="0"/>
    <n v="0"/>
    <m/>
    <m/>
    <m/>
    <m/>
    <m/>
    <m/>
    <m/>
    <m/>
    <n v="1"/>
    <s v="3"/>
    <s v="3"/>
    <m/>
    <m/>
    <m/>
    <m/>
    <m/>
    <m/>
    <m/>
    <m/>
    <m/>
  </r>
  <r>
    <s v="salonemessenger"/>
    <s v="wise_tweets"/>
    <m/>
    <m/>
    <m/>
    <m/>
    <m/>
    <m/>
    <m/>
    <m/>
    <s v="No"/>
    <n v="51"/>
    <m/>
    <m/>
    <x v="1"/>
    <x v="2"/>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12899804310237185/mgxd04N2_normal.jpg"/>
    <d v="2021-07-21T15:37:57.000"/>
    <d v="2021-07-21T00:00:00.000"/>
    <s v="15:37:57"/>
    <s v="https://twitter.com/salonemessenger/status/1417871477991481344"/>
    <m/>
    <m/>
    <s v="1417871477991481344"/>
    <m/>
    <b v="0"/>
    <n v="0"/>
    <s v=""/>
    <b v="0"/>
    <s v="en"/>
    <m/>
    <s v=""/>
    <b v="0"/>
    <n v="3"/>
    <s v="1417864470878199810"/>
    <s v="Twitter for Android"/>
    <b v="0"/>
    <s v="1417864470878199810"/>
    <s v="Tweet"/>
    <n v="0"/>
    <n v="0"/>
    <m/>
    <m/>
    <m/>
    <m/>
    <m/>
    <m/>
    <m/>
    <m/>
    <n v="1"/>
    <s v="3"/>
    <s v="3"/>
    <m/>
    <m/>
    <m/>
    <m/>
    <m/>
    <m/>
    <m/>
    <m/>
    <m/>
  </r>
  <r>
    <s v="salonemessenger"/>
    <s v="lead4changeorg"/>
    <m/>
    <m/>
    <m/>
    <m/>
    <m/>
    <m/>
    <m/>
    <m/>
    <s v="No"/>
    <n v="52"/>
    <m/>
    <m/>
    <x v="1"/>
    <x v="2"/>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12899804310237185/mgxd04N2_normal.jpg"/>
    <d v="2021-07-21T15:37:57.000"/>
    <d v="2021-07-21T00:00:00.000"/>
    <s v="15:37:57"/>
    <s v="https://twitter.com/salonemessenger/status/1417871477991481344"/>
    <m/>
    <m/>
    <s v="1417871477991481344"/>
    <m/>
    <b v="0"/>
    <n v="0"/>
    <s v=""/>
    <b v="0"/>
    <s v="en"/>
    <m/>
    <s v=""/>
    <b v="0"/>
    <n v="3"/>
    <s v="1417864470878199810"/>
    <s v="Twitter for Android"/>
    <b v="0"/>
    <s v="1417864470878199810"/>
    <s v="Tweet"/>
    <n v="0"/>
    <n v="0"/>
    <m/>
    <m/>
    <m/>
    <m/>
    <m/>
    <m/>
    <m/>
    <m/>
    <n v="1"/>
    <s v="3"/>
    <s v="3"/>
    <m/>
    <m/>
    <m/>
    <m/>
    <m/>
    <m/>
    <m/>
    <m/>
    <m/>
  </r>
  <r>
    <s v="salonemessenger"/>
    <s v="drgabewillis"/>
    <m/>
    <m/>
    <m/>
    <m/>
    <m/>
    <m/>
    <m/>
    <m/>
    <s v="No"/>
    <n v="53"/>
    <m/>
    <m/>
    <x v="1"/>
    <x v="2"/>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12899804310237185/mgxd04N2_normal.jpg"/>
    <d v="2021-07-21T15:37:57.000"/>
    <d v="2021-07-21T00:00:00.000"/>
    <s v="15:37:57"/>
    <s v="https://twitter.com/salonemessenger/status/1417871477991481344"/>
    <m/>
    <m/>
    <s v="1417871477991481344"/>
    <m/>
    <b v="0"/>
    <n v="0"/>
    <s v=""/>
    <b v="0"/>
    <s v="en"/>
    <m/>
    <s v=""/>
    <b v="0"/>
    <n v="3"/>
    <s v="1417864470878199810"/>
    <s v="Twitter for Android"/>
    <b v="0"/>
    <s v="1417864470878199810"/>
    <s v="Tweet"/>
    <n v="0"/>
    <n v="0"/>
    <m/>
    <m/>
    <m/>
    <m/>
    <m/>
    <m/>
    <m/>
    <m/>
    <n v="1"/>
    <s v="3"/>
    <s v="3"/>
    <m/>
    <m/>
    <m/>
    <m/>
    <m/>
    <m/>
    <m/>
    <m/>
    <m/>
  </r>
  <r>
    <s v="salonemessenger"/>
    <s v="nonprofit_show"/>
    <m/>
    <m/>
    <m/>
    <m/>
    <m/>
    <m/>
    <m/>
    <m/>
    <s v="No"/>
    <n v="54"/>
    <m/>
    <m/>
    <x v="1"/>
    <x v="2"/>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12899804310237185/mgxd04N2_normal.jpg"/>
    <d v="2021-07-21T15:37:57.000"/>
    <d v="2021-07-21T00:00:00.000"/>
    <s v="15:37:57"/>
    <s v="https://twitter.com/salonemessenger/status/1417871477991481344"/>
    <m/>
    <m/>
    <s v="1417871477991481344"/>
    <m/>
    <b v="0"/>
    <n v="0"/>
    <s v=""/>
    <b v="0"/>
    <s v="en"/>
    <m/>
    <s v=""/>
    <b v="0"/>
    <n v="3"/>
    <s v="1417864470878199810"/>
    <s v="Twitter for Android"/>
    <b v="0"/>
    <s v="1417864470878199810"/>
    <s v="Tweet"/>
    <n v="0"/>
    <n v="0"/>
    <m/>
    <m/>
    <m/>
    <m/>
    <m/>
    <m/>
    <m/>
    <m/>
    <n v="1"/>
    <s v="3"/>
    <s v="3"/>
    <m/>
    <m/>
    <m/>
    <m/>
    <m/>
    <m/>
    <m/>
    <m/>
    <m/>
  </r>
  <r>
    <s v="salonemessenger"/>
    <s v="edgather"/>
    <m/>
    <m/>
    <m/>
    <m/>
    <m/>
    <m/>
    <m/>
    <m/>
    <s v="No"/>
    <n v="55"/>
    <m/>
    <m/>
    <x v="1"/>
    <x v="2"/>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12899804310237185/mgxd04N2_normal.jpg"/>
    <d v="2021-07-21T15:37:57.000"/>
    <d v="2021-07-21T00:00:00.000"/>
    <s v="15:37:57"/>
    <s v="https://twitter.com/salonemessenger/status/1417871477991481344"/>
    <m/>
    <m/>
    <s v="1417871477991481344"/>
    <m/>
    <b v="0"/>
    <n v="0"/>
    <s v=""/>
    <b v="0"/>
    <s v="en"/>
    <m/>
    <s v=""/>
    <b v="0"/>
    <n v="3"/>
    <s v="1417864470878199810"/>
    <s v="Twitter for Android"/>
    <b v="0"/>
    <s v="1417864470878199810"/>
    <s v="Tweet"/>
    <n v="0"/>
    <n v="0"/>
    <m/>
    <m/>
    <m/>
    <m/>
    <m/>
    <m/>
    <m/>
    <m/>
    <n v="1"/>
    <s v="3"/>
    <s v="3"/>
    <m/>
    <m/>
    <m/>
    <m/>
    <m/>
    <m/>
    <m/>
    <m/>
    <m/>
  </r>
  <r>
    <s v="salonemessenger"/>
    <s v="loukaparry"/>
    <m/>
    <m/>
    <m/>
    <m/>
    <m/>
    <m/>
    <m/>
    <m/>
    <s v="No"/>
    <n v="56"/>
    <m/>
    <m/>
    <x v="1"/>
    <x v="2"/>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12899804310237185/mgxd04N2_normal.jpg"/>
    <d v="2021-07-21T15:37:57.000"/>
    <d v="2021-07-21T00:00:00.000"/>
    <s v="15:37:57"/>
    <s v="https://twitter.com/salonemessenger/status/1417871477991481344"/>
    <m/>
    <m/>
    <s v="1417871477991481344"/>
    <m/>
    <b v="0"/>
    <n v="0"/>
    <s v=""/>
    <b v="0"/>
    <s v="en"/>
    <m/>
    <s v=""/>
    <b v="0"/>
    <n v="3"/>
    <s v="1417864470878199810"/>
    <s v="Twitter for Android"/>
    <b v="0"/>
    <s v="1417864470878199810"/>
    <s v="Tweet"/>
    <n v="0"/>
    <n v="0"/>
    <m/>
    <m/>
    <m/>
    <m/>
    <m/>
    <m/>
    <m/>
    <m/>
    <n v="1"/>
    <s v="3"/>
    <s v="3"/>
    <m/>
    <m/>
    <m/>
    <m/>
    <m/>
    <m/>
    <m/>
    <m/>
    <m/>
  </r>
  <r>
    <s v="salonemessenger"/>
    <s v="unfpasierraleon"/>
    <m/>
    <m/>
    <m/>
    <m/>
    <m/>
    <m/>
    <m/>
    <m/>
    <s v="No"/>
    <n v="57"/>
    <m/>
    <m/>
    <x v="1"/>
    <x v="2"/>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12899804310237185/mgxd04N2_normal.jpg"/>
    <d v="2021-07-21T15:37:57.000"/>
    <d v="2021-07-21T00:00:00.000"/>
    <s v="15:37:57"/>
    <s v="https://twitter.com/salonemessenger/status/1417871477991481344"/>
    <m/>
    <m/>
    <s v="1417871477991481344"/>
    <m/>
    <b v="0"/>
    <n v="0"/>
    <s v=""/>
    <b v="0"/>
    <s v="en"/>
    <m/>
    <s v=""/>
    <b v="0"/>
    <n v="3"/>
    <s v="1417864470878199810"/>
    <s v="Twitter for Android"/>
    <b v="0"/>
    <s v="1417864470878199810"/>
    <s v="Tweet"/>
    <n v="0"/>
    <n v="0"/>
    <m/>
    <m/>
    <m/>
    <m/>
    <m/>
    <m/>
    <m/>
    <m/>
    <n v="1"/>
    <s v="3"/>
    <s v="3"/>
    <m/>
    <m/>
    <m/>
    <m/>
    <m/>
    <m/>
    <m/>
    <m/>
    <m/>
  </r>
  <r>
    <s v="salonemessenger"/>
    <s v="jussconnect"/>
    <m/>
    <m/>
    <m/>
    <m/>
    <m/>
    <m/>
    <m/>
    <m/>
    <s v="No"/>
    <n v="58"/>
    <m/>
    <m/>
    <x v="1"/>
    <x v="2"/>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12899804310237185/mgxd04N2_normal.jpg"/>
    <d v="2021-07-21T15:37:57.000"/>
    <d v="2021-07-21T00:00:00.000"/>
    <s v="15:37:57"/>
    <s v="https://twitter.com/salonemessenger/status/1417871477991481344"/>
    <m/>
    <m/>
    <s v="1417871477991481344"/>
    <m/>
    <b v="0"/>
    <n v="0"/>
    <s v=""/>
    <b v="0"/>
    <s v="en"/>
    <m/>
    <s v=""/>
    <b v="0"/>
    <n v="3"/>
    <s v="1417864470878199810"/>
    <s v="Twitter for Android"/>
    <b v="0"/>
    <s v="1417864470878199810"/>
    <s v="Tweet"/>
    <n v="0"/>
    <n v="0"/>
    <m/>
    <m/>
    <m/>
    <m/>
    <m/>
    <m/>
    <m/>
    <m/>
    <n v="1"/>
    <s v="3"/>
    <s v="3"/>
    <m/>
    <m/>
    <m/>
    <m/>
    <m/>
    <m/>
    <m/>
    <m/>
    <m/>
  </r>
  <r>
    <s v="salonemessenger"/>
    <s v="parlay_me"/>
    <m/>
    <m/>
    <m/>
    <m/>
    <m/>
    <m/>
    <m/>
    <m/>
    <s v="No"/>
    <n v="59"/>
    <m/>
    <m/>
    <x v="1"/>
    <x v="2"/>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12899804310237185/mgxd04N2_normal.jpg"/>
    <d v="2021-07-21T15:37:57.000"/>
    <d v="2021-07-21T00:00:00.000"/>
    <s v="15:37:57"/>
    <s v="https://twitter.com/salonemessenger/status/1417871477991481344"/>
    <m/>
    <m/>
    <s v="1417871477991481344"/>
    <m/>
    <b v="0"/>
    <n v="0"/>
    <s v=""/>
    <b v="0"/>
    <s v="en"/>
    <m/>
    <s v=""/>
    <b v="0"/>
    <n v="3"/>
    <s v="1417864470878199810"/>
    <s v="Twitter for Android"/>
    <b v="0"/>
    <s v="1417864470878199810"/>
    <s v="Tweet"/>
    <n v="0"/>
    <n v="0"/>
    <m/>
    <m/>
    <m/>
    <m/>
    <m/>
    <m/>
    <m/>
    <m/>
    <n v="1"/>
    <s v="3"/>
    <s v="3"/>
    <m/>
    <m/>
    <m/>
    <m/>
    <m/>
    <m/>
    <m/>
    <m/>
    <m/>
  </r>
  <r>
    <s v="salonemessenger"/>
    <s v="insideprincipal"/>
    <m/>
    <m/>
    <m/>
    <m/>
    <m/>
    <m/>
    <m/>
    <m/>
    <s v="No"/>
    <n v="60"/>
    <m/>
    <m/>
    <x v="1"/>
    <x v="2"/>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12899804310237185/mgxd04N2_normal.jpg"/>
    <d v="2021-07-21T15:37:57.000"/>
    <d v="2021-07-21T00:00:00.000"/>
    <s v="15:37:57"/>
    <s v="https://twitter.com/salonemessenger/status/1417871477991481344"/>
    <m/>
    <m/>
    <s v="1417871477991481344"/>
    <m/>
    <b v="0"/>
    <n v="0"/>
    <s v=""/>
    <b v="0"/>
    <s v="en"/>
    <m/>
    <s v=""/>
    <b v="0"/>
    <n v="3"/>
    <s v="1417864470878199810"/>
    <s v="Twitter for Android"/>
    <b v="0"/>
    <s v="1417864470878199810"/>
    <s v="Tweet"/>
    <n v="0"/>
    <n v="0"/>
    <m/>
    <m/>
    <m/>
    <m/>
    <m/>
    <m/>
    <m/>
    <m/>
    <n v="1"/>
    <s v="3"/>
    <s v="3"/>
    <m/>
    <m/>
    <m/>
    <m/>
    <m/>
    <m/>
    <m/>
    <m/>
    <m/>
  </r>
  <r>
    <s v="salonemessenger"/>
    <s v="gsf_talks"/>
    <m/>
    <m/>
    <m/>
    <m/>
    <m/>
    <m/>
    <m/>
    <m/>
    <s v="No"/>
    <n v="61"/>
    <m/>
    <m/>
    <x v="1"/>
    <x v="2"/>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12899804310237185/mgxd04N2_normal.jpg"/>
    <d v="2021-07-21T15:37:57.000"/>
    <d v="2021-07-21T00:00:00.000"/>
    <s v="15:37:57"/>
    <s v="https://twitter.com/salonemessenger/status/1417871477991481344"/>
    <m/>
    <m/>
    <s v="1417871477991481344"/>
    <m/>
    <b v="0"/>
    <n v="0"/>
    <s v=""/>
    <b v="0"/>
    <s v="en"/>
    <m/>
    <s v=""/>
    <b v="0"/>
    <n v="3"/>
    <s v="1417864470878199810"/>
    <s v="Twitter for Android"/>
    <b v="0"/>
    <s v="1417864470878199810"/>
    <s v="Tweet"/>
    <n v="0"/>
    <n v="0"/>
    <m/>
    <m/>
    <m/>
    <m/>
    <m/>
    <m/>
    <m/>
    <m/>
    <n v="1"/>
    <s v="3"/>
    <s v="2"/>
    <m/>
    <m/>
    <m/>
    <m/>
    <m/>
    <m/>
    <m/>
    <m/>
    <m/>
  </r>
  <r>
    <s v="salonemessenger"/>
    <s v="abdulai_kemoh"/>
    <m/>
    <m/>
    <m/>
    <m/>
    <m/>
    <m/>
    <m/>
    <m/>
    <s v="No"/>
    <n v="62"/>
    <m/>
    <m/>
    <x v="3"/>
    <x v="2"/>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12899804310237185/mgxd04N2_normal.jpg"/>
    <d v="2021-07-21T15:37:57.000"/>
    <d v="2021-07-21T00:00:00.000"/>
    <s v="15:37:57"/>
    <s v="https://twitter.com/salonemessenger/status/1417871477991481344"/>
    <m/>
    <m/>
    <s v="1417871477991481344"/>
    <m/>
    <b v="0"/>
    <n v="0"/>
    <s v=""/>
    <b v="0"/>
    <s v="en"/>
    <m/>
    <s v=""/>
    <b v="0"/>
    <n v="3"/>
    <s v="1417864470878199810"/>
    <s v="Twitter for Android"/>
    <b v="0"/>
    <s v="1417864470878199810"/>
    <s v="Tweet"/>
    <n v="0"/>
    <n v="0"/>
    <m/>
    <m/>
    <m/>
    <m/>
    <m/>
    <m/>
    <m/>
    <m/>
    <n v="1"/>
    <s v="3"/>
    <s v="3"/>
    <n v="0"/>
    <n v="0"/>
    <n v="1"/>
    <n v="3.4482758620689653"/>
    <n v="0"/>
    <n v="0"/>
    <n v="28"/>
    <n v="96.55172413793103"/>
    <n v="29"/>
  </r>
  <r>
    <s v="abdulai_kemoh"/>
    <s v="gocooper"/>
    <m/>
    <m/>
    <m/>
    <m/>
    <m/>
    <m/>
    <m/>
    <m/>
    <s v="No"/>
    <n v="63"/>
    <m/>
    <m/>
    <x v="0"/>
    <x v="3"/>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413133565441712147/rKhs8qdb_normal.jpg"/>
    <d v="2021-07-21T15:10:07.000"/>
    <d v="2021-07-21T00:00:00.000"/>
    <s v="15:10:07"/>
    <s v="https://twitter.com/abdulai_kemoh/status/1417864470878199810"/>
    <m/>
    <m/>
    <s v="1417864470878199810"/>
    <m/>
    <b v="0"/>
    <n v="6"/>
    <s v=""/>
    <b v="0"/>
    <s v="en"/>
    <m/>
    <s v=""/>
    <b v="0"/>
    <n v="3"/>
    <s v=""/>
    <s v="Twitter for iPhone"/>
    <b v="0"/>
    <s v="1417864470878199810"/>
    <s v="Tweet"/>
    <n v="0"/>
    <n v="0"/>
    <m/>
    <m/>
    <m/>
    <m/>
    <m/>
    <m/>
    <m/>
    <m/>
    <n v="1"/>
    <s v="3"/>
    <s v="3"/>
    <m/>
    <m/>
    <m/>
    <m/>
    <m/>
    <m/>
    <m/>
    <m/>
    <m/>
  </r>
  <r>
    <s v="parlay_me"/>
    <s v="gocooper"/>
    <m/>
    <m/>
    <m/>
    <m/>
    <m/>
    <m/>
    <m/>
    <m/>
    <s v="No"/>
    <n v="64"/>
    <m/>
    <m/>
    <x v="1"/>
    <x v="4"/>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26793070101270528/XND8yimk_normal.jpg"/>
    <d v="2021-07-22T09:22:35.000"/>
    <d v="2021-07-22T00:00:00.000"/>
    <s v="09:22:35"/>
    <s v="https://twitter.com/parlay_me/status/1418139399997566983"/>
    <m/>
    <m/>
    <s v="1418139399997566983"/>
    <m/>
    <b v="0"/>
    <n v="0"/>
    <s v=""/>
    <b v="0"/>
    <s v="en"/>
    <m/>
    <s v=""/>
    <b v="0"/>
    <n v="3"/>
    <s v="1417864470878199810"/>
    <s v="Twitter Web App"/>
    <b v="0"/>
    <s v="1417864470878199810"/>
    <s v="Tweet"/>
    <n v="0"/>
    <n v="0"/>
    <m/>
    <m/>
    <m/>
    <m/>
    <m/>
    <m/>
    <m/>
    <m/>
    <n v="1"/>
    <s v="3"/>
    <s v="3"/>
    <m/>
    <m/>
    <m/>
    <m/>
    <m/>
    <m/>
    <m/>
    <m/>
    <m/>
  </r>
  <r>
    <s v="abdulai_kemoh"/>
    <s v="lead4changeorg"/>
    <m/>
    <m/>
    <m/>
    <m/>
    <m/>
    <m/>
    <m/>
    <m/>
    <s v="No"/>
    <n v="65"/>
    <m/>
    <m/>
    <x v="0"/>
    <x v="3"/>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413133565441712147/rKhs8qdb_normal.jpg"/>
    <d v="2021-07-21T15:10:07.000"/>
    <d v="2021-07-21T00:00:00.000"/>
    <s v="15:10:07"/>
    <s v="https://twitter.com/abdulai_kemoh/status/1417864470878199810"/>
    <m/>
    <m/>
    <s v="1417864470878199810"/>
    <m/>
    <b v="0"/>
    <n v="6"/>
    <s v=""/>
    <b v="0"/>
    <s v="en"/>
    <m/>
    <s v=""/>
    <b v="0"/>
    <n v="3"/>
    <s v=""/>
    <s v="Twitter for iPhone"/>
    <b v="0"/>
    <s v="1417864470878199810"/>
    <s v="Tweet"/>
    <n v="0"/>
    <n v="0"/>
    <m/>
    <m/>
    <m/>
    <m/>
    <m/>
    <m/>
    <m/>
    <m/>
    <n v="1"/>
    <s v="3"/>
    <s v="3"/>
    <m/>
    <m/>
    <m/>
    <m/>
    <m/>
    <m/>
    <m/>
    <m/>
    <m/>
  </r>
  <r>
    <s v="parlay_me"/>
    <s v="lead4changeorg"/>
    <m/>
    <m/>
    <m/>
    <m/>
    <m/>
    <m/>
    <m/>
    <m/>
    <s v="No"/>
    <n v="66"/>
    <m/>
    <m/>
    <x v="1"/>
    <x v="4"/>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26793070101270528/XND8yimk_normal.jpg"/>
    <d v="2021-07-22T09:22:35.000"/>
    <d v="2021-07-22T00:00:00.000"/>
    <s v="09:22:35"/>
    <s v="https://twitter.com/parlay_me/status/1418139399997566983"/>
    <m/>
    <m/>
    <s v="1418139399997566983"/>
    <m/>
    <b v="0"/>
    <n v="0"/>
    <s v=""/>
    <b v="0"/>
    <s v="en"/>
    <m/>
    <s v=""/>
    <b v="0"/>
    <n v="3"/>
    <s v="1417864470878199810"/>
    <s v="Twitter Web App"/>
    <b v="0"/>
    <s v="1417864470878199810"/>
    <s v="Tweet"/>
    <n v="0"/>
    <n v="0"/>
    <m/>
    <m/>
    <m/>
    <m/>
    <m/>
    <m/>
    <m/>
    <m/>
    <n v="1"/>
    <s v="3"/>
    <s v="3"/>
    <m/>
    <m/>
    <m/>
    <m/>
    <m/>
    <m/>
    <m/>
    <m/>
    <m/>
  </r>
  <r>
    <s v="abdulai_kemoh"/>
    <s v="drgabewillis"/>
    <m/>
    <m/>
    <m/>
    <m/>
    <m/>
    <m/>
    <m/>
    <m/>
    <s v="No"/>
    <n v="67"/>
    <m/>
    <m/>
    <x v="0"/>
    <x v="3"/>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413133565441712147/rKhs8qdb_normal.jpg"/>
    <d v="2021-07-21T15:10:07.000"/>
    <d v="2021-07-21T00:00:00.000"/>
    <s v="15:10:07"/>
    <s v="https://twitter.com/abdulai_kemoh/status/1417864470878199810"/>
    <m/>
    <m/>
    <s v="1417864470878199810"/>
    <m/>
    <b v="0"/>
    <n v="6"/>
    <s v=""/>
    <b v="0"/>
    <s v="en"/>
    <m/>
    <s v=""/>
    <b v="0"/>
    <n v="3"/>
    <s v=""/>
    <s v="Twitter for iPhone"/>
    <b v="0"/>
    <s v="1417864470878199810"/>
    <s v="Tweet"/>
    <n v="0"/>
    <n v="0"/>
    <m/>
    <m/>
    <m/>
    <m/>
    <m/>
    <m/>
    <m/>
    <m/>
    <n v="1"/>
    <s v="3"/>
    <s v="3"/>
    <m/>
    <m/>
    <m/>
    <m/>
    <m/>
    <m/>
    <m/>
    <m/>
    <m/>
  </r>
  <r>
    <s v="parlay_me"/>
    <s v="drgabewillis"/>
    <m/>
    <m/>
    <m/>
    <m/>
    <m/>
    <m/>
    <m/>
    <m/>
    <s v="No"/>
    <n v="68"/>
    <m/>
    <m/>
    <x v="1"/>
    <x v="4"/>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26793070101270528/XND8yimk_normal.jpg"/>
    <d v="2021-07-22T09:22:35.000"/>
    <d v="2021-07-22T00:00:00.000"/>
    <s v="09:22:35"/>
    <s v="https://twitter.com/parlay_me/status/1418139399997566983"/>
    <m/>
    <m/>
    <s v="1418139399997566983"/>
    <m/>
    <b v="0"/>
    <n v="0"/>
    <s v=""/>
    <b v="0"/>
    <s v="en"/>
    <m/>
    <s v=""/>
    <b v="0"/>
    <n v="3"/>
    <s v="1417864470878199810"/>
    <s v="Twitter Web App"/>
    <b v="0"/>
    <s v="1417864470878199810"/>
    <s v="Tweet"/>
    <n v="0"/>
    <n v="0"/>
    <m/>
    <m/>
    <m/>
    <m/>
    <m/>
    <m/>
    <m/>
    <m/>
    <n v="1"/>
    <s v="3"/>
    <s v="3"/>
    <m/>
    <m/>
    <m/>
    <m/>
    <m/>
    <m/>
    <m/>
    <m/>
    <m/>
  </r>
  <r>
    <s v="abdulai_kemoh"/>
    <s v="nonprofit_show"/>
    <m/>
    <m/>
    <m/>
    <m/>
    <m/>
    <m/>
    <m/>
    <m/>
    <s v="No"/>
    <n v="69"/>
    <m/>
    <m/>
    <x v="0"/>
    <x v="3"/>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413133565441712147/rKhs8qdb_normal.jpg"/>
    <d v="2021-07-21T15:10:07.000"/>
    <d v="2021-07-21T00:00:00.000"/>
    <s v="15:10:07"/>
    <s v="https://twitter.com/abdulai_kemoh/status/1417864470878199810"/>
    <m/>
    <m/>
    <s v="1417864470878199810"/>
    <m/>
    <b v="0"/>
    <n v="6"/>
    <s v=""/>
    <b v="0"/>
    <s v="en"/>
    <m/>
    <s v=""/>
    <b v="0"/>
    <n v="3"/>
    <s v=""/>
    <s v="Twitter for iPhone"/>
    <b v="0"/>
    <s v="1417864470878199810"/>
    <s v="Tweet"/>
    <n v="0"/>
    <n v="0"/>
    <m/>
    <m/>
    <m/>
    <m/>
    <m/>
    <m/>
    <m/>
    <m/>
    <n v="1"/>
    <s v="3"/>
    <s v="3"/>
    <m/>
    <m/>
    <m/>
    <m/>
    <m/>
    <m/>
    <m/>
    <m/>
    <m/>
  </r>
  <r>
    <s v="parlay_me"/>
    <s v="nonprofit_show"/>
    <m/>
    <m/>
    <m/>
    <m/>
    <m/>
    <m/>
    <m/>
    <m/>
    <s v="No"/>
    <n v="70"/>
    <m/>
    <m/>
    <x v="1"/>
    <x v="4"/>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26793070101270528/XND8yimk_normal.jpg"/>
    <d v="2021-07-22T09:22:35.000"/>
    <d v="2021-07-22T00:00:00.000"/>
    <s v="09:22:35"/>
    <s v="https://twitter.com/parlay_me/status/1418139399997566983"/>
    <m/>
    <m/>
    <s v="1418139399997566983"/>
    <m/>
    <b v="0"/>
    <n v="0"/>
    <s v=""/>
    <b v="0"/>
    <s v="en"/>
    <m/>
    <s v=""/>
    <b v="0"/>
    <n v="3"/>
    <s v="1417864470878199810"/>
    <s v="Twitter Web App"/>
    <b v="0"/>
    <s v="1417864470878199810"/>
    <s v="Tweet"/>
    <n v="0"/>
    <n v="0"/>
    <m/>
    <m/>
    <m/>
    <m/>
    <m/>
    <m/>
    <m/>
    <m/>
    <n v="1"/>
    <s v="3"/>
    <s v="3"/>
    <m/>
    <m/>
    <m/>
    <m/>
    <m/>
    <m/>
    <m/>
    <m/>
    <m/>
  </r>
  <r>
    <s v="abdulai_kemoh"/>
    <s v="edgather"/>
    <m/>
    <m/>
    <m/>
    <m/>
    <m/>
    <m/>
    <m/>
    <m/>
    <s v="No"/>
    <n v="71"/>
    <m/>
    <m/>
    <x v="0"/>
    <x v="3"/>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413133565441712147/rKhs8qdb_normal.jpg"/>
    <d v="2021-07-21T15:10:07.000"/>
    <d v="2021-07-21T00:00:00.000"/>
    <s v="15:10:07"/>
    <s v="https://twitter.com/abdulai_kemoh/status/1417864470878199810"/>
    <m/>
    <m/>
    <s v="1417864470878199810"/>
    <m/>
    <b v="0"/>
    <n v="6"/>
    <s v=""/>
    <b v="0"/>
    <s v="en"/>
    <m/>
    <s v=""/>
    <b v="0"/>
    <n v="3"/>
    <s v=""/>
    <s v="Twitter for iPhone"/>
    <b v="0"/>
    <s v="1417864470878199810"/>
    <s v="Tweet"/>
    <n v="0"/>
    <n v="0"/>
    <m/>
    <m/>
    <m/>
    <m/>
    <m/>
    <m/>
    <m/>
    <m/>
    <n v="1"/>
    <s v="3"/>
    <s v="3"/>
    <m/>
    <m/>
    <m/>
    <m/>
    <m/>
    <m/>
    <m/>
    <m/>
    <m/>
  </r>
  <r>
    <s v="parlay_me"/>
    <s v="edgather"/>
    <m/>
    <m/>
    <m/>
    <m/>
    <m/>
    <m/>
    <m/>
    <m/>
    <s v="No"/>
    <n v="72"/>
    <m/>
    <m/>
    <x v="1"/>
    <x v="4"/>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26793070101270528/XND8yimk_normal.jpg"/>
    <d v="2021-07-22T09:22:35.000"/>
    <d v="2021-07-22T00:00:00.000"/>
    <s v="09:22:35"/>
    <s v="https://twitter.com/parlay_me/status/1418139399997566983"/>
    <m/>
    <m/>
    <s v="1418139399997566983"/>
    <m/>
    <b v="0"/>
    <n v="0"/>
    <s v=""/>
    <b v="0"/>
    <s v="en"/>
    <m/>
    <s v=""/>
    <b v="0"/>
    <n v="3"/>
    <s v="1417864470878199810"/>
    <s v="Twitter Web App"/>
    <b v="0"/>
    <s v="1417864470878199810"/>
    <s v="Tweet"/>
    <n v="0"/>
    <n v="0"/>
    <m/>
    <m/>
    <m/>
    <m/>
    <m/>
    <m/>
    <m/>
    <m/>
    <n v="1"/>
    <s v="3"/>
    <s v="3"/>
    <m/>
    <m/>
    <m/>
    <m/>
    <m/>
    <m/>
    <m/>
    <m/>
    <m/>
  </r>
  <r>
    <s v="abdulai_kemoh"/>
    <s v="loukaparry"/>
    <m/>
    <m/>
    <m/>
    <m/>
    <m/>
    <m/>
    <m/>
    <m/>
    <s v="No"/>
    <n v="73"/>
    <m/>
    <m/>
    <x v="0"/>
    <x v="3"/>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413133565441712147/rKhs8qdb_normal.jpg"/>
    <d v="2021-07-21T15:10:07.000"/>
    <d v="2021-07-21T00:00:00.000"/>
    <s v="15:10:07"/>
    <s v="https://twitter.com/abdulai_kemoh/status/1417864470878199810"/>
    <m/>
    <m/>
    <s v="1417864470878199810"/>
    <m/>
    <b v="0"/>
    <n v="6"/>
    <s v=""/>
    <b v="0"/>
    <s v="en"/>
    <m/>
    <s v=""/>
    <b v="0"/>
    <n v="3"/>
    <s v=""/>
    <s v="Twitter for iPhone"/>
    <b v="0"/>
    <s v="1417864470878199810"/>
    <s v="Tweet"/>
    <n v="0"/>
    <n v="0"/>
    <m/>
    <m/>
    <m/>
    <m/>
    <m/>
    <m/>
    <m/>
    <m/>
    <n v="1"/>
    <s v="3"/>
    <s v="3"/>
    <m/>
    <m/>
    <m/>
    <m/>
    <m/>
    <m/>
    <m/>
    <m/>
    <m/>
  </r>
  <r>
    <s v="parlay_me"/>
    <s v="loukaparry"/>
    <m/>
    <m/>
    <m/>
    <m/>
    <m/>
    <m/>
    <m/>
    <m/>
    <s v="No"/>
    <n v="74"/>
    <m/>
    <m/>
    <x v="1"/>
    <x v="4"/>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26793070101270528/XND8yimk_normal.jpg"/>
    <d v="2021-07-22T09:22:35.000"/>
    <d v="2021-07-22T00:00:00.000"/>
    <s v="09:22:35"/>
    <s v="https://twitter.com/parlay_me/status/1418139399997566983"/>
    <m/>
    <m/>
    <s v="1418139399997566983"/>
    <m/>
    <b v="0"/>
    <n v="0"/>
    <s v=""/>
    <b v="0"/>
    <s v="en"/>
    <m/>
    <s v=""/>
    <b v="0"/>
    <n v="3"/>
    <s v="1417864470878199810"/>
    <s v="Twitter Web App"/>
    <b v="0"/>
    <s v="1417864470878199810"/>
    <s v="Tweet"/>
    <n v="0"/>
    <n v="0"/>
    <m/>
    <m/>
    <m/>
    <m/>
    <m/>
    <m/>
    <m/>
    <m/>
    <n v="1"/>
    <s v="3"/>
    <s v="3"/>
    <m/>
    <m/>
    <m/>
    <m/>
    <m/>
    <m/>
    <m/>
    <m/>
    <m/>
  </r>
  <r>
    <s v="abdulai_kemoh"/>
    <s v="unfpasierraleon"/>
    <m/>
    <m/>
    <m/>
    <m/>
    <m/>
    <m/>
    <m/>
    <m/>
    <s v="No"/>
    <n v="75"/>
    <m/>
    <m/>
    <x v="0"/>
    <x v="3"/>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413133565441712147/rKhs8qdb_normal.jpg"/>
    <d v="2021-07-21T15:10:07.000"/>
    <d v="2021-07-21T00:00:00.000"/>
    <s v="15:10:07"/>
    <s v="https://twitter.com/abdulai_kemoh/status/1417864470878199810"/>
    <m/>
    <m/>
    <s v="1417864470878199810"/>
    <m/>
    <b v="0"/>
    <n v="6"/>
    <s v=""/>
    <b v="0"/>
    <s v="en"/>
    <m/>
    <s v=""/>
    <b v="0"/>
    <n v="3"/>
    <s v=""/>
    <s v="Twitter for iPhone"/>
    <b v="0"/>
    <s v="1417864470878199810"/>
    <s v="Tweet"/>
    <n v="0"/>
    <n v="0"/>
    <m/>
    <m/>
    <m/>
    <m/>
    <m/>
    <m/>
    <m/>
    <m/>
    <n v="1"/>
    <s v="3"/>
    <s v="3"/>
    <m/>
    <m/>
    <m/>
    <m/>
    <m/>
    <m/>
    <m/>
    <m/>
    <m/>
  </r>
  <r>
    <s v="parlay_me"/>
    <s v="unfpasierraleon"/>
    <m/>
    <m/>
    <m/>
    <m/>
    <m/>
    <m/>
    <m/>
    <m/>
    <s v="No"/>
    <n v="76"/>
    <m/>
    <m/>
    <x v="1"/>
    <x v="4"/>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26793070101270528/XND8yimk_normal.jpg"/>
    <d v="2021-07-22T09:22:35.000"/>
    <d v="2021-07-22T00:00:00.000"/>
    <s v="09:22:35"/>
    <s v="https://twitter.com/parlay_me/status/1418139399997566983"/>
    <m/>
    <m/>
    <s v="1418139399997566983"/>
    <m/>
    <b v="0"/>
    <n v="0"/>
    <s v=""/>
    <b v="0"/>
    <s v="en"/>
    <m/>
    <s v=""/>
    <b v="0"/>
    <n v="3"/>
    <s v="1417864470878199810"/>
    <s v="Twitter Web App"/>
    <b v="0"/>
    <s v="1417864470878199810"/>
    <s v="Tweet"/>
    <n v="0"/>
    <n v="0"/>
    <m/>
    <m/>
    <m/>
    <m/>
    <m/>
    <m/>
    <m/>
    <m/>
    <n v="1"/>
    <s v="3"/>
    <s v="3"/>
    <m/>
    <m/>
    <m/>
    <m/>
    <m/>
    <m/>
    <m/>
    <m/>
    <m/>
  </r>
  <r>
    <s v="abdulai_kemoh"/>
    <s v="jussconnect"/>
    <m/>
    <m/>
    <m/>
    <m/>
    <m/>
    <m/>
    <m/>
    <m/>
    <s v="No"/>
    <n v="77"/>
    <m/>
    <m/>
    <x v="0"/>
    <x v="3"/>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413133565441712147/rKhs8qdb_normal.jpg"/>
    <d v="2021-07-21T15:10:07.000"/>
    <d v="2021-07-21T00:00:00.000"/>
    <s v="15:10:07"/>
    <s v="https://twitter.com/abdulai_kemoh/status/1417864470878199810"/>
    <m/>
    <m/>
    <s v="1417864470878199810"/>
    <m/>
    <b v="0"/>
    <n v="6"/>
    <s v=""/>
    <b v="0"/>
    <s v="en"/>
    <m/>
    <s v=""/>
    <b v="0"/>
    <n v="3"/>
    <s v=""/>
    <s v="Twitter for iPhone"/>
    <b v="0"/>
    <s v="1417864470878199810"/>
    <s v="Tweet"/>
    <n v="0"/>
    <n v="0"/>
    <m/>
    <m/>
    <m/>
    <m/>
    <m/>
    <m/>
    <m/>
    <m/>
    <n v="1"/>
    <s v="3"/>
    <s v="3"/>
    <m/>
    <m/>
    <m/>
    <m/>
    <m/>
    <m/>
    <m/>
    <m/>
    <m/>
  </r>
  <r>
    <s v="parlay_me"/>
    <s v="jussconnect"/>
    <m/>
    <m/>
    <m/>
    <m/>
    <m/>
    <m/>
    <m/>
    <m/>
    <s v="No"/>
    <n v="78"/>
    <m/>
    <m/>
    <x v="1"/>
    <x v="4"/>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26793070101270528/XND8yimk_normal.jpg"/>
    <d v="2021-07-22T09:22:35.000"/>
    <d v="2021-07-22T00:00:00.000"/>
    <s v="09:22:35"/>
    <s v="https://twitter.com/parlay_me/status/1418139399997566983"/>
    <m/>
    <m/>
    <s v="1418139399997566983"/>
    <m/>
    <b v="0"/>
    <n v="0"/>
    <s v=""/>
    <b v="0"/>
    <s v="en"/>
    <m/>
    <s v=""/>
    <b v="0"/>
    <n v="3"/>
    <s v="1417864470878199810"/>
    <s v="Twitter Web App"/>
    <b v="0"/>
    <s v="1417864470878199810"/>
    <s v="Tweet"/>
    <n v="0"/>
    <n v="0"/>
    <m/>
    <m/>
    <m/>
    <m/>
    <m/>
    <m/>
    <m/>
    <m/>
    <n v="1"/>
    <s v="3"/>
    <s v="3"/>
    <m/>
    <m/>
    <m/>
    <m/>
    <m/>
    <m/>
    <m/>
    <m/>
    <m/>
  </r>
  <r>
    <s v="abdulai_kemoh"/>
    <s v="insideprincipal"/>
    <m/>
    <m/>
    <m/>
    <m/>
    <m/>
    <m/>
    <m/>
    <m/>
    <s v="No"/>
    <n v="79"/>
    <m/>
    <m/>
    <x v="0"/>
    <x v="3"/>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413133565441712147/rKhs8qdb_normal.jpg"/>
    <d v="2021-07-21T15:10:07.000"/>
    <d v="2021-07-21T00:00:00.000"/>
    <s v="15:10:07"/>
    <s v="https://twitter.com/abdulai_kemoh/status/1417864470878199810"/>
    <m/>
    <m/>
    <s v="1417864470878199810"/>
    <m/>
    <b v="0"/>
    <n v="6"/>
    <s v=""/>
    <b v="0"/>
    <s v="en"/>
    <m/>
    <s v=""/>
    <b v="0"/>
    <n v="3"/>
    <s v=""/>
    <s v="Twitter for iPhone"/>
    <b v="0"/>
    <s v="1417864470878199810"/>
    <s v="Tweet"/>
    <n v="0"/>
    <n v="0"/>
    <m/>
    <m/>
    <m/>
    <m/>
    <m/>
    <m/>
    <m/>
    <m/>
    <n v="1"/>
    <s v="3"/>
    <s v="3"/>
    <m/>
    <m/>
    <m/>
    <m/>
    <m/>
    <m/>
    <m/>
    <m/>
    <m/>
  </r>
  <r>
    <s v="parlay_me"/>
    <s v="insideprincipal"/>
    <m/>
    <m/>
    <m/>
    <m/>
    <m/>
    <m/>
    <m/>
    <m/>
    <s v="No"/>
    <n v="80"/>
    <m/>
    <m/>
    <x v="1"/>
    <x v="4"/>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26793070101270528/XND8yimk_normal.jpg"/>
    <d v="2021-07-22T09:22:35.000"/>
    <d v="2021-07-22T00:00:00.000"/>
    <s v="09:22:35"/>
    <s v="https://twitter.com/parlay_me/status/1418139399997566983"/>
    <m/>
    <m/>
    <s v="1418139399997566983"/>
    <m/>
    <b v="0"/>
    <n v="0"/>
    <s v=""/>
    <b v="0"/>
    <s v="en"/>
    <m/>
    <s v=""/>
    <b v="0"/>
    <n v="3"/>
    <s v="1417864470878199810"/>
    <s v="Twitter Web App"/>
    <b v="0"/>
    <s v="1417864470878199810"/>
    <s v="Tweet"/>
    <n v="0"/>
    <n v="0"/>
    <m/>
    <m/>
    <m/>
    <m/>
    <m/>
    <m/>
    <m/>
    <m/>
    <n v="1"/>
    <s v="3"/>
    <s v="3"/>
    <m/>
    <m/>
    <m/>
    <m/>
    <m/>
    <m/>
    <m/>
    <m/>
    <m/>
  </r>
  <r>
    <s v="abdulai_kemoh"/>
    <s v="wise_tweets"/>
    <m/>
    <m/>
    <m/>
    <m/>
    <m/>
    <m/>
    <m/>
    <m/>
    <s v="No"/>
    <n v="81"/>
    <m/>
    <m/>
    <x v="0"/>
    <x v="3"/>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413133565441712147/rKhs8qdb_normal.jpg"/>
    <d v="2021-07-21T15:10:07.000"/>
    <d v="2021-07-21T00:00:00.000"/>
    <s v="15:10:07"/>
    <s v="https://twitter.com/abdulai_kemoh/status/1417864470878199810"/>
    <m/>
    <m/>
    <s v="1417864470878199810"/>
    <m/>
    <b v="0"/>
    <n v="6"/>
    <s v=""/>
    <b v="0"/>
    <s v="en"/>
    <m/>
    <s v=""/>
    <b v="0"/>
    <n v="3"/>
    <s v=""/>
    <s v="Twitter for iPhone"/>
    <b v="0"/>
    <s v="1417864470878199810"/>
    <s v="Tweet"/>
    <n v="0"/>
    <n v="0"/>
    <m/>
    <m/>
    <m/>
    <m/>
    <m/>
    <m/>
    <m/>
    <m/>
    <n v="1"/>
    <s v="3"/>
    <s v="3"/>
    <m/>
    <m/>
    <m/>
    <m/>
    <m/>
    <m/>
    <m/>
    <m/>
    <m/>
  </r>
  <r>
    <s v="abdulai_kemoh"/>
    <s v="parlay_me"/>
    <m/>
    <m/>
    <m/>
    <m/>
    <m/>
    <m/>
    <m/>
    <m/>
    <s v="Yes"/>
    <n v="82"/>
    <m/>
    <m/>
    <x v="0"/>
    <x v="3"/>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413133565441712147/rKhs8qdb_normal.jpg"/>
    <d v="2021-07-21T15:10:07.000"/>
    <d v="2021-07-21T00:00:00.000"/>
    <s v="15:10:07"/>
    <s v="https://twitter.com/abdulai_kemoh/status/1417864470878199810"/>
    <m/>
    <m/>
    <s v="1417864470878199810"/>
    <m/>
    <b v="0"/>
    <n v="6"/>
    <s v=""/>
    <b v="0"/>
    <s v="en"/>
    <m/>
    <s v=""/>
    <b v="0"/>
    <n v="3"/>
    <s v=""/>
    <s v="Twitter for iPhone"/>
    <b v="0"/>
    <s v="1417864470878199810"/>
    <s v="Tweet"/>
    <n v="0"/>
    <n v="0"/>
    <m/>
    <m/>
    <m/>
    <m/>
    <m/>
    <m/>
    <m/>
    <m/>
    <n v="1"/>
    <s v="3"/>
    <s v="3"/>
    <m/>
    <m/>
    <m/>
    <m/>
    <m/>
    <m/>
    <m/>
    <m/>
    <m/>
  </r>
  <r>
    <s v="abdulai_kemoh"/>
    <s v="gsf_talks"/>
    <m/>
    <m/>
    <m/>
    <m/>
    <m/>
    <m/>
    <m/>
    <m/>
    <s v="No"/>
    <n v="83"/>
    <m/>
    <m/>
    <x v="0"/>
    <x v="3"/>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413133565441712147/rKhs8qdb_normal.jpg"/>
    <d v="2021-07-21T15:10:07.000"/>
    <d v="2021-07-21T00:00:00.000"/>
    <s v="15:10:07"/>
    <s v="https://twitter.com/abdulai_kemoh/status/1417864470878199810"/>
    <m/>
    <m/>
    <s v="1417864470878199810"/>
    <m/>
    <b v="0"/>
    <n v="6"/>
    <s v=""/>
    <b v="0"/>
    <s v="en"/>
    <m/>
    <s v=""/>
    <b v="0"/>
    <n v="3"/>
    <s v=""/>
    <s v="Twitter for iPhone"/>
    <b v="0"/>
    <s v="1417864470878199810"/>
    <s v="Tweet"/>
    <n v="0"/>
    <n v="0"/>
    <m/>
    <m/>
    <m/>
    <m/>
    <m/>
    <m/>
    <m/>
    <m/>
    <n v="1"/>
    <s v="3"/>
    <s v="2"/>
    <n v="0"/>
    <n v="0"/>
    <n v="1"/>
    <n v="3.4482758620689653"/>
    <n v="0"/>
    <n v="0"/>
    <n v="28"/>
    <n v="96.55172413793103"/>
    <n v="29"/>
  </r>
  <r>
    <s v="parlay_me"/>
    <s v="abdulai_kemoh"/>
    <m/>
    <m/>
    <m/>
    <m/>
    <m/>
    <m/>
    <m/>
    <m/>
    <s v="Yes"/>
    <n v="84"/>
    <m/>
    <m/>
    <x v="3"/>
    <x v="4"/>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26793070101270528/XND8yimk_normal.jpg"/>
    <d v="2021-07-22T09:22:35.000"/>
    <d v="2021-07-22T00:00:00.000"/>
    <s v="09:22:35"/>
    <s v="https://twitter.com/parlay_me/status/1418139399997566983"/>
    <m/>
    <m/>
    <s v="1418139399997566983"/>
    <m/>
    <b v="0"/>
    <n v="0"/>
    <s v=""/>
    <b v="0"/>
    <s v="en"/>
    <m/>
    <s v=""/>
    <b v="0"/>
    <n v="3"/>
    <s v="1417864470878199810"/>
    <s v="Twitter Web App"/>
    <b v="0"/>
    <s v="1417864470878199810"/>
    <s v="Tweet"/>
    <n v="0"/>
    <n v="0"/>
    <m/>
    <m/>
    <m/>
    <m/>
    <m/>
    <m/>
    <m/>
    <m/>
    <n v="1"/>
    <s v="3"/>
    <s v="3"/>
    <n v="0"/>
    <n v="0"/>
    <n v="1"/>
    <n v="3.4482758620689653"/>
    <n v="0"/>
    <n v="0"/>
    <n v="28"/>
    <n v="96.55172413793103"/>
    <n v="29"/>
  </r>
  <r>
    <s v="parlay_me"/>
    <s v="wise_tweets"/>
    <m/>
    <m/>
    <m/>
    <m/>
    <m/>
    <m/>
    <m/>
    <m/>
    <s v="No"/>
    <n v="85"/>
    <m/>
    <m/>
    <x v="1"/>
    <x v="4"/>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26793070101270528/XND8yimk_normal.jpg"/>
    <d v="2021-07-22T09:22:35.000"/>
    <d v="2021-07-22T00:00:00.000"/>
    <s v="09:22:35"/>
    <s v="https://twitter.com/parlay_me/status/1418139399997566983"/>
    <m/>
    <m/>
    <s v="1418139399997566983"/>
    <m/>
    <b v="0"/>
    <n v="0"/>
    <s v=""/>
    <b v="0"/>
    <s v="en"/>
    <m/>
    <s v=""/>
    <b v="0"/>
    <n v="3"/>
    <s v="1417864470878199810"/>
    <s v="Twitter Web App"/>
    <b v="0"/>
    <s v="1417864470878199810"/>
    <s v="Tweet"/>
    <n v="0"/>
    <n v="0"/>
    <m/>
    <m/>
    <m/>
    <m/>
    <m/>
    <m/>
    <m/>
    <m/>
    <n v="1"/>
    <s v="3"/>
    <s v="3"/>
    <m/>
    <m/>
    <m/>
    <m/>
    <m/>
    <m/>
    <m/>
    <m/>
    <m/>
  </r>
  <r>
    <s v="parlay_me"/>
    <s v="gsf_talks"/>
    <m/>
    <m/>
    <m/>
    <m/>
    <m/>
    <m/>
    <m/>
    <m/>
    <s v="No"/>
    <n v="86"/>
    <m/>
    <m/>
    <x v="1"/>
    <x v="4"/>
    <s v="It is high time the world 🌍 should saw reason in “Giving hope to the Hopeless through ICT”_x000a_https://t.co/Uvy1Hclozu_x000a__x000a_@GSF_talks_x000a_@InsidePrincipal_x000a_@Parlay_Me_x000a_@jussconnect_x000a_@UNFPASierraleon_x000a_@loukaparry_x000a_@EdGather_x000a_@Nonprofit_Show_x000a_@drgabewillis_x000a_@Lead4Changeorg_x000a_@WISE_Tweets_x000a_@gocooper"/>
    <s v="https://www.gofundme.com/f/the-inclusion-of-ict-in-schools?utm_campaign=p_lico+share-sheet&amp;utm_medium=chat&amp;utm_source=whatsapp-visit"/>
    <s v="gofundme.com"/>
    <m/>
    <m/>
    <s v="https://pbs.twimg.com/profile_images/1326793070101270528/XND8yimk_normal.jpg"/>
    <d v="2021-07-22T09:22:35.000"/>
    <d v="2021-07-22T00:00:00.000"/>
    <s v="09:22:35"/>
    <s v="https://twitter.com/parlay_me/status/1418139399997566983"/>
    <m/>
    <m/>
    <s v="1418139399997566983"/>
    <m/>
    <b v="0"/>
    <n v="0"/>
    <s v=""/>
    <b v="0"/>
    <s v="en"/>
    <m/>
    <s v=""/>
    <b v="0"/>
    <n v="3"/>
    <s v="1417864470878199810"/>
    <s v="Twitter Web App"/>
    <b v="0"/>
    <s v="1417864470878199810"/>
    <s v="Tweet"/>
    <n v="0"/>
    <n v="0"/>
    <m/>
    <m/>
    <m/>
    <m/>
    <m/>
    <m/>
    <m/>
    <m/>
    <n v="1"/>
    <s v="3"/>
    <s v="2"/>
    <m/>
    <m/>
    <m/>
    <m/>
    <m/>
    <m/>
    <m/>
    <m/>
    <m/>
  </r>
  <r>
    <s v="deborahkimathi"/>
    <s v="ziziafrique"/>
    <m/>
    <m/>
    <m/>
    <m/>
    <m/>
    <m/>
    <m/>
    <m/>
    <s v="No"/>
    <n v="87"/>
    <m/>
    <m/>
    <x v="0"/>
    <x v="5"/>
    <s v="@gschoolleaders @GSF_talks @Foundation_JF @DubaiCares @EAA_Foundation @ImaginableFut @VitolFoundation @WISE_Tweets @drkarenedge @ZiziAfrique"/>
    <m/>
    <m/>
    <m/>
    <m/>
    <s v="https://pbs.twimg.com/profile_images/666299605626298368/PdxOVLW7_normal.jpg"/>
    <d v="2021-07-23T08:11:29.000"/>
    <d v="2021-07-23T00:00:00.000"/>
    <s v="08:11:29"/>
    <s v="https://twitter.com/deborahkimathi/status/1418483897478926340"/>
    <m/>
    <m/>
    <s v="1418483897478926340"/>
    <s v="1418483424340455432"/>
    <b v="0"/>
    <n v="1"/>
    <s v="55521727"/>
    <b v="0"/>
    <s v="und"/>
    <m/>
    <s v=""/>
    <b v="0"/>
    <n v="0"/>
    <s v=""/>
    <s v="Twitter for Android"/>
    <b v="0"/>
    <s v="1418483424340455432"/>
    <s v="Tweet"/>
    <n v="0"/>
    <n v="0"/>
    <m/>
    <m/>
    <m/>
    <m/>
    <m/>
    <m/>
    <m/>
    <m/>
    <n v="1"/>
    <s v="4"/>
    <s v="4"/>
    <m/>
    <m/>
    <m/>
    <m/>
    <m/>
    <m/>
    <m/>
    <m/>
    <m/>
  </r>
  <r>
    <s v="deborahkimathi"/>
    <s v="drkarenedge"/>
    <m/>
    <m/>
    <m/>
    <m/>
    <m/>
    <m/>
    <m/>
    <m/>
    <s v="No"/>
    <n v="88"/>
    <m/>
    <m/>
    <x v="0"/>
    <x v="5"/>
    <s v="@gschoolleaders @GSF_talks @Foundation_JF @DubaiCares @EAA_Foundation @ImaginableFut @VitolFoundation @WISE_Tweets @drkarenedge @ZiziAfrique"/>
    <m/>
    <m/>
    <m/>
    <m/>
    <s v="https://pbs.twimg.com/profile_images/666299605626298368/PdxOVLW7_normal.jpg"/>
    <d v="2021-07-23T08:11:29.000"/>
    <d v="2021-07-23T00:00:00.000"/>
    <s v="08:11:29"/>
    <s v="https://twitter.com/deborahkimathi/status/1418483897478926340"/>
    <m/>
    <m/>
    <s v="1418483897478926340"/>
    <s v="1418483424340455432"/>
    <b v="0"/>
    <n v="1"/>
    <s v="55521727"/>
    <b v="0"/>
    <s v="und"/>
    <m/>
    <s v=""/>
    <b v="0"/>
    <n v="0"/>
    <s v=""/>
    <s v="Twitter for Android"/>
    <b v="0"/>
    <s v="1418483424340455432"/>
    <s v="Tweet"/>
    <n v="0"/>
    <n v="0"/>
    <m/>
    <m/>
    <m/>
    <m/>
    <m/>
    <m/>
    <m/>
    <m/>
    <n v="1"/>
    <s v="4"/>
    <s v="4"/>
    <m/>
    <m/>
    <m/>
    <m/>
    <m/>
    <m/>
    <m/>
    <m/>
    <m/>
  </r>
  <r>
    <s v="deborahkimathi"/>
    <s v="wise_tweets"/>
    <m/>
    <m/>
    <m/>
    <m/>
    <m/>
    <m/>
    <m/>
    <m/>
    <s v="No"/>
    <n v="89"/>
    <m/>
    <m/>
    <x v="0"/>
    <x v="5"/>
    <s v="@gschoolleaders @GSF_talks @Foundation_JF @DubaiCares @EAA_Foundation @ImaginableFut @VitolFoundation @WISE_Tweets @drkarenedge @ZiziAfrique"/>
    <m/>
    <m/>
    <m/>
    <m/>
    <s v="https://pbs.twimg.com/profile_images/666299605626298368/PdxOVLW7_normal.jpg"/>
    <d v="2021-07-23T08:11:29.000"/>
    <d v="2021-07-23T00:00:00.000"/>
    <s v="08:11:29"/>
    <s v="https://twitter.com/deborahkimathi/status/1418483897478926340"/>
    <m/>
    <m/>
    <s v="1418483897478926340"/>
    <s v="1418483424340455432"/>
    <b v="0"/>
    <n v="1"/>
    <s v="55521727"/>
    <b v="0"/>
    <s v="und"/>
    <m/>
    <s v=""/>
    <b v="0"/>
    <n v="0"/>
    <s v=""/>
    <s v="Twitter for Android"/>
    <b v="0"/>
    <s v="1418483424340455432"/>
    <s v="Tweet"/>
    <n v="0"/>
    <n v="0"/>
    <m/>
    <m/>
    <m/>
    <m/>
    <m/>
    <m/>
    <m/>
    <m/>
    <n v="1"/>
    <s v="4"/>
    <s v="3"/>
    <m/>
    <m/>
    <m/>
    <m/>
    <m/>
    <m/>
    <m/>
    <m/>
    <m/>
  </r>
  <r>
    <s v="deborahkimathi"/>
    <s v="vitolfoundation"/>
    <m/>
    <m/>
    <m/>
    <m/>
    <m/>
    <m/>
    <m/>
    <m/>
    <s v="No"/>
    <n v="90"/>
    <m/>
    <m/>
    <x v="0"/>
    <x v="5"/>
    <s v="@gschoolleaders @GSF_talks @Foundation_JF @DubaiCares @EAA_Foundation @ImaginableFut @VitolFoundation @WISE_Tweets @drkarenedge @ZiziAfrique"/>
    <m/>
    <m/>
    <m/>
    <m/>
    <s v="https://pbs.twimg.com/profile_images/666299605626298368/PdxOVLW7_normal.jpg"/>
    <d v="2021-07-23T08:11:29.000"/>
    <d v="2021-07-23T00:00:00.000"/>
    <s v="08:11:29"/>
    <s v="https://twitter.com/deborahkimathi/status/1418483897478926340"/>
    <m/>
    <m/>
    <s v="1418483897478926340"/>
    <s v="1418483424340455432"/>
    <b v="0"/>
    <n v="1"/>
    <s v="55521727"/>
    <b v="0"/>
    <s v="und"/>
    <m/>
    <s v=""/>
    <b v="0"/>
    <n v="0"/>
    <s v=""/>
    <s v="Twitter for Android"/>
    <b v="0"/>
    <s v="1418483424340455432"/>
    <s v="Tweet"/>
    <n v="0"/>
    <n v="0"/>
    <m/>
    <m/>
    <m/>
    <m/>
    <m/>
    <m/>
    <m/>
    <m/>
    <n v="1"/>
    <s v="4"/>
    <s v="4"/>
    <m/>
    <m/>
    <m/>
    <m/>
    <m/>
    <m/>
    <m/>
    <m/>
    <m/>
  </r>
  <r>
    <s v="deborahkimathi"/>
    <s v="imaginablefut"/>
    <m/>
    <m/>
    <m/>
    <m/>
    <m/>
    <m/>
    <m/>
    <m/>
    <s v="No"/>
    <n v="91"/>
    <m/>
    <m/>
    <x v="0"/>
    <x v="5"/>
    <s v="@gschoolleaders @GSF_talks @Foundation_JF @DubaiCares @EAA_Foundation @ImaginableFut @VitolFoundation @WISE_Tweets @drkarenedge @ZiziAfrique"/>
    <m/>
    <m/>
    <m/>
    <m/>
    <s v="https://pbs.twimg.com/profile_images/666299605626298368/PdxOVLW7_normal.jpg"/>
    <d v="2021-07-23T08:11:29.000"/>
    <d v="2021-07-23T00:00:00.000"/>
    <s v="08:11:29"/>
    <s v="https://twitter.com/deborahkimathi/status/1418483897478926340"/>
    <m/>
    <m/>
    <s v="1418483897478926340"/>
    <s v="1418483424340455432"/>
    <b v="0"/>
    <n v="1"/>
    <s v="55521727"/>
    <b v="0"/>
    <s v="und"/>
    <m/>
    <s v=""/>
    <b v="0"/>
    <n v="0"/>
    <s v=""/>
    <s v="Twitter for Android"/>
    <b v="0"/>
    <s v="1418483424340455432"/>
    <s v="Tweet"/>
    <n v="0"/>
    <n v="0"/>
    <m/>
    <m/>
    <m/>
    <m/>
    <m/>
    <m/>
    <m/>
    <m/>
    <n v="1"/>
    <s v="4"/>
    <s v="4"/>
    <m/>
    <m/>
    <m/>
    <m/>
    <m/>
    <m/>
    <m/>
    <m/>
    <m/>
  </r>
  <r>
    <s v="deborahkimathi"/>
    <s v="eaa_foundation"/>
    <m/>
    <m/>
    <m/>
    <m/>
    <m/>
    <m/>
    <m/>
    <m/>
    <s v="No"/>
    <n v="92"/>
    <m/>
    <m/>
    <x v="0"/>
    <x v="5"/>
    <s v="@gschoolleaders @GSF_talks @Foundation_JF @DubaiCares @EAA_Foundation @ImaginableFut @VitolFoundation @WISE_Tweets @drkarenedge @ZiziAfrique"/>
    <m/>
    <m/>
    <m/>
    <m/>
    <s v="https://pbs.twimg.com/profile_images/666299605626298368/PdxOVLW7_normal.jpg"/>
    <d v="2021-07-23T08:11:29.000"/>
    <d v="2021-07-23T00:00:00.000"/>
    <s v="08:11:29"/>
    <s v="https://twitter.com/deborahkimathi/status/1418483897478926340"/>
    <m/>
    <m/>
    <s v="1418483897478926340"/>
    <s v="1418483424340455432"/>
    <b v="0"/>
    <n v="1"/>
    <s v="55521727"/>
    <b v="0"/>
    <s v="und"/>
    <m/>
    <s v=""/>
    <b v="0"/>
    <n v="0"/>
    <s v=""/>
    <s v="Twitter for Android"/>
    <b v="0"/>
    <s v="1418483424340455432"/>
    <s v="Tweet"/>
    <n v="0"/>
    <n v="0"/>
    <m/>
    <m/>
    <m/>
    <m/>
    <m/>
    <m/>
    <m/>
    <m/>
    <n v="1"/>
    <s v="4"/>
    <s v="4"/>
    <m/>
    <m/>
    <m/>
    <m/>
    <m/>
    <m/>
    <m/>
    <m/>
    <m/>
  </r>
  <r>
    <s v="deborahkimathi"/>
    <s v="dubaicares"/>
    <m/>
    <m/>
    <m/>
    <m/>
    <m/>
    <m/>
    <m/>
    <m/>
    <s v="No"/>
    <n v="93"/>
    <m/>
    <m/>
    <x v="0"/>
    <x v="5"/>
    <s v="@gschoolleaders @GSF_talks @Foundation_JF @DubaiCares @EAA_Foundation @ImaginableFut @VitolFoundation @WISE_Tweets @drkarenedge @ZiziAfrique"/>
    <m/>
    <m/>
    <m/>
    <m/>
    <s v="https://pbs.twimg.com/profile_images/666299605626298368/PdxOVLW7_normal.jpg"/>
    <d v="2021-07-23T08:11:29.000"/>
    <d v="2021-07-23T00:00:00.000"/>
    <s v="08:11:29"/>
    <s v="https://twitter.com/deborahkimathi/status/1418483897478926340"/>
    <m/>
    <m/>
    <s v="1418483897478926340"/>
    <s v="1418483424340455432"/>
    <b v="0"/>
    <n v="1"/>
    <s v="55521727"/>
    <b v="0"/>
    <s v="und"/>
    <m/>
    <s v=""/>
    <b v="0"/>
    <n v="0"/>
    <s v=""/>
    <s v="Twitter for Android"/>
    <b v="0"/>
    <s v="1418483424340455432"/>
    <s v="Tweet"/>
    <n v="0"/>
    <n v="0"/>
    <m/>
    <m/>
    <m/>
    <m/>
    <m/>
    <m/>
    <m/>
    <m/>
    <n v="1"/>
    <s v="4"/>
    <s v="4"/>
    <m/>
    <m/>
    <m/>
    <m/>
    <m/>
    <m/>
    <m/>
    <m/>
    <m/>
  </r>
  <r>
    <s v="deborahkimathi"/>
    <s v="foundation_jf"/>
    <m/>
    <m/>
    <m/>
    <m/>
    <m/>
    <m/>
    <m/>
    <m/>
    <s v="No"/>
    <n v="94"/>
    <m/>
    <m/>
    <x v="0"/>
    <x v="5"/>
    <s v="@gschoolleaders @GSF_talks @Foundation_JF @DubaiCares @EAA_Foundation @ImaginableFut @VitolFoundation @WISE_Tweets @drkarenedge @ZiziAfrique"/>
    <m/>
    <m/>
    <m/>
    <m/>
    <s v="https://pbs.twimg.com/profile_images/666299605626298368/PdxOVLW7_normal.jpg"/>
    <d v="2021-07-23T08:11:29.000"/>
    <d v="2021-07-23T00:00:00.000"/>
    <s v="08:11:29"/>
    <s v="https://twitter.com/deborahkimathi/status/1418483897478926340"/>
    <m/>
    <m/>
    <s v="1418483897478926340"/>
    <s v="1418483424340455432"/>
    <b v="0"/>
    <n v="1"/>
    <s v="55521727"/>
    <b v="0"/>
    <s v="und"/>
    <m/>
    <s v=""/>
    <b v="0"/>
    <n v="0"/>
    <s v=""/>
    <s v="Twitter for Android"/>
    <b v="0"/>
    <s v="1418483424340455432"/>
    <s v="Tweet"/>
    <n v="0"/>
    <n v="0"/>
    <m/>
    <m/>
    <m/>
    <m/>
    <m/>
    <m/>
    <m/>
    <m/>
    <n v="1"/>
    <s v="4"/>
    <s v="4"/>
    <m/>
    <m/>
    <m/>
    <m/>
    <m/>
    <m/>
    <m/>
    <m/>
    <m/>
  </r>
  <r>
    <s v="deborahkimathi"/>
    <s v="gschoolleaders"/>
    <m/>
    <m/>
    <m/>
    <m/>
    <m/>
    <m/>
    <m/>
    <m/>
    <s v="No"/>
    <n v="95"/>
    <m/>
    <m/>
    <x v="2"/>
    <x v="5"/>
    <s v="@gschoolleaders @GSF_talks @Foundation_JF @DubaiCares @EAA_Foundation @ImaginableFut @VitolFoundation @WISE_Tweets @drkarenedge @ZiziAfrique"/>
    <m/>
    <m/>
    <m/>
    <m/>
    <s v="https://pbs.twimg.com/profile_images/666299605626298368/PdxOVLW7_normal.jpg"/>
    <d v="2021-07-23T08:11:29.000"/>
    <d v="2021-07-23T00:00:00.000"/>
    <s v="08:11:29"/>
    <s v="https://twitter.com/deborahkimathi/status/1418483897478926340"/>
    <m/>
    <m/>
    <s v="1418483897478926340"/>
    <s v="1418483424340455432"/>
    <b v="0"/>
    <n v="1"/>
    <s v="55521727"/>
    <b v="0"/>
    <s v="und"/>
    <m/>
    <s v=""/>
    <b v="0"/>
    <n v="0"/>
    <s v=""/>
    <s v="Twitter for Android"/>
    <b v="0"/>
    <s v="1418483424340455432"/>
    <s v="Tweet"/>
    <n v="0"/>
    <n v="0"/>
    <m/>
    <m/>
    <m/>
    <m/>
    <m/>
    <m/>
    <m/>
    <m/>
    <n v="1"/>
    <s v="4"/>
    <s v="4"/>
    <n v="0"/>
    <n v="0"/>
    <n v="0"/>
    <n v="0"/>
    <n v="0"/>
    <n v="0"/>
    <n v="10"/>
    <n v="100"/>
    <n v="10"/>
  </r>
  <r>
    <s v="zakoakley"/>
    <s v="maalimismael"/>
    <m/>
    <m/>
    <m/>
    <m/>
    <m/>
    <m/>
    <m/>
    <m/>
    <s v="No"/>
    <n v="96"/>
    <m/>
    <m/>
    <x v="0"/>
    <x v="6"/>
    <s v="@AbdishakurTarah @FPENSedu @GSF_talks @Maalimismael And for the millions of girls that couldn't afford pvt education?"/>
    <m/>
    <m/>
    <m/>
    <m/>
    <s v="https://pbs.twimg.com/profile_images/1330595267729616902/2dulZFML_normal.jpg"/>
    <d v="2021-07-23T13:35:12.000"/>
    <d v="2021-07-23T00:00:00.000"/>
    <s v="13:35:12"/>
    <s v="https://twitter.com/zakoakley/status/1418565359410589702"/>
    <m/>
    <m/>
    <s v="1418565359410589702"/>
    <s v="1418534265818656773"/>
    <b v="0"/>
    <n v="0"/>
    <s v="1140386090852999168"/>
    <b v="0"/>
    <s v="en"/>
    <m/>
    <s v=""/>
    <b v="0"/>
    <n v="0"/>
    <s v=""/>
    <s v="Twitter Web App"/>
    <b v="0"/>
    <s v="1418534265818656773"/>
    <s v="Tweet"/>
    <n v="0"/>
    <n v="0"/>
    <m/>
    <m/>
    <m/>
    <m/>
    <m/>
    <m/>
    <m/>
    <m/>
    <n v="1"/>
    <s v="2"/>
    <s v="2"/>
    <m/>
    <m/>
    <m/>
    <m/>
    <m/>
    <m/>
    <m/>
    <m/>
    <m/>
  </r>
  <r>
    <s v="zakoakley"/>
    <s v="gsf_talks"/>
    <m/>
    <m/>
    <m/>
    <m/>
    <m/>
    <m/>
    <m/>
    <m/>
    <s v="No"/>
    <n v="97"/>
    <m/>
    <m/>
    <x v="0"/>
    <x v="6"/>
    <s v="@AbdishakurTarah @FPENSedu @GSF_talks @Maalimismael And for the millions of girls that couldn't afford pvt education?"/>
    <m/>
    <m/>
    <m/>
    <m/>
    <s v="https://pbs.twimg.com/profile_images/1330595267729616902/2dulZFML_normal.jpg"/>
    <d v="2021-07-23T13:35:12.000"/>
    <d v="2021-07-23T00:00:00.000"/>
    <s v="13:35:12"/>
    <s v="https://twitter.com/zakoakley/status/1418565359410589702"/>
    <m/>
    <m/>
    <s v="1418565359410589702"/>
    <s v="1418534265818656773"/>
    <b v="0"/>
    <n v="0"/>
    <s v="1140386090852999168"/>
    <b v="0"/>
    <s v="en"/>
    <m/>
    <s v=""/>
    <b v="0"/>
    <n v="0"/>
    <s v=""/>
    <s v="Twitter Web App"/>
    <b v="0"/>
    <s v="1418534265818656773"/>
    <s v="Tweet"/>
    <n v="0"/>
    <n v="0"/>
    <m/>
    <m/>
    <m/>
    <m/>
    <m/>
    <m/>
    <m/>
    <m/>
    <n v="1"/>
    <s v="2"/>
    <s v="2"/>
    <m/>
    <m/>
    <m/>
    <m/>
    <m/>
    <m/>
    <m/>
    <m/>
    <m/>
  </r>
  <r>
    <s v="zakoakley"/>
    <s v="fpensedu"/>
    <m/>
    <m/>
    <m/>
    <m/>
    <m/>
    <m/>
    <m/>
    <m/>
    <s v="No"/>
    <n v="98"/>
    <m/>
    <m/>
    <x v="0"/>
    <x v="6"/>
    <s v="@AbdishakurTarah @FPENSedu @GSF_talks @Maalimismael And for the millions of girls that couldn't afford pvt education?"/>
    <m/>
    <m/>
    <m/>
    <m/>
    <s v="https://pbs.twimg.com/profile_images/1330595267729616902/2dulZFML_normal.jpg"/>
    <d v="2021-07-23T13:35:12.000"/>
    <d v="2021-07-23T00:00:00.000"/>
    <s v="13:35:12"/>
    <s v="https://twitter.com/zakoakley/status/1418565359410589702"/>
    <m/>
    <m/>
    <s v="1418565359410589702"/>
    <s v="1418534265818656773"/>
    <b v="0"/>
    <n v="0"/>
    <s v="1140386090852999168"/>
    <b v="0"/>
    <s v="en"/>
    <m/>
    <s v=""/>
    <b v="0"/>
    <n v="0"/>
    <s v=""/>
    <s v="Twitter Web App"/>
    <b v="0"/>
    <s v="1418534265818656773"/>
    <s v="Tweet"/>
    <n v="0"/>
    <n v="0"/>
    <m/>
    <m/>
    <m/>
    <m/>
    <m/>
    <m/>
    <m/>
    <m/>
    <n v="1"/>
    <s v="2"/>
    <s v="2"/>
    <m/>
    <m/>
    <m/>
    <m/>
    <m/>
    <m/>
    <m/>
    <m/>
    <m/>
  </r>
  <r>
    <s v="zakoakley"/>
    <s v="abdishakurtarah"/>
    <m/>
    <m/>
    <m/>
    <m/>
    <m/>
    <m/>
    <m/>
    <m/>
    <s v="No"/>
    <n v="99"/>
    <m/>
    <m/>
    <x v="2"/>
    <x v="6"/>
    <s v="@AbdishakurTarah @FPENSedu @GSF_talks @Maalimismael And for the millions of girls that couldn't afford pvt education?"/>
    <m/>
    <m/>
    <m/>
    <m/>
    <s v="https://pbs.twimg.com/profile_images/1330595267729616902/2dulZFML_normal.jpg"/>
    <d v="2021-07-23T13:35:12.000"/>
    <d v="2021-07-23T00:00:00.000"/>
    <s v="13:35:12"/>
    <s v="https://twitter.com/zakoakley/status/1418565359410589702"/>
    <m/>
    <m/>
    <s v="1418565359410589702"/>
    <s v="1418534265818656773"/>
    <b v="0"/>
    <n v="0"/>
    <s v="1140386090852999168"/>
    <b v="0"/>
    <s v="en"/>
    <m/>
    <s v=""/>
    <b v="0"/>
    <n v="0"/>
    <s v=""/>
    <s v="Twitter Web App"/>
    <b v="0"/>
    <s v="1418534265818656773"/>
    <s v="Tweet"/>
    <n v="0"/>
    <n v="0"/>
    <m/>
    <m/>
    <m/>
    <m/>
    <m/>
    <m/>
    <m/>
    <m/>
    <n v="1"/>
    <s v="2"/>
    <s v="2"/>
    <n v="1"/>
    <n v="6.666666666666667"/>
    <n v="0"/>
    <n v="0"/>
    <n v="0"/>
    <n v="0"/>
    <n v="14"/>
    <n v="93.33333333333333"/>
    <n v="15"/>
  </r>
  <r>
    <s v="abdirazakmoha16"/>
    <s v="moechesomalia"/>
    <m/>
    <m/>
    <m/>
    <m/>
    <m/>
    <m/>
    <m/>
    <m/>
    <s v="No"/>
    <n v="100"/>
    <m/>
    <m/>
    <x v="0"/>
    <x v="7"/>
    <s v="We are proud of Awale Ahmed, from Waberi Galkayo secondary school  who is leading national exam. Waberi is among Fpens' best schools. _x000a_Congratulations Mr.Awale for the hardwork.Keep the same spirit._x000a_@GSF_talks @FPENSedu @AbdishakurTarah @AWGBanaadir @moechesomalia"/>
    <m/>
    <m/>
    <m/>
    <m/>
    <s v="https://pbs.twimg.com/profile_images/1416815962968530945/C9o9Fz2K_normal.jpg"/>
    <d v="2021-07-23T17:42:31.000"/>
    <d v="2021-07-23T00:00:00.000"/>
    <s v="17:42:31"/>
    <s v="https://twitter.com/abdirazakmoha16/status/1418627602068168706"/>
    <m/>
    <m/>
    <s v="1418627602068168706"/>
    <m/>
    <b v="0"/>
    <n v="2"/>
    <s v=""/>
    <b v="0"/>
    <s v="en"/>
    <m/>
    <s v=""/>
    <b v="0"/>
    <n v="1"/>
    <s v=""/>
    <s v="Twitter for Android"/>
    <b v="0"/>
    <s v="1418627602068168706"/>
    <s v="Tweet"/>
    <n v="0"/>
    <n v="0"/>
    <m/>
    <m/>
    <m/>
    <m/>
    <m/>
    <m/>
    <m/>
    <m/>
    <n v="1"/>
    <s v="2"/>
    <s v="2"/>
    <m/>
    <m/>
    <m/>
    <m/>
    <m/>
    <m/>
    <m/>
    <m/>
    <m/>
  </r>
  <r>
    <s v="abdishakurtarah"/>
    <s v="moechesomalia"/>
    <m/>
    <m/>
    <m/>
    <m/>
    <m/>
    <m/>
    <m/>
    <m/>
    <s v="No"/>
    <n v="101"/>
    <m/>
    <m/>
    <x v="1"/>
    <x v="8"/>
    <s v="We are proud of Awale Ahmed, from Waberi Galkayo secondary school  who is leading national exam. Waberi is among Fpens' best schools. _x000a_Congratulations Mr.Awale for the hardwork.Keep the same spirit._x000a_@GSF_talks @FPENSedu @AbdishakurTarah @AWGBanaadir @moechesomalia"/>
    <m/>
    <m/>
    <m/>
    <m/>
    <s v="https://pbs.twimg.com/profile_images/1190531546001944576/1bc9XLd6_normal.jpg"/>
    <d v="2021-07-23T18:34:03.000"/>
    <d v="2021-07-23T00:00:00.000"/>
    <s v="18:34:03"/>
    <s v="https://twitter.com/abdishakurtarah/status/1418640568029229056"/>
    <m/>
    <m/>
    <s v="1418640568029229056"/>
    <m/>
    <b v="0"/>
    <n v="0"/>
    <s v=""/>
    <b v="0"/>
    <s v="en"/>
    <m/>
    <s v=""/>
    <b v="0"/>
    <n v="1"/>
    <s v="1418627602068168706"/>
    <s v="Twitter for Android"/>
    <b v="0"/>
    <s v="1418627602068168706"/>
    <s v="Tweet"/>
    <n v="0"/>
    <n v="0"/>
    <m/>
    <m/>
    <m/>
    <m/>
    <m/>
    <m/>
    <m/>
    <m/>
    <n v="1"/>
    <s v="2"/>
    <s v="2"/>
    <m/>
    <m/>
    <m/>
    <m/>
    <m/>
    <m/>
    <m/>
    <m/>
    <m/>
  </r>
  <r>
    <s v="abdirazakmoha16"/>
    <s v="awgbanaadir"/>
    <m/>
    <m/>
    <m/>
    <m/>
    <m/>
    <m/>
    <m/>
    <m/>
    <s v="No"/>
    <n v="102"/>
    <m/>
    <m/>
    <x v="0"/>
    <x v="7"/>
    <s v="We are proud of Awale Ahmed, from Waberi Galkayo secondary school  who is leading national exam. Waberi is among Fpens' best schools. _x000a_Congratulations Mr.Awale for the hardwork.Keep the same spirit._x000a_@GSF_talks @FPENSedu @AbdishakurTarah @AWGBanaadir @moechesomalia"/>
    <m/>
    <m/>
    <m/>
    <m/>
    <s v="https://pbs.twimg.com/profile_images/1416815962968530945/C9o9Fz2K_normal.jpg"/>
    <d v="2021-07-23T17:42:31.000"/>
    <d v="2021-07-23T00:00:00.000"/>
    <s v="17:42:31"/>
    <s v="https://twitter.com/abdirazakmoha16/status/1418627602068168706"/>
    <m/>
    <m/>
    <s v="1418627602068168706"/>
    <m/>
    <b v="0"/>
    <n v="2"/>
    <s v=""/>
    <b v="0"/>
    <s v="en"/>
    <m/>
    <s v=""/>
    <b v="0"/>
    <n v="1"/>
    <s v=""/>
    <s v="Twitter for Android"/>
    <b v="0"/>
    <s v="1418627602068168706"/>
    <s v="Tweet"/>
    <n v="0"/>
    <n v="0"/>
    <m/>
    <m/>
    <m/>
    <m/>
    <m/>
    <m/>
    <m/>
    <m/>
    <n v="1"/>
    <s v="2"/>
    <s v="2"/>
    <n v="4"/>
    <n v="10.81081081081081"/>
    <n v="0"/>
    <n v="0"/>
    <n v="0"/>
    <n v="0"/>
    <n v="33"/>
    <n v="89.1891891891892"/>
    <n v="37"/>
  </r>
  <r>
    <s v="abdishakurtarah"/>
    <s v="awgbanaadir"/>
    <m/>
    <m/>
    <m/>
    <m/>
    <m/>
    <m/>
    <m/>
    <m/>
    <s v="No"/>
    <n v="103"/>
    <m/>
    <m/>
    <x v="1"/>
    <x v="8"/>
    <s v="We are proud of Awale Ahmed, from Waberi Galkayo secondary school  who is leading national exam. Waberi is among Fpens' best schools. _x000a_Congratulations Mr.Awale for the hardwork.Keep the same spirit._x000a_@GSF_talks @FPENSedu @AbdishakurTarah @AWGBanaadir @moechesomalia"/>
    <m/>
    <m/>
    <m/>
    <m/>
    <s v="https://pbs.twimg.com/profile_images/1190531546001944576/1bc9XLd6_normal.jpg"/>
    <d v="2021-07-23T18:34:03.000"/>
    <d v="2021-07-23T00:00:00.000"/>
    <s v="18:34:03"/>
    <s v="https://twitter.com/abdishakurtarah/status/1418640568029229056"/>
    <m/>
    <m/>
    <s v="1418640568029229056"/>
    <m/>
    <b v="0"/>
    <n v="0"/>
    <s v=""/>
    <b v="0"/>
    <s v="en"/>
    <m/>
    <s v=""/>
    <b v="0"/>
    <n v="1"/>
    <s v="1418627602068168706"/>
    <s v="Twitter for Android"/>
    <b v="0"/>
    <s v="1418627602068168706"/>
    <s v="Tweet"/>
    <n v="0"/>
    <n v="0"/>
    <m/>
    <m/>
    <m/>
    <m/>
    <m/>
    <m/>
    <m/>
    <m/>
    <n v="1"/>
    <s v="2"/>
    <s v="2"/>
    <n v="4"/>
    <n v="10.81081081081081"/>
    <n v="0"/>
    <n v="0"/>
    <n v="0"/>
    <n v="0"/>
    <n v="33"/>
    <n v="89.1891891891892"/>
    <n v="37"/>
  </r>
  <r>
    <s v="abdirazakmoha16"/>
    <s v="abdishakurtarah"/>
    <m/>
    <m/>
    <m/>
    <m/>
    <m/>
    <m/>
    <m/>
    <m/>
    <s v="Yes"/>
    <n v="104"/>
    <m/>
    <m/>
    <x v="0"/>
    <x v="7"/>
    <s v="We are proud of Awale Ahmed, from Waberi Galkayo secondary school  who is leading national exam. Waberi is among Fpens' best schools. _x000a_Congratulations Mr.Awale for the hardwork.Keep the same spirit._x000a_@GSF_talks @FPENSedu @AbdishakurTarah @AWGBanaadir @moechesomalia"/>
    <m/>
    <m/>
    <m/>
    <m/>
    <s v="https://pbs.twimg.com/profile_images/1416815962968530945/C9o9Fz2K_normal.jpg"/>
    <d v="2021-07-23T17:42:31.000"/>
    <d v="2021-07-23T00:00:00.000"/>
    <s v="17:42:31"/>
    <s v="https://twitter.com/abdirazakmoha16/status/1418627602068168706"/>
    <m/>
    <m/>
    <s v="1418627602068168706"/>
    <m/>
    <b v="0"/>
    <n v="2"/>
    <s v=""/>
    <b v="0"/>
    <s v="en"/>
    <m/>
    <s v=""/>
    <b v="0"/>
    <n v="1"/>
    <s v=""/>
    <s v="Twitter for Android"/>
    <b v="0"/>
    <s v="1418627602068168706"/>
    <s v="Tweet"/>
    <n v="0"/>
    <n v="0"/>
    <m/>
    <m/>
    <m/>
    <m/>
    <m/>
    <m/>
    <m/>
    <m/>
    <n v="1"/>
    <s v="2"/>
    <s v="2"/>
    <m/>
    <m/>
    <m/>
    <m/>
    <m/>
    <m/>
    <m/>
    <m/>
    <m/>
  </r>
  <r>
    <s v="abdirazakmoha16"/>
    <s v="fpensedu"/>
    <m/>
    <m/>
    <m/>
    <m/>
    <m/>
    <m/>
    <m/>
    <m/>
    <s v="No"/>
    <n v="105"/>
    <m/>
    <m/>
    <x v="0"/>
    <x v="7"/>
    <s v="We are proud of Awale Ahmed, from Waberi Galkayo secondary school  who is leading national exam. Waberi is among Fpens' best schools. _x000a_Congratulations Mr.Awale for the hardwork.Keep the same spirit._x000a_@GSF_talks @FPENSedu @AbdishakurTarah @AWGBanaadir @moechesomalia"/>
    <m/>
    <m/>
    <m/>
    <m/>
    <s v="https://pbs.twimg.com/profile_images/1416815962968530945/C9o9Fz2K_normal.jpg"/>
    <d v="2021-07-23T17:42:31.000"/>
    <d v="2021-07-23T00:00:00.000"/>
    <s v="17:42:31"/>
    <s v="https://twitter.com/abdirazakmoha16/status/1418627602068168706"/>
    <m/>
    <m/>
    <s v="1418627602068168706"/>
    <m/>
    <b v="0"/>
    <n v="2"/>
    <s v=""/>
    <b v="0"/>
    <s v="en"/>
    <m/>
    <s v=""/>
    <b v="0"/>
    <n v="1"/>
    <s v=""/>
    <s v="Twitter for Android"/>
    <b v="0"/>
    <s v="1418627602068168706"/>
    <s v="Tweet"/>
    <n v="0"/>
    <n v="0"/>
    <m/>
    <m/>
    <m/>
    <m/>
    <m/>
    <m/>
    <m/>
    <m/>
    <n v="1"/>
    <s v="2"/>
    <s v="2"/>
    <m/>
    <m/>
    <m/>
    <m/>
    <m/>
    <m/>
    <m/>
    <m/>
    <m/>
  </r>
  <r>
    <s v="abdirazakmoha16"/>
    <s v="gsf_talks"/>
    <m/>
    <m/>
    <m/>
    <m/>
    <m/>
    <m/>
    <m/>
    <m/>
    <s v="No"/>
    <n v="106"/>
    <m/>
    <m/>
    <x v="0"/>
    <x v="7"/>
    <s v="We are proud of Awale Ahmed, from Waberi Galkayo secondary school  who is leading national exam. Waberi is among Fpens' best schools. _x000a_Congratulations Mr.Awale for the hardwork.Keep the same spirit._x000a_@GSF_talks @FPENSedu @AbdishakurTarah @AWGBanaadir @moechesomalia"/>
    <m/>
    <m/>
    <m/>
    <m/>
    <s v="https://pbs.twimg.com/profile_images/1416815962968530945/C9o9Fz2K_normal.jpg"/>
    <d v="2021-07-23T17:42:31.000"/>
    <d v="2021-07-23T00:00:00.000"/>
    <s v="17:42:31"/>
    <s v="https://twitter.com/abdirazakmoha16/status/1418627602068168706"/>
    <m/>
    <m/>
    <s v="1418627602068168706"/>
    <m/>
    <b v="0"/>
    <n v="2"/>
    <s v=""/>
    <b v="0"/>
    <s v="en"/>
    <m/>
    <s v=""/>
    <b v="0"/>
    <n v="1"/>
    <s v=""/>
    <s v="Twitter for Android"/>
    <b v="0"/>
    <s v="1418627602068168706"/>
    <s v="Tweet"/>
    <n v="0"/>
    <n v="0"/>
    <m/>
    <m/>
    <m/>
    <m/>
    <m/>
    <m/>
    <m/>
    <m/>
    <n v="1"/>
    <s v="2"/>
    <s v="2"/>
    <m/>
    <m/>
    <m/>
    <m/>
    <m/>
    <m/>
    <m/>
    <m/>
    <m/>
  </r>
  <r>
    <s v="abdishakurtarah"/>
    <s v="abdirazakmoha16"/>
    <m/>
    <m/>
    <m/>
    <m/>
    <m/>
    <m/>
    <m/>
    <m/>
    <s v="Yes"/>
    <n v="107"/>
    <m/>
    <m/>
    <x v="3"/>
    <x v="8"/>
    <s v="We are proud of Awale Ahmed, from Waberi Galkayo secondary school  who is leading national exam. Waberi is among Fpens' best schools. _x000a_Congratulations Mr.Awale for the hardwork.Keep the same spirit._x000a_@GSF_talks @FPENSedu @AbdishakurTarah @AWGBanaadir @moechesomalia"/>
    <m/>
    <m/>
    <m/>
    <m/>
    <s v="https://pbs.twimg.com/profile_images/1190531546001944576/1bc9XLd6_normal.jpg"/>
    <d v="2021-07-23T18:34:03.000"/>
    <d v="2021-07-23T00:00:00.000"/>
    <s v="18:34:03"/>
    <s v="https://twitter.com/abdishakurtarah/status/1418640568029229056"/>
    <m/>
    <m/>
    <s v="1418640568029229056"/>
    <m/>
    <b v="0"/>
    <n v="0"/>
    <s v=""/>
    <b v="0"/>
    <s v="en"/>
    <m/>
    <s v=""/>
    <b v="0"/>
    <n v="1"/>
    <s v="1418627602068168706"/>
    <s v="Twitter for Android"/>
    <b v="0"/>
    <s v="1418627602068168706"/>
    <s v="Tweet"/>
    <n v="0"/>
    <n v="0"/>
    <m/>
    <m/>
    <m/>
    <m/>
    <m/>
    <m/>
    <m/>
    <m/>
    <n v="1"/>
    <s v="2"/>
    <s v="2"/>
    <m/>
    <m/>
    <m/>
    <m/>
    <m/>
    <m/>
    <m/>
    <m/>
    <m/>
  </r>
  <r>
    <s v="ukfiet"/>
    <s v="aashtizaidihai"/>
    <m/>
    <m/>
    <m/>
    <m/>
    <m/>
    <m/>
    <m/>
    <m/>
    <s v="No"/>
    <n v="108"/>
    <m/>
    <m/>
    <x v="1"/>
    <x v="9"/>
    <s v="Ahead of the #GlobalEducationSummit, this policy brief by @GSF_talks precisely explains - what dev funders &amp;amp; govt. can do to #FundEducation &amp;amp; help the education systems to #BuildBackBetter in post #COVID 🌎 #RaiseYourHand_x000a_@AashtiZaidiHai_x000a_https://t.co/ofykLJ7wmV_x000a_@GSF_talks"/>
    <s v="https://cdn.ymaws.com/www.globalschoolsforum.org/resource/resmgr/policy/gsf_policy_brief_19_may.pdf"/>
    <s v="ymaws.com"/>
    <s v="globaleducationsummit fundeducation buildbackbetter covid raiseyourhand"/>
    <m/>
    <s v="https://pbs.twimg.com/profile_images/523426314967998466/uuEhWK5U_normal.jpeg"/>
    <d v="2021-07-23T20:29:25.000"/>
    <d v="2021-07-23T00:00:00.000"/>
    <s v="20:29:25"/>
    <s v="https://twitter.com/ukfiet/status/1418669600699523075"/>
    <m/>
    <m/>
    <s v="1418669600699523075"/>
    <m/>
    <b v="0"/>
    <n v="0"/>
    <s v=""/>
    <b v="0"/>
    <s v="en"/>
    <m/>
    <s v=""/>
    <b v="0"/>
    <n v="2"/>
    <s v="1418637493088436224"/>
    <s v="Twitter Web App"/>
    <b v="0"/>
    <s v="1418637493088436224"/>
    <s v="Tweet"/>
    <n v="0"/>
    <n v="0"/>
    <m/>
    <m/>
    <m/>
    <m/>
    <m/>
    <m/>
    <m/>
    <m/>
    <n v="1"/>
    <s v="2"/>
    <s v="2"/>
    <m/>
    <m/>
    <m/>
    <m/>
    <m/>
    <m/>
    <m/>
    <m/>
    <m/>
  </r>
  <r>
    <s v="ukfiet"/>
    <s v="gsf_talks"/>
    <m/>
    <m/>
    <m/>
    <m/>
    <m/>
    <m/>
    <m/>
    <m/>
    <s v="No"/>
    <n v="109"/>
    <m/>
    <m/>
    <x v="1"/>
    <x v="9"/>
    <s v="Ahead of the #GlobalEducationSummit, this policy brief by @GSF_talks precisely explains - what dev funders &amp;amp; govt. can do to #FundEducation &amp;amp; help the education systems to #BuildBackBetter in post #COVID 🌎 #RaiseYourHand_x000a_@AashtiZaidiHai_x000a_https://t.co/ofykLJ7wmV_x000a_@GSF_talks"/>
    <s v="https://cdn.ymaws.com/www.globalschoolsforum.org/resource/resmgr/policy/gsf_policy_brief_19_may.pdf"/>
    <s v="ymaws.com"/>
    <s v="globaleducationsummit fundeducation buildbackbetter covid raiseyourhand"/>
    <m/>
    <s v="https://pbs.twimg.com/profile_images/523426314967998466/uuEhWK5U_normal.jpeg"/>
    <d v="2021-07-23T20:29:25.000"/>
    <d v="2021-07-23T00:00:00.000"/>
    <s v="20:29:25"/>
    <s v="https://twitter.com/ukfiet/status/1418669600699523075"/>
    <m/>
    <m/>
    <s v="1418669600699523075"/>
    <m/>
    <b v="0"/>
    <n v="0"/>
    <s v=""/>
    <b v="0"/>
    <s v="en"/>
    <m/>
    <s v=""/>
    <b v="0"/>
    <n v="2"/>
    <s v="1418637493088436224"/>
    <s v="Twitter Web App"/>
    <b v="0"/>
    <s v="1418637493088436224"/>
    <s v="Tweet"/>
    <n v="0"/>
    <n v="0"/>
    <m/>
    <m/>
    <m/>
    <m/>
    <m/>
    <m/>
    <m/>
    <m/>
    <n v="1"/>
    <s v="2"/>
    <s v="2"/>
    <m/>
    <m/>
    <m/>
    <m/>
    <m/>
    <m/>
    <m/>
    <m/>
    <m/>
  </r>
  <r>
    <s v="ukfiet"/>
    <s v="zainulabidin_f"/>
    <m/>
    <m/>
    <m/>
    <m/>
    <m/>
    <m/>
    <m/>
    <m/>
    <s v="No"/>
    <n v="110"/>
    <m/>
    <m/>
    <x v="3"/>
    <x v="9"/>
    <s v="Ahead of the #GlobalEducationSummit, this policy brief by @GSF_talks precisely explains - what dev funders &amp;amp; govt. can do to #FundEducation &amp;amp; help the education systems to #BuildBackBetter in post #COVID 🌎 #RaiseYourHand_x000a_@AashtiZaidiHai_x000a_https://t.co/ofykLJ7wmV_x000a_@GSF_talks"/>
    <s v="https://cdn.ymaws.com/www.globalschoolsforum.org/resource/resmgr/policy/gsf_policy_brief_19_may.pdf"/>
    <s v="ymaws.com"/>
    <s v="globaleducationsummit fundeducation buildbackbetter covid raiseyourhand"/>
    <m/>
    <s v="https://pbs.twimg.com/profile_images/523426314967998466/uuEhWK5U_normal.jpeg"/>
    <d v="2021-07-23T20:29:25.000"/>
    <d v="2021-07-23T00:00:00.000"/>
    <s v="20:29:25"/>
    <s v="https://twitter.com/ukfiet/status/1418669600699523075"/>
    <m/>
    <m/>
    <s v="1418669600699523075"/>
    <m/>
    <b v="0"/>
    <n v="0"/>
    <s v=""/>
    <b v="0"/>
    <s v="en"/>
    <m/>
    <s v=""/>
    <b v="0"/>
    <n v="2"/>
    <s v="1418637493088436224"/>
    <s v="Twitter Web App"/>
    <b v="0"/>
    <s v="1418637493088436224"/>
    <s v="Tweet"/>
    <n v="0"/>
    <n v="0"/>
    <m/>
    <m/>
    <m/>
    <m/>
    <m/>
    <m/>
    <m/>
    <m/>
    <n v="1"/>
    <s v="2"/>
    <s v="2"/>
    <n v="1"/>
    <n v="3.0303030303030303"/>
    <n v="0"/>
    <n v="0"/>
    <n v="0"/>
    <n v="0"/>
    <n v="32"/>
    <n v="96.96969696969697"/>
    <n v="33"/>
  </r>
  <r>
    <s v="zainulabidin_f"/>
    <s v="aashtizaidihai"/>
    <m/>
    <m/>
    <m/>
    <m/>
    <m/>
    <m/>
    <m/>
    <m/>
    <s v="No"/>
    <n v="111"/>
    <m/>
    <m/>
    <x v="0"/>
    <x v="10"/>
    <s v="Ahead of the #GlobalEducationSummit, this policy brief by @GSF_talks precisely explains - what dev funders &amp;amp; govt. can do to #FundEducation &amp;amp; help the education systems to #BuildBackBetter in post #COVID 🌎 #RaiseYourHand_x000a_@AashtiZaidiHai_x000a_https://t.co/ofykLJ7wmV_x000a_@GSF_talks"/>
    <s v="https://cdn.ymaws.com/www.globalschoolsforum.org/resource/resmgr/policy/gsf_policy_brief_19_may.pdf"/>
    <s v="ymaws.com"/>
    <s v="globaleducationsummit fundeducation buildbackbetter covid raiseyourhand"/>
    <m/>
    <s v="https://pbs.twimg.com/profile_images/1269706696332587009/809ij3ps_normal.jpg"/>
    <d v="2021-07-23T18:21:50.000"/>
    <d v="2021-07-23T00:00:00.000"/>
    <s v="18:21:50"/>
    <s v="https://twitter.com/zainulabidin_f/status/1418637493088436224"/>
    <m/>
    <m/>
    <s v="1418637493088436224"/>
    <m/>
    <b v="0"/>
    <n v="6"/>
    <s v=""/>
    <b v="0"/>
    <s v="en"/>
    <m/>
    <s v=""/>
    <b v="0"/>
    <n v="2"/>
    <s v=""/>
    <s v="Twitter for Android"/>
    <b v="0"/>
    <s v="1418637493088436224"/>
    <s v="Tweet"/>
    <n v="0"/>
    <n v="0"/>
    <m/>
    <m/>
    <m/>
    <m/>
    <m/>
    <m/>
    <m/>
    <m/>
    <n v="1"/>
    <s v="2"/>
    <s v="2"/>
    <m/>
    <m/>
    <m/>
    <m/>
    <m/>
    <m/>
    <m/>
    <m/>
    <m/>
  </r>
  <r>
    <s v="eerehloves"/>
    <s v="aashtizaidihai"/>
    <m/>
    <m/>
    <m/>
    <m/>
    <m/>
    <m/>
    <m/>
    <m/>
    <s v="No"/>
    <n v="112"/>
    <m/>
    <m/>
    <x v="1"/>
    <x v="11"/>
    <s v="Ahead of the #GlobalEducationSummit, this policy brief by @GSF_talks precisely explains - what dev funders &amp;amp; govt. can do to #FundEducation &amp;amp; help the education systems to #BuildBackBetter in post #COVID 🌎 #RaiseYourHand_x000a_@AashtiZaidiHai_x000a_https://t.co/ofykLJ7wmV_x000a_@GSF_talks"/>
    <s v="https://cdn.ymaws.com/www.globalschoolsforum.org/resource/resmgr/policy/gsf_policy_brief_19_may.pdf"/>
    <s v="ymaws.com"/>
    <s v="globaleducationsummit fundeducation buildbackbetter covid raiseyourhand"/>
    <m/>
    <s v="https://pbs.twimg.com/profile_images/1355067614461124610/RgZ5GoaB_normal.jpg"/>
    <d v="2021-07-23T20:48:44.000"/>
    <d v="2021-07-23T00:00:00.000"/>
    <s v="20:48:44"/>
    <s v="https://twitter.com/eerehloves/status/1418674463642636288"/>
    <m/>
    <m/>
    <s v="1418674463642636288"/>
    <m/>
    <b v="0"/>
    <n v="0"/>
    <s v=""/>
    <b v="0"/>
    <s v="en"/>
    <m/>
    <s v=""/>
    <b v="0"/>
    <n v="2"/>
    <s v="1418637493088436224"/>
    <s v="Twitter for Android"/>
    <b v="0"/>
    <s v="1418637493088436224"/>
    <s v="Tweet"/>
    <n v="0"/>
    <n v="0"/>
    <m/>
    <m/>
    <m/>
    <m/>
    <m/>
    <m/>
    <m/>
    <m/>
    <n v="1"/>
    <s v="2"/>
    <s v="2"/>
    <m/>
    <m/>
    <m/>
    <m/>
    <m/>
    <m/>
    <m/>
    <m/>
    <m/>
  </r>
  <r>
    <s v="zainulabidin_f"/>
    <s v="gsf_talks"/>
    <m/>
    <m/>
    <m/>
    <m/>
    <m/>
    <m/>
    <m/>
    <m/>
    <s v="No"/>
    <n v="113"/>
    <m/>
    <m/>
    <x v="0"/>
    <x v="10"/>
    <s v="Ahead of the #GlobalEducationSummit, this policy brief by @GSF_talks precisely explains - what dev funders &amp;amp; govt. can do to #FundEducation &amp;amp; help the education systems to #BuildBackBetter in post #COVID 🌎 #RaiseYourHand_x000a_@AashtiZaidiHai_x000a_https://t.co/ofykLJ7wmV_x000a_@GSF_talks"/>
    <s v="https://cdn.ymaws.com/www.globalschoolsforum.org/resource/resmgr/policy/gsf_policy_brief_19_may.pdf"/>
    <s v="ymaws.com"/>
    <s v="globaleducationsummit fundeducation buildbackbetter covid raiseyourhand"/>
    <m/>
    <s v="https://pbs.twimg.com/profile_images/1269706696332587009/809ij3ps_normal.jpg"/>
    <d v="2021-07-23T18:21:50.000"/>
    <d v="2021-07-23T00:00:00.000"/>
    <s v="18:21:50"/>
    <s v="https://twitter.com/zainulabidin_f/status/1418637493088436224"/>
    <m/>
    <m/>
    <s v="1418637493088436224"/>
    <m/>
    <b v="0"/>
    <n v="6"/>
    <s v=""/>
    <b v="0"/>
    <s v="en"/>
    <m/>
    <s v=""/>
    <b v="0"/>
    <n v="2"/>
    <s v=""/>
    <s v="Twitter for Android"/>
    <b v="0"/>
    <s v="1418637493088436224"/>
    <s v="Tweet"/>
    <n v="0"/>
    <n v="0"/>
    <m/>
    <m/>
    <m/>
    <m/>
    <m/>
    <m/>
    <m/>
    <m/>
    <n v="2"/>
    <s v="2"/>
    <s v="2"/>
    <n v="1"/>
    <n v="3.0303030303030303"/>
    <n v="0"/>
    <n v="0"/>
    <n v="0"/>
    <n v="0"/>
    <n v="32"/>
    <n v="96.96969696969697"/>
    <n v="33"/>
  </r>
  <r>
    <s v="zainulabidin_f"/>
    <s v="gsf_talks"/>
    <m/>
    <m/>
    <m/>
    <m/>
    <m/>
    <m/>
    <m/>
    <m/>
    <s v="No"/>
    <n v="114"/>
    <m/>
    <m/>
    <x v="0"/>
    <x v="12"/>
    <s v="Do's for Development Funder:_x000a__x000a_-Increase targeted bilateral aid to education - including_x000a_funding the non-state sector_x000a__x000a_-Maximise debt relief &amp;amp; fiscal stimulus measures for low &amp;amp; middle-income countries_x000a__x000a_#RaiseYourHand #GES2021 #FundEducation @GPforEducation @GSF_talks"/>
    <m/>
    <m/>
    <s v="raiseyourhand ges2021 fundeducation"/>
    <m/>
    <s v="https://pbs.twimg.com/profile_images/1269706696332587009/809ij3ps_normal.jpg"/>
    <d v="2021-07-23T18:30:27.000"/>
    <d v="2021-07-23T00:00:00.000"/>
    <s v="18:30:27"/>
    <s v="https://twitter.com/zainulabidin_f/status/1418639661635883011"/>
    <m/>
    <m/>
    <s v="1418639661635883011"/>
    <s v="1418637493088436224"/>
    <b v="0"/>
    <n v="3"/>
    <s v="1954600993"/>
    <b v="0"/>
    <s v="en"/>
    <m/>
    <s v=""/>
    <b v="0"/>
    <n v="0"/>
    <s v=""/>
    <s v="Twitter for Android"/>
    <b v="0"/>
    <s v="1418637493088436224"/>
    <s v="Tweet"/>
    <n v="0"/>
    <n v="0"/>
    <m/>
    <m/>
    <m/>
    <m/>
    <m/>
    <m/>
    <m/>
    <m/>
    <n v="2"/>
    <s v="2"/>
    <s v="2"/>
    <m/>
    <m/>
    <m/>
    <m/>
    <m/>
    <m/>
    <m/>
    <m/>
    <m/>
  </r>
  <r>
    <s v="zainulabidin_f"/>
    <s v="gpforeducation"/>
    <m/>
    <m/>
    <m/>
    <m/>
    <m/>
    <m/>
    <m/>
    <m/>
    <s v="No"/>
    <n v="115"/>
    <m/>
    <m/>
    <x v="0"/>
    <x v="12"/>
    <s v="Do's for Development Funder:_x000a__x000a_-Increase targeted bilateral aid to education - including_x000a_funding the non-state sector_x000a__x000a_-Maximise debt relief &amp;amp; fiscal stimulus measures for low &amp;amp; middle-income countries_x000a__x000a_#RaiseYourHand #GES2021 #FundEducation @GPforEducation @GSF_talks"/>
    <m/>
    <m/>
    <s v="raiseyourhand ges2021 fundeducation"/>
    <m/>
    <s v="https://pbs.twimg.com/profile_images/1269706696332587009/809ij3ps_normal.jpg"/>
    <d v="2021-07-23T18:30:27.000"/>
    <d v="2021-07-23T00:00:00.000"/>
    <s v="18:30:27"/>
    <s v="https://twitter.com/zainulabidin_f/status/1418639661635883011"/>
    <m/>
    <m/>
    <s v="1418639661635883011"/>
    <s v="1418637493088436224"/>
    <b v="0"/>
    <n v="3"/>
    <s v="1954600993"/>
    <b v="0"/>
    <s v="en"/>
    <m/>
    <s v=""/>
    <b v="0"/>
    <n v="0"/>
    <s v=""/>
    <s v="Twitter for Android"/>
    <b v="0"/>
    <s v="1418637493088436224"/>
    <s v="Tweet"/>
    <n v="0"/>
    <n v="0"/>
    <m/>
    <m/>
    <m/>
    <m/>
    <m/>
    <m/>
    <m/>
    <m/>
    <n v="1"/>
    <s v="2"/>
    <s v="2"/>
    <n v="1"/>
    <n v="2.9411764705882355"/>
    <n v="1"/>
    <n v="2.9411764705882355"/>
    <n v="0"/>
    <n v="0"/>
    <n v="32"/>
    <n v="94.11764705882354"/>
    <n v="34"/>
  </r>
  <r>
    <s v="eerehloves"/>
    <s v="zainulabidin_f"/>
    <m/>
    <m/>
    <m/>
    <m/>
    <m/>
    <m/>
    <m/>
    <m/>
    <s v="No"/>
    <n v="116"/>
    <m/>
    <m/>
    <x v="3"/>
    <x v="11"/>
    <s v="Ahead of the #GlobalEducationSummit, this policy brief by @GSF_talks precisely explains - what dev funders &amp;amp; govt. can do to #FundEducation &amp;amp; help the education systems to #BuildBackBetter in post #COVID 🌎 #RaiseYourHand_x000a_@AashtiZaidiHai_x000a_https://t.co/ofykLJ7wmV_x000a_@GSF_talks"/>
    <s v="https://cdn.ymaws.com/www.globalschoolsforum.org/resource/resmgr/policy/gsf_policy_brief_19_may.pdf"/>
    <s v="ymaws.com"/>
    <s v="globaleducationsummit fundeducation buildbackbetter covid raiseyourhand"/>
    <m/>
    <s v="https://pbs.twimg.com/profile_images/1355067614461124610/RgZ5GoaB_normal.jpg"/>
    <d v="2021-07-23T20:48:44.000"/>
    <d v="2021-07-23T00:00:00.000"/>
    <s v="20:48:44"/>
    <s v="https://twitter.com/eerehloves/status/1418674463642636288"/>
    <m/>
    <m/>
    <s v="1418674463642636288"/>
    <m/>
    <b v="0"/>
    <n v="0"/>
    <s v=""/>
    <b v="0"/>
    <s v="en"/>
    <m/>
    <s v=""/>
    <b v="0"/>
    <n v="2"/>
    <s v="1418637493088436224"/>
    <s v="Twitter for Android"/>
    <b v="0"/>
    <s v="1418637493088436224"/>
    <s v="Tweet"/>
    <n v="0"/>
    <n v="0"/>
    <m/>
    <m/>
    <m/>
    <m/>
    <m/>
    <m/>
    <m/>
    <m/>
    <n v="1"/>
    <s v="2"/>
    <s v="2"/>
    <m/>
    <m/>
    <m/>
    <m/>
    <m/>
    <m/>
    <m/>
    <m/>
    <m/>
  </r>
  <r>
    <s v="eerehloves"/>
    <s v="gsf_talks"/>
    <m/>
    <m/>
    <m/>
    <m/>
    <m/>
    <m/>
    <m/>
    <m/>
    <s v="No"/>
    <n v="117"/>
    <m/>
    <m/>
    <x v="1"/>
    <x v="11"/>
    <s v="Ahead of the #GlobalEducationSummit, this policy brief by @GSF_talks precisely explains - what dev funders &amp;amp; govt. can do to #FundEducation &amp;amp; help the education systems to #BuildBackBetter in post #COVID 🌎 #RaiseYourHand_x000a_@AashtiZaidiHai_x000a_https://t.co/ofykLJ7wmV_x000a_@GSF_talks"/>
    <s v="https://cdn.ymaws.com/www.globalschoolsforum.org/resource/resmgr/policy/gsf_policy_brief_19_may.pdf"/>
    <s v="ymaws.com"/>
    <s v="globaleducationsummit fundeducation buildbackbetter covid raiseyourhand"/>
    <m/>
    <s v="https://pbs.twimg.com/profile_images/1355067614461124610/RgZ5GoaB_normal.jpg"/>
    <d v="2021-07-23T20:48:44.000"/>
    <d v="2021-07-23T00:00:00.000"/>
    <s v="20:48:44"/>
    <s v="https://twitter.com/eerehloves/status/1418674463642636288"/>
    <m/>
    <m/>
    <s v="1418674463642636288"/>
    <m/>
    <b v="0"/>
    <n v="0"/>
    <s v=""/>
    <b v="0"/>
    <s v="en"/>
    <m/>
    <s v=""/>
    <b v="0"/>
    <n v="2"/>
    <s v="1418637493088436224"/>
    <s v="Twitter for Android"/>
    <b v="0"/>
    <s v="1418637493088436224"/>
    <s v="Tweet"/>
    <n v="0"/>
    <n v="0"/>
    <m/>
    <m/>
    <m/>
    <m/>
    <m/>
    <m/>
    <m/>
    <m/>
    <n v="1"/>
    <s v="2"/>
    <s v="2"/>
    <n v="1"/>
    <n v="3.0303030303030303"/>
    <n v="0"/>
    <n v="0"/>
    <n v="0"/>
    <n v="0"/>
    <n v="32"/>
    <n v="96.96969696969697"/>
    <n v="33"/>
  </r>
  <r>
    <s v="gsf_talks"/>
    <s v="hundredorg"/>
    <m/>
    <m/>
    <m/>
    <m/>
    <m/>
    <m/>
    <m/>
    <m/>
    <s v="No"/>
    <n v="118"/>
    <m/>
    <m/>
    <x v="0"/>
    <x v="13"/>
    <s v="How can we work towards improved #SocialEmotionalLearning among students? This piece on @HundrEDorg says there are four ‘musts’ that we should consider. How are you working towards improving #SEL in your students? Share with us! https://t.co/4hYYuGvDf0 https://t.co/jCy6XWTk0q"/>
    <s v="https://hundred.org/en/articles/4-musts-for-increasing-children-s-social-and-emotional-capabilities-globally#959aff90"/>
    <s v="hundred.org"/>
    <s v="socialemotionallearning sel"/>
    <s v="https://pbs.twimg.com/ext_tw_video_thumb/1417453052143890432/pu/img/dsE77UK2u_zvTeFC.jpg"/>
    <s v="https://pbs.twimg.com/ext_tw_video_thumb/1417453052143890432/pu/img/dsE77UK2u_zvTeFC.jpg"/>
    <d v="2021-07-20T11:55:25.000"/>
    <d v="2021-07-20T00:00:00.000"/>
    <s v="11:55:25"/>
    <s v="https://twitter.com/gsf_talks/status/1417453088604975109"/>
    <m/>
    <m/>
    <s v="1417453088604975109"/>
    <m/>
    <b v="0"/>
    <n v="3"/>
    <s v=""/>
    <b v="0"/>
    <s v="en"/>
    <m/>
    <s v=""/>
    <b v="0"/>
    <n v="0"/>
    <s v=""/>
    <s v="Twitter Web App"/>
    <b v="0"/>
    <s v="1417453088604975109"/>
    <s v="Tweet"/>
    <n v="0"/>
    <n v="0"/>
    <m/>
    <m/>
    <m/>
    <m/>
    <m/>
    <m/>
    <m/>
    <m/>
    <n v="1"/>
    <s v="2"/>
    <s v="2"/>
    <n v="3"/>
    <n v="8.571428571428571"/>
    <n v="0"/>
    <n v="0"/>
    <n v="0"/>
    <n v="0"/>
    <n v="32"/>
    <n v="91.42857142857143"/>
    <n v="35"/>
  </r>
  <r>
    <s v="gsf_talks"/>
    <s v="iteach"/>
    <m/>
    <m/>
    <m/>
    <m/>
    <m/>
    <m/>
    <m/>
    <m/>
    <s v="No"/>
    <n v="119"/>
    <m/>
    <m/>
    <x v="0"/>
    <x v="14"/>
    <s v="Last Thursday, GSF, @dignitasproject and @iTeach hosted a session on Helping Teachers Deliver #SEL &amp;amp;Re-engage Students in Learning. This entire week, we will highlight key learnings from this session, and encourage you to share your suggestions on improved SEL."/>
    <m/>
    <m/>
    <s v="sel"/>
    <m/>
    <s v="https://pbs.twimg.com/profile_images/827178657785462785/sVHtOVFb_normal.jpg"/>
    <d v="2021-07-21T11:01:05.000"/>
    <d v="2021-07-21T00:00:00.000"/>
    <s v="11:01:05"/>
    <s v="https://twitter.com/gsf_talks/status/1417801800942379008"/>
    <m/>
    <m/>
    <s v="1417801800942379008"/>
    <s v="1417453088604975109"/>
    <b v="0"/>
    <n v="2"/>
    <s v="783611296457617408"/>
    <b v="0"/>
    <s v="en"/>
    <m/>
    <s v=""/>
    <b v="0"/>
    <n v="0"/>
    <s v=""/>
    <s v="Twitter Web App"/>
    <b v="0"/>
    <s v="1417453088604975109"/>
    <s v="Tweet"/>
    <n v="0"/>
    <n v="0"/>
    <m/>
    <m/>
    <m/>
    <m/>
    <m/>
    <m/>
    <m/>
    <m/>
    <n v="2"/>
    <s v="2"/>
    <s v="2"/>
    <m/>
    <m/>
    <m/>
    <m/>
    <m/>
    <m/>
    <m/>
    <m/>
    <m/>
  </r>
  <r>
    <s v="gsf_talks"/>
    <s v="iteach"/>
    <m/>
    <m/>
    <m/>
    <m/>
    <m/>
    <m/>
    <m/>
    <m/>
    <s v="No"/>
    <n v="120"/>
    <m/>
    <m/>
    <x v="0"/>
    <x v="15"/>
    <s v="Last Thursday, GSF, @dignitasproject_x000a_and @iTeach hosted a session on Helping Teachers Deliver #SEL &amp;amp; Re-engage Students in Learning. This week, we will highlight key learnings from this session. Do share your suggestions too on improving SEL!"/>
    <m/>
    <m/>
    <s v="sel"/>
    <m/>
    <s v="https://pbs.twimg.com/profile_images/827178657785462785/sVHtOVFb_normal.jpg"/>
    <d v="2021-07-21T14:32:48.000"/>
    <d v="2021-07-21T00:00:00.000"/>
    <s v="14:32:48"/>
    <s v="https://twitter.com/gsf_talks/status/1417855082226348039"/>
    <m/>
    <m/>
    <s v="1417855082226348039"/>
    <s v="1417854785416429568"/>
    <b v="0"/>
    <n v="2"/>
    <s v="783611296457617408"/>
    <b v="0"/>
    <s v="en"/>
    <m/>
    <s v=""/>
    <b v="0"/>
    <n v="0"/>
    <s v=""/>
    <s v="Twitter Web App"/>
    <b v="0"/>
    <s v="1417854785416429568"/>
    <s v="Tweet"/>
    <n v="0"/>
    <n v="0"/>
    <m/>
    <m/>
    <m/>
    <m/>
    <m/>
    <m/>
    <m/>
    <m/>
    <n v="2"/>
    <s v="2"/>
    <s v="2"/>
    <m/>
    <m/>
    <m/>
    <m/>
    <m/>
    <m/>
    <m/>
    <m/>
    <m/>
  </r>
  <r>
    <s v="deborahkimathi"/>
    <s v="reliafrica"/>
    <m/>
    <m/>
    <m/>
    <m/>
    <m/>
    <m/>
    <m/>
    <m/>
    <s v="No"/>
    <n v="121"/>
    <m/>
    <m/>
    <x v="0"/>
    <x v="16"/>
    <s v="Please register to join us at @dignitasproject @GPforEducation #GlobalEducationSummit side event - exploring #Evidence and #Practice that supports #SchoolLeaders as positive agents of change in children's #learning and #wellbeing #SDG4 @ReliAfrica_x000a__x000a_https://t.co/CmPLE9XoqE"/>
    <s v="https://dignitasproject.org/join-dignitas-global-education-summit/"/>
    <s v="dignitasproject.org"/>
    <s v="globaleducationsummit evidence practice schoolleaders learning wellbeing sdg4"/>
    <m/>
    <s v="https://pbs.twimg.com/profile_images/666299605626298368/PdxOVLW7_normal.jpg"/>
    <d v="2021-07-23T08:09:37.000"/>
    <d v="2021-07-23T00:00:00.000"/>
    <s v="08:09:37"/>
    <s v="https://twitter.com/deborahkimathi/status/1418483424340455432"/>
    <m/>
    <m/>
    <s v="1418483424340455432"/>
    <m/>
    <b v="0"/>
    <n v="7"/>
    <s v=""/>
    <b v="0"/>
    <s v="en"/>
    <m/>
    <s v=""/>
    <b v="0"/>
    <n v="2"/>
    <s v=""/>
    <s v="Twitter for Android"/>
    <b v="0"/>
    <s v="1418483424340455432"/>
    <s v="Retweet"/>
    <n v="0"/>
    <n v="0"/>
    <m/>
    <m/>
    <m/>
    <m/>
    <m/>
    <m/>
    <m/>
    <m/>
    <n v="1"/>
    <s v="4"/>
    <s v="4"/>
    <m/>
    <m/>
    <m/>
    <m/>
    <m/>
    <m/>
    <m/>
    <m/>
    <m/>
  </r>
  <r>
    <s v="gsf_talks"/>
    <s v="reliafrica"/>
    <m/>
    <m/>
    <m/>
    <m/>
    <m/>
    <m/>
    <m/>
    <m/>
    <s v="No"/>
    <n v="122"/>
    <m/>
    <m/>
    <x v="1"/>
    <x v="17"/>
    <s v="Please register to join us at @dignitasproject @GPforEducation #GlobalEducationSummit side event - exploring #Evidence and #Practice that supports #SchoolLeaders as positive agents of change in children's #learning and #wellbeing #SDG4 @ReliAfrica_x000a__x000a_https://t.co/CmPLE9XoqE"/>
    <s v="https://dignitasproject.org/join-dignitas-global-education-summit/"/>
    <s v="dignitasproject.org"/>
    <s v="globaleducationsummit evidence practice schoolleaders learning wellbeing sdg4"/>
    <m/>
    <s v="https://pbs.twimg.com/profile_images/827178657785462785/sVHtOVFb_normal.jpg"/>
    <d v="2021-07-23T09:31:12.000"/>
    <d v="2021-07-23T00:00:00.000"/>
    <s v="09:31:12"/>
    <s v="https://twitter.com/gsf_talks/status/1418503956968271880"/>
    <m/>
    <m/>
    <s v="1418503956968271880"/>
    <m/>
    <b v="0"/>
    <n v="0"/>
    <s v=""/>
    <b v="0"/>
    <s v="en"/>
    <m/>
    <s v=""/>
    <b v="0"/>
    <n v="2"/>
    <s v="1418483424340455432"/>
    <s v="Twitter Web App"/>
    <b v="0"/>
    <s v="1418483424340455432"/>
    <s v="Tweet"/>
    <n v="0"/>
    <n v="0"/>
    <m/>
    <m/>
    <m/>
    <m/>
    <m/>
    <m/>
    <m/>
    <m/>
    <n v="1"/>
    <s v="2"/>
    <s v="4"/>
    <m/>
    <m/>
    <m/>
    <m/>
    <m/>
    <m/>
    <m/>
    <m/>
    <m/>
  </r>
  <r>
    <s v="deborahkimathi"/>
    <s v="gpforeducation"/>
    <m/>
    <m/>
    <m/>
    <m/>
    <m/>
    <m/>
    <m/>
    <m/>
    <s v="No"/>
    <n v="123"/>
    <m/>
    <m/>
    <x v="0"/>
    <x v="16"/>
    <s v="Please register to join us at @dignitasproject @GPforEducation #GlobalEducationSummit side event - exploring #Evidence and #Practice that supports #SchoolLeaders as positive agents of change in children's #learning and #wellbeing #SDG4 @ReliAfrica_x000a__x000a_https://t.co/CmPLE9XoqE"/>
    <s v="https://dignitasproject.org/join-dignitas-global-education-summit/"/>
    <s v="dignitasproject.org"/>
    <s v="globaleducationsummit evidence practice schoolleaders learning wellbeing sdg4"/>
    <m/>
    <s v="https://pbs.twimg.com/profile_images/666299605626298368/PdxOVLW7_normal.jpg"/>
    <d v="2021-07-23T08:09:37.000"/>
    <d v="2021-07-23T00:00:00.000"/>
    <s v="08:09:37"/>
    <s v="https://twitter.com/deborahkimathi/status/1418483424340455432"/>
    <m/>
    <m/>
    <s v="1418483424340455432"/>
    <m/>
    <b v="0"/>
    <n v="7"/>
    <s v=""/>
    <b v="0"/>
    <s v="en"/>
    <m/>
    <s v=""/>
    <b v="0"/>
    <n v="2"/>
    <s v=""/>
    <s v="Twitter for Android"/>
    <b v="0"/>
    <s v="1418483424340455432"/>
    <s v="Retweet"/>
    <n v="0"/>
    <n v="0"/>
    <m/>
    <m/>
    <m/>
    <m/>
    <m/>
    <m/>
    <m/>
    <m/>
    <n v="1"/>
    <s v="4"/>
    <s v="2"/>
    <m/>
    <m/>
    <m/>
    <m/>
    <m/>
    <m/>
    <m/>
    <m/>
    <m/>
  </r>
  <r>
    <s v="deborahkimathi"/>
    <s v="dignitasproject"/>
    <m/>
    <m/>
    <m/>
    <m/>
    <m/>
    <m/>
    <m/>
    <m/>
    <s v="No"/>
    <n v="124"/>
    <m/>
    <m/>
    <x v="0"/>
    <x v="16"/>
    <s v="Please register to join us at @dignitasproject @GPforEducation #GlobalEducationSummit side event - exploring #Evidence and #Practice that supports #SchoolLeaders as positive agents of change in children's #learning and #wellbeing #SDG4 @ReliAfrica_x000a__x000a_https://t.co/CmPLE9XoqE"/>
    <s v="https://dignitasproject.org/join-dignitas-global-education-summit/"/>
    <s v="dignitasproject.org"/>
    <s v="globaleducationsummit evidence practice schoolleaders learning wellbeing sdg4"/>
    <m/>
    <s v="https://pbs.twimg.com/profile_images/666299605626298368/PdxOVLW7_normal.jpg"/>
    <d v="2021-07-23T08:09:37.000"/>
    <d v="2021-07-23T00:00:00.000"/>
    <s v="08:09:37"/>
    <s v="https://twitter.com/deborahkimathi/status/1418483424340455432"/>
    <m/>
    <m/>
    <s v="1418483424340455432"/>
    <m/>
    <b v="0"/>
    <n v="7"/>
    <s v=""/>
    <b v="0"/>
    <s v="en"/>
    <m/>
    <s v=""/>
    <b v="0"/>
    <n v="2"/>
    <s v=""/>
    <s v="Twitter for Android"/>
    <b v="0"/>
    <s v="1418483424340455432"/>
    <s v="Retweet"/>
    <n v="0"/>
    <n v="0"/>
    <m/>
    <m/>
    <m/>
    <m/>
    <m/>
    <m/>
    <m/>
    <m/>
    <n v="1"/>
    <s v="4"/>
    <s v="4"/>
    <n v="3"/>
    <n v="10"/>
    <n v="0"/>
    <n v="0"/>
    <n v="0"/>
    <n v="0"/>
    <n v="27"/>
    <n v="90"/>
    <n v="30"/>
  </r>
  <r>
    <s v="deborahkimathi"/>
    <s v="gsf_talks"/>
    <m/>
    <m/>
    <m/>
    <m/>
    <m/>
    <m/>
    <m/>
    <m/>
    <s v="Yes"/>
    <n v="125"/>
    <m/>
    <m/>
    <x v="0"/>
    <x v="5"/>
    <s v="@gschoolleaders @GSF_talks @Foundation_JF @DubaiCares @EAA_Foundation @ImaginableFut @VitolFoundation @WISE_Tweets @drkarenedge @ZiziAfrique"/>
    <m/>
    <m/>
    <m/>
    <m/>
    <s v="https://pbs.twimg.com/profile_images/666299605626298368/PdxOVLW7_normal.jpg"/>
    <d v="2021-07-23T08:11:29.000"/>
    <d v="2021-07-23T00:00:00.000"/>
    <s v="08:11:29"/>
    <s v="https://twitter.com/deborahkimathi/status/1418483897478926340"/>
    <m/>
    <m/>
    <s v="1418483897478926340"/>
    <s v="1418483424340455432"/>
    <b v="0"/>
    <n v="1"/>
    <s v="55521727"/>
    <b v="0"/>
    <s v="und"/>
    <m/>
    <s v=""/>
    <b v="0"/>
    <n v="0"/>
    <s v=""/>
    <s v="Twitter for Android"/>
    <b v="0"/>
    <s v="1418483424340455432"/>
    <s v="Tweet"/>
    <n v="0"/>
    <n v="0"/>
    <m/>
    <m/>
    <m/>
    <m/>
    <m/>
    <m/>
    <m/>
    <m/>
    <n v="1"/>
    <s v="4"/>
    <s v="2"/>
    <m/>
    <m/>
    <m/>
    <m/>
    <m/>
    <m/>
    <m/>
    <m/>
    <m/>
  </r>
  <r>
    <s v="gsf_talks"/>
    <s v="deborahkimathi"/>
    <m/>
    <m/>
    <m/>
    <m/>
    <m/>
    <m/>
    <m/>
    <m/>
    <s v="Yes"/>
    <n v="126"/>
    <m/>
    <m/>
    <x v="0"/>
    <x v="18"/>
    <s v="Are schools the best places to deliver Social and Emotional Learning?@DeborahKimathi of @dignitasproject shared that learning spaces unite the community, parents &amp;amp; children, contributing to #StudentWellbeing. #StudentLearning #EducationDevelopment #QualityEducationforall #SEL https://t.co/ilQmICbfXF"/>
    <m/>
    <m/>
    <s v="studentwellbeing studentlearning educationdevelopment qualityeducationforall sel"/>
    <s v="https://pbs.twimg.com/media/E607WXHVcAE_EaA.jpg"/>
    <s v="https://pbs.twimg.com/media/E607WXHVcAE_EaA.jpg"/>
    <d v="2021-07-21T14:31:37.000"/>
    <d v="2021-07-21T00:00:00.000"/>
    <s v="14:31:37"/>
    <s v="https://twitter.com/gsf_talks/status/1417854785416429568"/>
    <m/>
    <m/>
    <s v="1417854785416429568"/>
    <m/>
    <b v="0"/>
    <n v="7"/>
    <s v=""/>
    <b v="0"/>
    <s v="en"/>
    <m/>
    <s v=""/>
    <b v="0"/>
    <n v="2"/>
    <s v=""/>
    <s v="Twitter Web App"/>
    <b v="0"/>
    <s v="1417854785416429568"/>
    <s v="Tweet"/>
    <n v="0"/>
    <n v="0"/>
    <m/>
    <m/>
    <m/>
    <m/>
    <m/>
    <m/>
    <m/>
    <m/>
    <n v="2"/>
    <s v="2"/>
    <s v="4"/>
    <m/>
    <m/>
    <m/>
    <m/>
    <m/>
    <m/>
    <m/>
    <m/>
    <m/>
  </r>
  <r>
    <s v="gsf_talks"/>
    <s v="deborahkimathi"/>
    <m/>
    <m/>
    <m/>
    <m/>
    <m/>
    <m/>
    <m/>
    <m/>
    <s v="Yes"/>
    <n v="127"/>
    <m/>
    <m/>
    <x v="3"/>
    <x v="17"/>
    <s v="Please register to join us at @dignitasproject @GPforEducation #GlobalEducationSummit side event - exploring #Evidence and #Practice that supports #SchoolLeaders as positive agents of change in children's #learning and #wellbeing #SDG4 @ReliAfrica_x000a__x000a_https://t.co/CmPLE9XoqE"/>
    <s v="https://dignitasproject.org/join-dignitas-global-education-summit/"/>
    <s v="dignitasproject.org"/>
    <s v="globaleducationsummit evidence practice schoolleaders learning wellbeing sdg4"/>
    <m/>
    <s v="https://pbs.twimg.com/profile_images/827178657785462785/sVHtOVFb_normal.jpg"/>
    <d v="2021-07-23T09:31:12.000"/>
    <d v="2021-07-23T00:00:00.000"/>
    <s v="09:31:12"/>
    <s v="https://twitter.com/gsf_talks/status/1418503956968271880"/>
    <m/>
    <m/>
    <s v="1418503956968271880"/>
    <m/>
    <b v="0"/>
    <n v="0"/>
    <s v=""/>
    <b v="0"/>
    <s v="en"/>
    <m/>
    <s v=""/>
    <b v="0"/>
    <n v="2"/>
    <s v="1418483424340455432"/>
    <s v="Twitter Web App"/>
    <b v="0"/>
    <s v="1418483424340455432"/>
    <s v="Tweet"/>
    <n v="0"/>
    <n v="0"/>
    <m/>
    <m/>
    <m/>
    <m/>
    <m/>
    <m/>
    <m/>
    <m/>
    <n v="2"/>
    <s v="2"/>
    <s v="4"/>
    <m/>
    <m/>
    <m/>
    <m/>
    <m/>
    <m/>
    <m/>
    <m/>
    <m/>
  </r>
  <r>
    <s v="abdishakurtarah"/>
    <s v="maalimismael"/>
    <m/>
    <m/>
    <m/>
    <m/>
    <m/>
    <m/>
    <m/>
    <m/>
    <s v="No"/>
    <n v="128"/>
    <m/>
    <m/>
    <x v="0"/>
    <x v="19"/>
    <s v="The result of National Secondary Examination in Somalia is out, five of the top 10 places are girls who attended low cost private schools which are member of @FPENSedu. Great news! Well done to them and their parents who invested in their education. @GSF_talks, @Maalimismael."/>
    <m/>
    <m/>
    <m/>
    <m/>
    <s v="https://pbs.twimg.com/profile_images/1190531546001944576/1bc9XLd6_normal.jpg"/>
    <d v="2021-07-23T11:31:38.000"/>
    <d v="2021-07-23T00:00:00.000"/>
    <s v="11:31:38"/>
    <s v="https://twitter.com/abdishakurtarah/status/1418534265818656773"/>
    <m/>
    <m/>
    <s v="1418534265818656773"/>
    <m/>
    <b v="0"/>
    <n v="8"/>
    <s v=""/>
    <b v="0"/>
    <s v="en"/>
    <m/>
    <s v=""/>
    <b v="0"/>
    <n v="1"/>
    <s v=""/>
    <s v="Twitter for Android"/>
    <b v="0"/>
    <s v="1418534265818656773"/>
    <s v="Tweet"/>
    <n v="0"/>
    <n v="0"/>
    <m/>
    <m/>
    <m/>
    <m/>
    <m/>
    <m/>
    <m/>
    <m/>
    <n v="1"/>
    <s v="2"/>
    <s v="2"/>
    <m/>
    <m/>
    <m/>
    <m/>
    <m/>
    <m/>
    <m/>
    <m/>
    <m/>
  </r>
  <r>
    <s v="gsf_talks"/>
    <s v="maalimismael"/>
    <m/>
    <m/>
    <m/>
    <m/>
    <m/>
    <m/>
    <m/>
    <m/>
    <s v="No"/>
    <n v="129"/>
    <m/>
    <m/>
    <x v="0"/>
    <x v="20"/>
    <s v="@AbdishakurTarah @FPENSedu @Maalimismael Congratulations to the schools and, wishing the girls the very best as they move forward to the next chapter in their lives 🙌🏾"/>
    <m/>
    <m/>
    <m/>
    <m/>
    <s v="https://pbs.twimg.com/profile_images/827178657785462785/sVHtOVFb_normal.jpg"/>
    <d v="2021-07-23T11:56:24.000"/>
    <d v="2021-07-23T00:00:00.000"/>
    <s v="11:56:24"/>
    <s v="https://twitter.com/gsf_talks/status/1418540499032580098"/>
    <m/>
    <m/>
    <s v="1418540499032580098"/>
    <s v="1418534265818656773"/>
    <b v="0"/>
    <n v="3"/>
    <s v="1140386090852999168"/>
    <b v="0"/>
    <s v="en"/>
    <m/>
    <s v=""/>
    <b v="0"/>
    <n v="0"/>
    <s v=""/>
    <s v="Twitter for iPhone"/>
    <b v="0"/>
    <s v="1418534265818656773"/>
    <s v="Tweet"/>
    <n v="0"/>
    <n v="0"/>
    <s v="-0,745779800818049,51,4482221321091 _x000a_1,76893599950184,51,4482221321091 _x000a_1,76893599950184,52,9926789576249 _x000a_-0,745779800818049,52,9926789576249"/>
    <s v="United Kingdom"/>
    <s v="GB"/>
    <s v="East, England"/>
    <s v="3bc1b6cfd27ef7f6"/>
    <s v="East"/>
    <s v="admin"/>
    <s v="https://api.twitter.com/1.1/geo/id/3bc1b6cfd27ef7f6.json"/>
    <n v="2"/>
    <s v="2"/>
    <s v="2"/>
    <m/>
    <m/>
    <m/>
    <m/>
    <m/>
    <m/>
    <m/>
    <m/>
    <m/>
  </r>
  <r>
    <s v="gsf_talks"/>
    <s v="maalimismael"/>
    <m/>
    <m/>
    <m/>
    <m/>
    <m/>
    <m/>
    <m/>
    <m/>
    <s v="No"/>
    <n v="130"/>
    <m/>
    <m/>
    <x v="1"/>
    <x v="21"/>
    <s v="The result of National Secondary Examination in Somalia is out, five of the top 10 places are girls who attended low cost private schools which are member of @FPENSedu. Great news! Well done to them and their parents who invested in their education. @GSF_talks, @Maalimismael."/>
    <m/>
    <m/>
    <m/>
    <m/>
    <s v="https://pbs.twimg.com/profile_images/827178657785462785/sVHtOVFb_normal.jpg"/>
    <d v="2021-07-23T12:41:18.000"/>
    <d v="2021-07-23T00:00:00.000"/>
    <s v="12:41:18"/>
    <s v="https://twitter.com/gsf_talks/status/1418551797304610828"/>
    <m/>
    <m/>
    <s v="1418551797304610828"/>
    <m/>
    <b v="0"/>
    <n v="0"/>
    <s v=""/>
    <b v="0"/>
    <s v="en"/>
    <m/>
    <s v=""/>
    <b v="0"/>
    <n v="1"/>
    <s v="1418534265818656773"/>
    <s v="Twitter Web App"/>
    <b v="0"/>
    <s v="1418534265818656773"/>
    <s v="Tweet"/>
    <n v="0"/>
    <n v="0"/>
    <m/>
    <m/>
    <m/>
    <m/>
    <m/>
    <m/>
    <m/>
    <m/>
    <n v="2"/>
    <s v="2"/>
    <s v="2"/>
    <m/>
    <m/>
    <m/>
    <m/>
    <m/>
    <m/>
    <m/>
    <m/>
    <m/>
  </r>
  <r>
    <s v="abdishakurtarah"/>
    <s v="fpensedu"/>
    <m/>
    <m/>
    <m/>
    <m/>
    <m/>
    <m/>
    <m/>
    <m/>
    <s v="No"/>
    <n v="131"/>
    <m/>
    <m/>
    <x v="0"/>
    <x v="19"/>
    <s v="The result of National Secondary Examination in Somalia is out, five of the top 10 places are girls who attended low cost private schools which are member of @FPENSedu. Great news! Well done to them and their parents who invested in their education. @GSF_talks, @Maalimismael."/>
    <m/>
    <m/>
    <m/>
    <m/>
    <s v="https://pbs.twimg.com/profile_images/1190531546001944576/1bc9XLd6_normal.jpg"/>
    <d v="2021-07-23T11:31:38.000"/>
    <d v="2021-07-23T00:00:00.000"/>
    <s v="11:31:38"/>
    <s v="https://twitter.com/abdishakurtarah/status/1418534265818656773"/>
    <m/>
    <m/>
    <s v="1418534265818656773"/>
    <m/>
    <b v="0"/>
    <n v="8"/>
    <s v=""/>
    <b v="0"/>
    <s v="en"/>
    <m/>
    <s v=""/>
    <b v="0"/>
    <n v="1"/>
    <s v=""/>
    <s v="Twitter for Android"/>
    <b v="0"/>
    <s v="1418534265818656773"/>
    <s v="Tweet"/>
    <n v="0"/>
    <n v="0"/>
    <m/>
    <m/>
    <m/>
    <m/>
    <m/>
    <m/>
    <m/>
    <m/>
    <n v="2"/>
    <s v="2"/>
    <s v="2"/>
    <m/>
    <m/>
    <m/>
    <m/>
    <m/>
    <m/>
    <m/>
    <m/>
    <m/>
  </r>
  <r>
    <s v="abdishakurtarah"/>
    <s v="fpensedu"/>
    <m/>
    <m/>
    <m/>
    <m/>
    <m/>
    <m/>
    <m/>
    <m/>
    <s v="No"/>
    <n v="132"/>
    <m/>
    <m/>
    <x v="1"/>
    <x v="8"/>
    <s v="We are proud of Awale Ahmed, from Waberi Galkayo secondary school  who is leading national exam. Waberi is among Fpens' best schools. _x000a_Congratulations Mr.Awale for the hardwork.Keep the same spirit._x000a_@GSF_talks @FPENSedu @AbdishakurTarah @AWGBanaadir @moechesomalia"/>
    <m/>
    <m/>
    <m/>
    <m/>
    <s v="https://pbs.twimg.com/profile_images/1190531546001944576/1bc9XLd6_normal.jpg"/>
    <d v="2021-07-23T18:34:03.000"/>
    <d v="2021-07-23T00:00:00.000"/>
    <s v="18:34:03"/>
    <s v="https://twitter.com/abdishakurtarah/status/1418640568029229056"/>
    <m/>
    <m/>
    <s v="1418640568029229056"/>
    <m/>
    <b v="0"/>
    <n v="0"/>
    <s v=""/>
    <b v="0"/>
    <s v="en"/>
    <m/>
    <s v=""/>
    <b v="0"/>
    <n v="1"/>
    <s v="1418627602068168706"/>
    <s v="Twitter for Android"/>
    <b v="0"/>
    <s v="1418627602068168706"/>
    <s v="Tweet"/>
    <n v="0"/>
    <n v="0"/>
    <m/>
    <m/>
    <m/>
    <m/>
    <m/>
    <m/>
    <m/>
    <m/>
    <n v="2"/>
    <s v="2"/>
    <s v="2"/>
    <m/>
    <m/>
    <m/>
    <m/>
    <m/>
    <m/>
    <m/>
    <m/>
    <m/>
  </r>
  <r>
    <s v="gsf_talks"/>
    <s v="fpensedu"/>
    <m/>
    <m/>
    <m/>
    <m/>
    <m/>
    <m/>
    <m/>
    <m/>
    <s v="No"/>
    <n v="133"/>
    <m/>
    <m/>
    <x v="0"/>
    <x v="20"/>
    <s v="@AbdishakurTarah @FPENSedu @Maalimismael Congratulations to the schools and, wishing the girls the very best as they move forward to the next chapter in their lives 🙌🏾"/>
    <m/>
    <m/>
    <m/>
    <m/>
    <s v="https://pbs.twimg.com/profile_images/827178657785462785/sVHtOVFb_normal.jpg"/>
    <d v="2021-07-23T11:56:24.000"/>
    <d v="2021-07-23T00:00:00.000"/>
    <s v="11:56:24"/>
    <s v="https://twitter.com/gsf_talks/status/1418540499032580098"/>
    <m/>
    <m/>
    <s v="1418540499032580098"/>
    <s v="1418534265818656773"/>
    <b v="0"/>
    <n v="3"/>
    <s v="1140386090852999168"/>
    <b v="0"/>
    <s v="en"/>
    <m/>
    <s v=""/>
    <b v="0"/>
    <n v="0"/>
    <s v=""/>
    <s v="Twitter for iPhone"/>
    <b v="0"/>
    <s v="1418534265818656773"/>
    <s v="Tweet"/>
    <n v="0"/>
    <n v="0"/>
    <s v="-0,745779800818049,51,4482221321091 _x000a_1,76893599950184,51,4482221321091 _x000a_1,76893599950184,52,9926789576249 _x000a_-0,745779800818049,52,9926789576249"/>
    <s v="United Kingdom"/>
    <s v="GB"/>
    <s v="East, England"/>
    <s v="3bc1b6cfd27ef7f6"/>
    <s v="East"/>
    <s v="admin"/>
    <s v="https://api.twitter.com/1.1/geo/id/3bc1b6cfd27ef7f6.json"/>
    <n v="2"/>
    <s v="2"/>
    <s v="2"/>
    <m/>
    <m/>
    <m/>
    <m/>
    <m/>
    <m/>
    <m/>
    <m/>
    <m/>
  </r>
  <r>
    <s v="gsf_talks"/>
    <s v="fpensedu"/>
    <m/>
    <m/>
    <m/>
    <m/>
    <m/>
    <m/>
    <m/>
    <m/>
    <s v="No"/>
    <n v="134"/>
    <m/>
    <m/>
    <x v="1"/>
    <x v="21"/>
    <s v="The result of National Secondary Examination in Somalia is out, five of the top 10 places are girls who attended low cost private schools which are member of @FPENSedu. Great news! Well done to them and their parents who invested in their education. @GSF_talks, @Maalimismael."/>
    <m/>
    <m/>
    <m/>
    <m/>
    <s v="https://pbs.twimg.com/profile_images/827178657785462785/sVHtOVFb_normal.jpg"/>
    <d v="2021-07-23T12:41:18.000"/>
    <d v="2021-07-23T00:00:00.000"/>
    <s v="12:41:18"/>
    <s v="https://twitter.com/gsf_talks/status/1418551797304610828"/>
    <m/>
    <m/>
    <s v="1418551797304610828"/>
    <m/>
    <b v="0"/>
    <n v="0"/>
    <s v=""/>
    <b v="0"/>
    <s v="en"/>
    <m/>
    <s v=""/>
    <b v="0"/>
    <n v="1"/>
    <s v="1418534265818656773"/>
    <s v="Twitter Web App"/>
    <b v="0"/>
    <s v="1418534265818656773"/>
    <s v="Tweet"/>
    <n v="0"/>
    <n v="0"/>
    <m/>
    <m/>
    <m/>
    <m/>
    <m/>
    <m/>
    <m/>
    <m/>
    <n v="2"/>
    <s v="2"/>
    <s v="2"/>
    <m/>
    <m/>
    <m/>
    <m/>
    <m/>
    <m/>
    <m/>
    <m/>
    <m/>
  </r>
  <r>
    <s v="abdishakurtarah"/>
    <s v="gsf_talks"/>
    <m/>
    <m/>
    <m/>
    <m/>
    <m/>
    <m/>
    <m/>
    <m/>
    <s v="Yes"/>
    <n v="135"/>
    <m/>
    <m/>
    <x v="0"/>
    <x v="19"/>
    <s v="The result of National Secondary Examination in Somalia is out, five of the top 10 places are girls who attended low cost private schools which are member of @FPENSedu. Great news! Well done to them and their parents who invested in their education. @GSF_talks, @Maalimismael."/>
    <m/>
    <m/>
    <m/>
    <m/>
    <s v="https://pbs.twimg.com/profile_images/1190531546001944576/1bc9XLd6_normal.jpg"/>
    <d v="2021-07-23T11:31:38.000"/>
    <d v="2021-07-23T00:00:00.000"/>
    <s v="11:31:38"/>
    <s v="https://twitter.com/abdishakurtarah/status/1418534265818656773"/>
    <m/>
    <m/>
    <s v="1418534265818656773"/>
    <m/>
    <b v="0"/>
    <n v="8"/>
    <s v=""/>
    <b v="0"/>
    <s v="en"/>
    <m/>
    <s v=""/>
    <b v="0"/>
    <n v="1"/>
    <s v=""/>
    <s v="Twitter for Android"/>
    <b v="0"/>
    <s v="1418534265818656773"/>
    <s v="Tweet"/>
    <n v="0"/>
    <n v="0"/>
    <m/>
    <m/>
    <m/>
    <m/>
    <m/>
    <m/>
    <m/>
    <m/>
    <n v="2"/>
    <s v="2"/>
    <s v="2"/>
    <n v="3"/>
    <n v="6.666666666666667"/>
    <n v="0"/>
    <n v="0"/>
    <n v="0"/>
    <n v="0"/>
    <n v="42"/>
    <n v="93.33333333333333"/>
    <n v="45"/>
  </r>
  <r>
    <s v="abdishakurtarah"/>
    <s v="gsf_talks"/>
    <m/>
    <m/>
    <m/>
    <m/>
    <m/>
    <m/>
    <m/>
    <m/>
    <s v="Yes"/>
    <n v="136"/>
    <m/>
    <m/>
    <x v="1"/>
    <x v="8"/>
    <s v="We are proud of Awale Ahmed, from Waberi Galkayo secondary school  who is leading national exam. Waberi is among Fpens' best schools. _x000a_Congratulations Mr.Awale for the hardwork.Keep the same spirit._x000a_@GSF_talks @FPENSedu @AbdishakurTarah @AWGBanaadir @moechesomalia"/>
    <m/>
    <m/>
    <m/>
    <m/>
    <s v="https://pbs.twimg.com/profile_images/1190531546001944576/1bc9XLd6_normal.jpg"/>
    <d v="2021-07-23T18:34:03.000"/>
    <d v="2021-07-23T00:00:00.000"/>
    <s v="18:34:03"/>
    <s v="https://twitter.com/abdishakurtarah/status/1418640568029229056"/>
    <m/>
    <m/>
    <s v="1418640568029229056"/>
    <m/>
    <b v="0"/>
    <n v="0"/>
    <s v=""/>
    <b v="0"/>
    <s v="en"/>
    <m/>
    <s v=""/>
    <b v="0"/>
    <n v="1"/>
    <s v="1418627602068168706"/>
    <s v="Twitter for Android"/>
    <b v="0"/>
    <s v="1418627602068168706"/>
    <s v="Tweet"/>
    <n v="0"/>
    <n v="0"/>
    <m/>
    <m/>
    <m/>
    <m/>
    <m/>
    <m/>
    <m/>
    <m/>
    <n v="2"/>
    <s v="2"/>
    <s v="2"/>
    <m/>
    <m/>
    <m/>
    <m/>
    <m/>
    <m/>
    <m/>
    <m/>
    <m/>
  </r>
  <r>
    <s v="gsf_talks"/>
    <s v="abdishakurtarah"/>
    <m/>
    <m/>
    <m/>
    <m/>
    <m/>
    <m/>
    <m/>
    <m/>
    <s v="Yes"/>
    <n v="137"/>
    <m/>
    <m/>
    <x v="2"/>
    <x v="20"/>
    <s v="@AbdishakurTarah @FPENSedu @Maalimismael Congratulations to the schools and, wishing the girls the very best as they move forward to the next chapter in their lives 🙌🏾"/>
    <m/>
    <m/>
    <m/>
    <m/>
    <s v="https://pbs.twimg.com/profile_images/827178657785462785/sVHtOVFb_normal.jpg"/>
    <d v="2021-07-23T11:56:24.000"/>
    <d v="2021-07-23T00:00:00.000"/>
    <s v="11:56:24"/>
    <s v="https://twitter.com/gsf_talks/status/1418540499032580098"/>
    <m/>
    <m/>
    <s v="1418540499032580098"/>
    <s v="1418534265818656773"/>
    <b v="0"/>
    <n v="3"/>
    <s v="1140386090852999168"/>
    <b v="0"/>
    <s v="en"/>
    <m/>
    <s v=""/>
    <b v="0"/>
    <n v="0"/>
    <s v=""/>
    <s v="Twitter for iPhone"/>
    <b v="0"/>
    <s v="1418534265818656773"/>
    <s v="Tweet"/>
    <n v="0"/>
    <n v="0"/>
    <s v="-0,745779800818049,51,4482221321091 _x000a_1,76893599950184,51,4482221321091 _x000a_1,76893599950184,52,9926789576249 _x000a_-0,745779800818049,52,9926789576249"/>
    <s v="United Kingdom"/>
    <s v="GB"/>
    <s v="East, England"/>
    <s v="3bc1b6cfd27ef7f6"/>
    <s v="East"/>
    <s v="admin"/>
    <s v="https://api.twitter.com/1.1/geo/id/3bc1b6cfd27ef7f6.json"/>
    <n v="2"/>
    <s v="2"/>
    <s v="2"/>
    <n v="2"/>
    <n v="8"/>
    <n v="0"/>
    <n v="0"/>
    <n v="0"/>
    <n v="0"/>
    <n v="23"/>
    <n v="92"/>
    <n v="25"/>
  </r>
  <r>
    <s v="gsf_talks"/>
    <s v="abdishakurtarah"/>
    <m/>
    <m/>
    <m/>
    <m/>
    <m/>
    <m/>
    <m/>
    <m/>
    <s v="Yes"/>
    <n v="138"/>
    <m/>
    <m/>
    <x v="3"/>
    <x v="21"/>
    <s v="The result of National Secondary Examination in Somalia is out, five of the top 10 places are girls who attended low cost private schools which are member of @FPENSedu. Great news! Well done to them and their parents who invested in their education. @GSF_talks, @Maalimismael."/>
    <m/>
    <m/>
    <m/>
    <m/>
    <s v="https://pbs.twimg.com/profile_images/827178657785462785/sVHtOVFb_normal.jpg"/>
    <d v="2021-07-23T12:41:18.000"/>
    <d v="2021-07-23T00:00:00.000"/>
    <s v="12:41:18"/>
    <s v="https://twitter.com/gsf_talks/status/1418551797304610828"/>
    <m/>
    <m/>
    <s v="1418551797304610828"/>
    <m/>
    <b v="0"/>
    <n v="0"/>
    <s v=""/>
    <b v="0"/>
    <s v="en"/>
    <m/>
    <s v=""/>
    <b v="0"/>
    <n v="1"/>
    <s v="1418534265818656773"/>
    <s v="Twitter Web App"/>
    <b v="0"/>
    <s v="1418534265818656773"/>
    <s v="Tweet"/>
    <n v="0"/>
    <n v="0"/>
    <m/>
    <m/>
    <m/>
    <m/>
    <m/>
    <m/>
    <m/>
    <m/>
    <n v="2"/>
    <s v="2"/>
    <s v="2"/>
    <n v="3"/>
    <n v="6.666666666666667"/>
    <n v="0"/>
    <n v="0"/>
    <n v="0"/>
    <n v="0"/>
    <n v="42"/>
    <n v="93.33333333333333"/>
    <n v="45"/>
  </r>
  <r>
    <s v="gsf_talks"/>
    <s v="dignitasproject"/>
    <m/>
    <m/>
    <m/>
    <m/>
    <m/>
    <m/>
    <m/>
    <m/>
    <s v="No"/>
    <n v="139"/>
    <m/>
    <m/>
    <x v="0"/>
    <x v="14"/>
    <s v="Last Thursday, GSF, @dignitasproject and @iTeach hosted a session on Helping Teachers Deliver #SEL &amp;amp;Re-engage Students in Learning. This entire week, we will highlight key learnings from this session, and encourage you to share your suggestions on improved SEL."/>
    <m/>
    <m/>
    <s v="sel"/>
    <m/>
    <s v="https://pbs.twimg.com/profile_images/827178657785462785/sVHtOVFb_normal.jpg"/>
    <d v="2021-07-21T11:01:05.000"/>
    <d v="2021-07-21T00:00:00.000"/>
    <s v="11:01:05"/>
    <s v="https://twitter.com/gsf_talks/status/1417801800942379008"/>
    <m/>
    <m/>
    <s v="1417801800942379008"/>
    <s v="1417453088604975109"/>
    <b v="0"/>
    <n v="2"/>
    <s v="783611296457617408"/>
    <b v="0"/>
    <s v="en"/>
    <m/>
    <s v=""/>
    <b v="0"/>
    <n v="0"/>
    <s v=""/>
    <s v="Twitter Web App"/>
    <b v="0"/>
    <s v="1417453088604975109"/>
    <s v="Tweet"/>
    <n v="0"/>
    <n v="0"/>
    <m/>
    <m/>
    <m/>
    <m/>
    <m/>
    <m/>
    <m/>
    <m/>
    <n v="6"/>
    <s v="2"/>
    <s v="4"/>
    <n v="3"/>
    <n v="7.317073170731708"/>
    <n v="0"/>
    <n v="0"/>
    <n v="0"/>
    <n v="0"/>
    <n v="38"/>
    <n v="92.6829268292683"/>
    <n v="41"/>
  </r>
  <r>
    <s v="gsf_talks"/>
    <s v="dignitasproject"/>
    <m/>
    <m/>
    <m/>
    <m/>
    <m/>
    <m/>
    <m/>
    <m/>
    <s v="No"/>
    <n v="140"/>
    <m/>
    <m/>
    <x v="0"/>
    <x v="18"/>
    <s v="Are schools the best places to deliver Social and Emotional Learning?@DeborahKimathi of @dignitasproject shared that learning spaces unite the community, parents &amp;amp; children, contributing to #StudentWellbeing. #StudentLearning #EducationDevelopment #QualityEducationforall #SEL https://t.co/ilQmICbfXF"/>
    <m/>
    <m/>
    <s v="studentwellbeing studentlearning educationdevelopment qualityeducationforall sel"/>
    <s v="https://pbs.twimg.com/media/E607WXHVcAE_EaA.jpg"/>
    <s v="https://pbs.twimg.com/media/E607WXHVcAE_EaA.jpg"/>
    <d v="2021-07-21T14:31:37.000"/>
    <d v="2021-07-21T00:00:00.000"/>
    <s v="14:31:37"/>
    <s v="https://twitter.com/gsf_talks/status/1417854785416429568"/>
    <m/>
    <m/>
    <s v="1417854785416429568"/>
    <m/>
    <b v="0"/>
    <n v="7"/>
    <s v=""/>
    <b v="0"/>
    <s v="en"/>
    <m/>
    <s v=""/>
    <b v="0"/>
    <n v="2"/>
    <s v=""/>
    <s v="Twitter Web App"/>
    <b v="0"/>
    <s v="1417854785416429568"/>
    <s v="Tweet"/>
    <n v="0"/>
    <n v="0"/>
    <m/>
    <m/>
    <m/>
    <m/>
    <m/>
    <m/>
    <m/>
    <m/>
    <n v="6"/>
    <s v="2"/>
    <s v="4"/>
    <n v="1"/>
    <n v="3.225806451612903"/>
    <n v="0"/>
    <n v="0"/>
    <n v="0"/>
    <n v="0"/>
    <n v="30"/>
    <n v="96.7741935483871"/>
    <n v="31"/>
  </r>
  <r>
    <s v="gsf_talks"/>
    <s v="dignitasproject"/>
    <m/>
    <m/>
    <m/>
    <m/>
    <m/>
    <m/>
    <m/>
    <m/>
    <s v="No"/>
    <n v="141"/>
    <m/>
    <m/>
    <x v="0"/>
    <x v="15"/>
    <s v="Last Thursday, GSF, @dignitasproject_x000a_and @iTeach hosted a session on Helping Teachers Deliver #SEL &amp;amp; Re-engage Students in Learning. This week, we will highlight key learnings from this session. Do share your suggestions too on improving SEL!"/>
    <m/>
    <m/>
    <s v="sel"/>
    <m/>
    <s v="https://pbs.twimg.com/profile_images/827178657785462785/sVHtOVFb_normal.jpg"/>
    <d v="2021-07-21T14:32:48.000"/>
    <d v="2021-07-21T00:00:00.000"/>
    <s v="14:32:48"/>
    <s v="https://twitter.com/gsf_talks/status/1417855082226348039"/>
    <m/>
    <m/>
    <s v="1417855082226348039"/>
    <s v="1417854785416429568"/>
    <b v="0"/>
    <n v="2"/>
    <s v="783611296457617408"/>
    <b v="0"/>
    <s v="en"/>
    <m/>
    <s v=""/>
    <b v="0"/>
    <n v="0"/>
    <s v=""/>
    <s v="Twitter Web App"/>
    <b v="0"/>
    <s v="1417854785416429568"/>
    <s v="Tweet"/>
    <n v="0"/>
    <n v="0"/>
    <m/>
    <m/>
    <m/>
    <m/>
    <m/>
    <m/>
    <m/>
    <m/>
    <n v="6"/>
    <s v="2"/>
    <s v="4"/>
    <n v="2"/>
    <n v="5.2631578947368425"/>
    <n v="0"/>
    <n v="0"/>
    <n v="0"/>
    <n v="0"/>
    <n v="36"/>
    <n v="94.73684210526316"/>
    <n v="38"/>
  </r>
  <r>
    <s v="gsf_talks"/>
    <s v="dignitasproject"/>
    <m/>
    <m/>
    <m/>
    <m/>
    <m/>
    <m/>
    <m/>
    <m/>
    <s v="No"/>
    <n v="142"/>
    <m/>
    <m/>
    <x v="0"/>
    <x v="22"/>
    <s v="Last Thursday, GSF, @dignitasproject and _x000a_#iTeach hosted a session on Helping Teachers Deliver #SEL &amp;amp; Re-engage Students in Learning. This week, we will highlight key learnings from this session. Do share your suggestions too on improving SEL!"/>
    <m/>
    <m/>
    <s v="iteach sel"/>
    <m/>
    <s v="https://pbs.twimg.com/profile_images/827178657785462785/sVHtOVFb_normal.jpg"/>
    <d v="2021-07-22T13:43:28.000"/>
    <d v="2021-07-22T00:00:00.000"/>
    <s v="13:43:28"/>
    <s v="https://twitter.com/gsf_talks/status/1418205052666146818"/>
    <m/>
    <m/>
    <s v="1418205052666146818"/>
    <s v="1418176509462913024"/>
    <b v="0"/>
    <n v="3"/>
    <s v="783611296457617408"/>
    <b v="0"/>
    <s v="en"/>
    <m/>
    <s v=""/>
    <b v="0"/>
    <n v="2"/>
    <s v=""/>
    <s v="Twitter Web App"/>
    <b v="0"/>
    <s v="1418176509462913024"/>
    <s v="Tweet"/>
    <n v="0"/>
    <n v="0"/>
    <m/>
    <m/>
    <m/>
    <m/>
    <m/>
    <m/>
    <m/>
    <m/>
    <n v="6"/>
    <s v="2"/>
    <s v="4"/>
    <n v="2"/>
    <n v="5.2631578947368425"/>
    <n v="0"/>
    <n v="0"/>
    <n v="0"/>
    <n v="0"/>
    <n v="36"/>
    <n v="94.73684210526316"/>
    <n v="38"/>
  </r>
  <r>
    <s v="gsf_talks"/>
    <s v="dignitasproject"/>
    <m/>
    <m/>
    <m/>
    <m/>
    <m/>
    <m/>
    <m/>
    <m/>
    <s v="No"/>
    <n v="143"/>
    <m/>
    <m/>
    <x v="1"/>
    <x v="17"/>
    <s v="Please register to join us at @dignitasproject @GPforEducation #GlobalEducationSummit side event - exploring #Evidence and #Practice that supports #SchoolLeaders as positive agents of change in children's #learning and #wellbeing #SDG4 @ReliAfrica_x000a__x000a_https://t.co/CmPLE9XoqE"/>
    <s v="https://dignitasproject.org/join-dignitas-global-education-summit/"/>
    <s v="dignitasproject.org"/>
    <s v="globaleducationsummit evidence practice schoolleaders learning wellbeing sdg4"/>
    <m/>
    <s v="https://pbs.twimg.com/profile_images/827178657785462785/sVHtOVFb_normal.jpg"/>
    <d v="2021-07-23T09:31:12.000"/>
    <d v="2021-07-23T00:00:00.000"/>
    <s v="09:31:12"/>
    <s v="https://twitter.com/gsf_talks/status/1418503956968271880"/>
    <m/>
    <m/>
    <s v="1418503956968271880"/>
    <m/>
    <b v="0"/>
    <n v="0"/>
    <s v=""/>
    <b v="0"/>
    <s v="en"/>
    <m/>
    <s v=""/>
    <b v="0"/>
    <n v="2"/>
    <s v="1418483424340455432"/>
    <s v="Twitter Web App"/>
    <b v="0"/>
    <s v="1418483424340455432"/>
    <s v="Tweet"/>
    <n v="0"/>
    <n v="0"/>
    <m/>
    <m/>
    <m/>
    <m/>
    <m/>
    <m/>
    <m/>
    <m/>
    <n v="6"/>
    <s v="2"/>
    <s v="4"/>
    <n v="3"/>
    <n v="10"/>
    <n v="0"/>
    <n v="0"/>
    <n v="0"/>
    <n v="0"/>
    <n v="27"/>
    <n v="90"/>
    <n v="30"/>
  </r>
  <r>
    <s v="gsf_talks"/>
    <s v="dignitasproject"/>
    <m/>
    <m/>
    <m/>
    <m/>
    <m/>
    <m/>
    <m/>
    <m/>
    <s v="No"/>
    <n v="144"/>
    <m/>
    <m/>
    <x v="0"/>
    <x v="23"/>
    <s v="#GSFRecommends: Must attend at Global Education Summit @GPforEducation on July 27 _x000a__x000a_School Leadership for Quality Teaching - a panel hosted by GSF member @dignitasproject  _x000a_11 AM London time; register here:_x000a_https://t.co/GJxiP989bY_x000a_(3/3)_x000a_#GES2021 #FundEducation https://t.co/QTYjBE50Wp"/>
    <s v="https://docs.google.com/forms/d/e/1FAIpQLSc0BmImeVRPRtoeGNBfIPEkrwLDHLsvNnZZNOAvoWJnQGPixw/viewform"/>
    <s v="google.com"/>
    <s v="gsfrecommends ges2021 fundeducation"/>
    <s v="https://pbs.twimg.com/media/E7Nq6V1WQAMZ2gE.png"/>
    <s v="https://pbs.twimg.com/media/E7Nq6V1WQAMZ2gE.png"/>
    <d v="2021-07-26T09:50:02.000"/>
    <d v="2021-07-26T00:00:00.000"/>
    <s v="09:50:02"/>
    <s v="https://twitter.com/gsf_talks/status/1419595859654807553"/>
    <m/>
    <m/>
    <s v="1419595859654807553"/>
    <m/>
    <b v="0"/>
    <n v="1"/>
    <s v=""/>
    <b v="0"/>
    <s v="en"/>
    <m/>
    <s v=""/>
    <b v="0"/>
    <n v="0"/>
    <s v=""/>
    <s v="Hootsuite Inc."/>
    <b v="0"/>
    <s v="1419595859654807553"/>
    <s v="Tweet"/>
    <n v="0"/>
    <n v="0"/>
    <m/>
    <m/>
    <m/>
    <m/>
    <m/>
    <m/>
    <m/>
    <m/>
    <n v="6"/>
    <s v="2"/>
    <s v="4"/>
    <n v="0"/>
    <n v="0"/>
    <n v="0"/>
    <n v="0"/>
    <n v="0"/>
    <n v="0"/>
    <n v="33"/>
    <n v="100"/>
    <n v="33"/>
  </r>
  <r>
    <s v="gsf_talks"/>
    <s v="gpforeducation"/>
    <m/>
    <m/>
    <m/>
    <m/>
    <m/>
    <m/>
    <m/>
    <m/>
    <s v="No"/>
    <n v="145"/>
    <m/>
    <m/>
    <x v="1"/>
    <x v="17"/>
    <s v="Please register to join us at @dignitasproject @GPforEducation #GlobalEducationSummit side event - exploring #Evidence and #Practice that supports #SchoolLeaders as positive agents of change in children's #learning and #wellbeing #SDG4 @ReliAfrica_x000a__x000a_https://t.co/CmPLE9XoqE"/>
    <s v="https://dignitasproject.org/join-dignitas-global-education-summit/"/>
    <s v="dignitasproject.org"/>
    <s v="globaleducationsummit evidence practice schoolleaders learning wellbeing sdg4"/>
    <m/>
    <s v="https://pbs.twimg.com/profile_images/827178657785462785/sVHtOVFb_normal.jpg"/>
    <d v="2021-07-23T09:31:12.000"/>
    <d v="2021-07-23T00:00:00.000"/>
    <s v="09:31:12"/>
    <s v="https://twitter.com/gsf_talks/status/1418503956968271880"/>
    <m/>
    <m/>
    <s v="1418503956968271880"/>
    <m/>
    <b v="0"/>
    <n v="0"/>
    <s v=""/>
    <b v="0"/>
    <s v="en"/>
    <m/>
    <s v=""/>
    <b v="0"/>
    <n v="2"/>
    <s v="1418483424340455432"/>
    <s v="Twitter Web App"/>
    <b v="0"/>
    <s v="1418483424340455432"/>
    <s v="Tweet"/>
    <n v="0"/>
    <n v="0"/>
    <m/>
    <m/>
    <m/>
    <m/>
    <m/>
    <m/>
    <m/>
    <m/>
    <n v="4"/>
    <s v="2"/>
    <s v="2"/>
    <m/>
    <m/>
    <m/>
    <m/>
    <m/>
    <m/>
    <m/>
    <m/>
    <m/>
  </r>
  <r>
    <s v="gsf_talks"/>
    <s v="gpforeducation"/>
    <m/>
    <m/>
    <m/>
    <m/>
    <m/>
    <m/>
    <m/>
    <m/>
    <s v="No"/>
    <n v="146"/>
    <m/>
    <m/>
    <x v="0"/>
    <x v="24"/>
    <s v="We’re looking forward to the Global Education Summit: Financing GPE 2021-2025 @GPforEducation this week! Here are a few events led by GSF member organisations and others that we’d recommend attending on July 27.  (1/3) _x000a_#GES2021 #FundEducation https://t.co/VF8bROh8VA"/>
    <m/>
    <m/>
    <s v="ges2021 fundeducation"/>
    <s v="https://pbs.twimg.com/media/E7NooAHXMAAiZ7P.png"/>
    <s v="https://pbs.twimg.com/media/E7NooAHXMAAiZ7P.png"/>
    <d v="2021-07-26T09:40:03.000"/>
    <d v="2021-07-26T00:00:00.000"/>
    <s v="09:40:03"/>
    <s v="https://twitter.com/gsf_talks/status/1419593345907703810"/>
    <m/>
    <m/>
    <s v="1419593345907703810"/>
    <m/>
    <b v="0"/>
    <n v="1"/>
    <s v=""/>
    <b v="0"/>
    <s v="en"/>
    <m/>
    <s v=""/>
    <b v="0"/>
    <n v="0"/>
    <s v=""/>
    <s v="Hootsuite Inc."/>
    <b v="0"/>
    <s v="1419593345907703810"/>
    <s v="Tweet"/>
    <n v="0"/>
    <n v="0"/>
    <m/>
    <m/>
    <m/>
    <m/>
    <m/>
    <m/>
    <m/>
    <m/>
    <n v="4"/>
    <s v="2"/>
    <s v="2"/>
    <n v="2"/>
    <n v="5"/>
    <n v="0"/>
    <n v="0"/>
    <n v="0"/>
    <n v="0"/>
    <n v="38"/>
    <n v="95"/>
    <n v="40"/>
  </r>
  <r>
    <s v="gsf_talks"/>
    <s v="gpforeducation"/>
    <m/>
    <m/>
    <m/>
    <m/>
    <m/>
    <m/>
    <m/>
    <m/>
    <s v="No"/>
    <n v="147"/>
    <m/>
    <m/>
    <x v="0"/>
    <x v="25"/>
    <s v="#GSFRecommends: Must attend at Global Education Summit @GPforEducation on July 27 _x000a__x000a_Underscoring Innovation &amp;amp; Education Technology in learning. _x000a_10 AM London time; register here: https://t.co/rin6j2e94r_x000a_(2/3) _x000a_#GES2021 #FundEducation https://t.co/7SoOrrEMMz"/>
    <s v="https://zoom.us/webinar/register/WN_L9uS-tOuQT67E7pUWqhEOQ"/>
    <s v="zoom.us"/>
    <s v="gsfrecommends ges2021 fundeducation"/>
    <s v="https://pbs.twimg.com/media/E7NpxPxXEAAqb1n.png"/>
    <s v="https://pbs.twimg.com/media/E7NpxPxXEAAqb1n.png"/>
    <d v="2021-07-26T09:45:03.000"/>
    <d v="2021-07-26T00:00:00.000"/>
    <s v="09:45:03"/>
    <s v="https://twitter.com/gsf_talks/status/1419594603871735809"/>
    <m/>
    <m/>
    <s v="1419594603871735809"/>
    <m/>
    <b v="0"/>
    <n v="2"/>
    <s v=""/>
    <b v="0"/>
    <s v="en"/>
    <m/>
    <s v=""/>
    <b v="0"/>
    <n v="0"/>
    <s v=""/>
    <s v="Hootsuite Inc."/>
    <b v="0"/>
    <s v="1419594603871735809"/>
    <s v="Tweet"/>
    <n v="0"/>
    <n v="0"/>
    <m/>
    <m/>
    <m/>
    <m/>
    <m/>
    <m/>
    <m/>
    <m/>
    <n v="4"/>
    <s v="2"/>
    <s v="2"/>
    <n v="1"/>
    <n v="3.5714285714285716"/>
    <n v="0"/>
    <n v="0"/>
    <n v="0"/>
    <n v="0"/>
    <n v="27"/>
    <n v="96.42857142857143"/>
    <n v="28"/>
  </r>
  <r>
    <s v="gsf_talks"/>
    <s v="gpforeducation"/>
    <m/>
    <m/>
    <m/>
    <m/>
    <m/>
    <m/>
    <m/>
    <m/>
    <s v="No"/>
    <n v="148"/>
    <m/>
    <m/>
    <x v="0"/>
    <x v="23"/>
    <s v="#GSFRecommends: Must attend at Global Education Summit @GPforEducation on July 27 _x000a__x000a_School Leadership for Quality Teaching - a panel hosted by GSF member @dignitasproject  _x000a_11 AM London time; register here:_x000a_https://t.co/GJxiP989bY_x000a_(3/3)_x000a_#GES2021 #FundEducation https://t.co/QTYjBE50Wp"/>
    <s v="https://docs.google.com/forms/d/e/1FAIpQLSc0BmImeVRPRtoeGNBfIPEkrwLDHLsvNnZZNOAvoWJnQGPixw/viewform"/>
    <s v="google.com"/>
    <s v="gsfrecommends ges2021 fundeducation"/>
    <s v="https://pbs.twimg.com/media/E7Nq6V1WQAMZ2gE.png"/>
    <s v="https://pbs.twimg.com/media/E7Nq6V1WQAMZ2gE.png"/>
    <d v="2021-07-26T09:50:02.000"/>
    <d v="2021-07-26T00:00:00.000"/>
    <s v="09:50:02"/>
    <s v="https://twitter.com/gsf_talks/status/1419595859654807553"/>
    <m/>
    <m/>
    <s v="1419595859654807553"/>
    <m/>
    <b v="0"/>
    <n v="1"/>
    <s v=""/>
    <b v="0"/>
    <s v="en"/>
    <m/>
    <s v=""/>
    <b v="0"/>
    <n v="0"/>
    <s v=""/>
    <s v="Hootsuite Inc."/>
    <b v="0"/>
    <s v="1419595859654807553"/>
    <s v="Tweet"/>
    <n v="0"/>
    <n v="0"/>
    <m/>
    <m/>
    <m/>
    <m/>
    <m/>
    <m/>
    <m/>
    <m/>
    <n v="4"/>
    <s v="2"/>
    <s v="2"/>
    <m/>
    <m/>
    <m/>
    <m/>
    <m/>
    <m/>
    <m/>
    <m/>
    <m/>
  </r>
  <r>
    <s v="gsf_talks"/>
    <s v="gsf_talks"/>
    <m/>
    <m/>
    <m/>
    <m/>
    <m/>
    <m/>
    <m/>
    <m/>
    <s v="No"/>
    <n v="149"/>
    <m/>
    <m/>
    <x v="4"/>
    <x v="26"/>
    <s v="#JobAlert: We are looking to hire new members for our brilliant #ImpactandInnovation team (remote positions)_x000a_Sr Manager - Impact &amp;amp; Innovation   _x000a_Associates - Impact &amp;amp; Innovation (2) _x000a_Associate - Policy &amp;amp; Research _x000a_Apply: https://t.co/vx9p94jiv8_x000a_#SocialImpactJobs #RemoteJobsAlert https://t.co/rKbVcz1DE7"/>
    <s v="https://www.globalschoolsforum.org/page/Jobs"/>
    <s v="globalschoolsforum.org"/>
    <s v="jobalert impactandinnovation socialimpactjobs remotejobsalert"/>
    <s v="https://pbs.twimg.com/media/E6ztO6-WQAY9OHl.jpg"/>
    <s v="https://pbs.twimg.com/media/E6ztO6-WQAY9OHl.jpg"/>
    <d v="2021-07-21T08:50:03.000"/>
    <d v="2021-07-21T00:00:00.000"/>
    <s v="08:50:03"/>
    <s v="https://twitter.com/gsf_talks/status/1417768825232236545"/>
    <m/>
    <m/>
    <s v="1417768825232236545"/>
    <m/>
    <b v="0"/>
    <n v="2"/>
    <s v=""/>
    <b v="0"/>
    <s v="en"/>
    <m/>
    <s v=""/>
    <b v="0"/>
    <n v="0"/>
    <s v=""/>
    <s v="Hootsuite Inc."/>
    <b v="0"/>
    <s v="1417768825232236545"/>
    <s v="Tweet"/>
    <n v="0"/>
    <n v="0"/>
    <m/>
    <m/>
    <m/>
    <m/>
    <m/>
    <m/>
    <m/>
    <m/>
    <n v="4"/>
    <s v="2"/>
    <s v="2"/>
    <n v="3"/>
    <n v="9.375"/>
    <n v="0"/>
    <n v="0"/>
    <n v="0"/>
    <n v="0"/>
    <n v="29"/>
    <n v="90.625"/>
    <n v="32"/>
  </r>
  <r>
    <s v="gsf_talks"/>
    <s v="gsf_talks"/>
    <m/>
    <m/>
    <m/>
    <m/>
    <m/>
    <m/>
    <m/>
    <m/>
    <s v="No"/>
    <n v="150"/>
    <m/>
    <m/>
    <x v="4"/>
    <x v="27"/>
    <s v="How do we achieve #SocialandEmotionalLearning in a virtual setting? #iTeach shared 3 key principles - Design your student wellbeing approach;  Make it a part of the timetable; Focus on quality learning.  #EducationDevelopment #StudentWellbeing #QualityEducationforall https://t.co/LHHpnKtJC5"/>
    <m/>
    <m/>
    <s v="socialandemotionallearning iteach educationdevelopment studentwellbeing qualityeducationforall"/>
    <s v="https://pbs.twimg.com/media/E65gBTyXoAMadxx.jpg"/>
    <s v="https://pbs.twimg.com/media/E65gBTyXoAMadxx.jpg"/>
    <d v="2021-07-22T11:50:02.000"/>
    <d v="2021-07-22T00:00:00.000"/>
    <s v="11:50:02"/>
    <s v="https://twitter.com/gsf_talks/status/1418176509462913024"/>
    <m/>
    <m/>
    <s v="1418176509462913024"/>
    <m/>
    <b v="0"/>
    <n v="3"/>
    <s v=""/>
    <b v="0"/>
    <s v="en"/>
    <m/>
    <s v=""/>
    <b v="0"/>
    <n v="0"/>
    <s v=""/>
    <s v="Hootsuite Inc."/>
    <b v="0"/>
    <s v="1418176509462913024"/>
    <s v="Tweet"/>
    <n v="0"/>
    <n v="0"/>
    <m/>
    <m/>
    <m/>
    <m/>
    <m/>
    <m/>
    <m/>
    <m/>
    <n v="4"/>
    <s v="2"/>
    <s v="2"/>
    <n v="1"/>
    <n v="3.0303030303030303"/>
    <n v="0"/>
    <n v="0"/>
    <n v="0"/>
    <n v="0"/>
    <n v="32"/>
    <n v="96.96969696969697"/>
    <n v="33"/>
  </r>
  <r>
    <s v="gsf_talks"/>
    <s v="gsf_talks"/>
    <m/>
    <m/>
    <m/>
    <m/>
    <m/>
    <m/>
    <m/>
    <m/>
    <s v="No"/>
    <n v="151"/>
    <m/>
    <m/>
    <x v="4"/>
    <x v="28"/>
    <s v="As the #GlobalEducationSummit starts next week, here’s a #throwback to our policy briefing on how development funders and governments can help fill the gap in #educationfunding. https://t.co/JaHcHQje0U https://t.co/NAIHGbCEP9"/>
    <s v="https://cdn.ymaws.com/www.globalschoolsforum.org/resource/resmgr/policy/gsf_policy_brief_19_may.pdf"/>
    <s v="ymaws.com"/>
    <s v="globaleducationsummit throwback educationfunding"/>
    <s v="https://pbs.twimg.com/media/E6_P2q_VEAodMv_.jpg"/>
    <s v="https://pbs.twimg.com/media/E6_P2q_VEAodMv_.jpg"/>
    <d v="2021-07-23T14:37:12.000"/>
    <d v="2021-07-23T00:00:00.000"/>
    <s v="14:37:12"/>
    <s v="https://twitter.com/gsf_talks/status/1418580965115383815"/>
    <m/>
    <m/>
    <s v="1418580965115383815"/>
    <m/>
    <b v="0"/>
    <n v="3"/>
    <s v=""/>
    <b v="0"/>
    <s v="en"/>
    <m/>
    <s v=""/>
    <b v="0"/>
    <n v="0"/>
    <s v=""/>
    <s v="Twitter Web App"/>
    <b v="0"/>
    <s v="1418580965115383815"/>
    <s v="Tweet"/>
    <n v="0"/>
    <n v="0"/>
    <m/>
    <m/>
    <m/>
    <m/>
    <m/>
    <m/>
    <m/>
    <m/>
    <n v="4"/>
    <s v="2"/>
    <s v="2"/>
    <n v="0"/>
    <n v="0"/>
    <n v="0"/>
    <n v="0"/>
    <n v="0"/>
    <n v="0"/>
    <n v="27"/>
    <n v="100"/>
    <n v="27"/>
  </r>
  <r>
    <s v="gsf_talks"/>
    <s v="gsf_talks"/>
    <m/>
    <m/>
    <m/>
    <m/>
    <m/>
    <m/>
    <m/>
    <m/>
    <s v="No"/>
    <n v="152"/>
    <m/>
    <m/>
    <x v="4"/>
    <x v="29"/>
    <s v="You can register for the #GlobalEducationSummit Financing GPE 2021-2025 here: https://t.co/c5vpN8Tv9S"/>
    <s v="https://www.globalpartnership.org/financing-2025/summit"/>
    <s v="globalpartnership.org"/>
    <s v="globaleducationsummit"/>
    <m/>
    <s v="https://pbs.twimg.com/profile_images/827178657785462785/sVHtOVFb_normal.jpg"/>
    <d v="2021-07-23T14:38:29.000"/>
    <d v="2021-07-23T00:00:00.000"/>
    <s v="14:38:29"/>
    <s v="https://twitter.com/gsf_talks/status/1418581285849636866"/>
    <m/>
    <m/>
    <s v="1418581285849636866"/>
    <s v="1418580965115383815"/>
    <b v="0"/>
    <n v="1"/>
    <s v="783611296457617408"/>
    <b v="0"/>
    <s v="en"/>
    <m/>
    <s v=""/>
    <b v="0"/>
    <n v="0"/>
    <s v=""/>
    <s v="Twitter Web App"/>
    <b v="0"/>
    <s v="1418580965115383815"/>
    <s v="Tweet"/>
    <n v="0"/>
    <n v="0"/>
    <m/>
    <m/>
    <m/>
    <m/>
    <m/>
    <m/>
    <m/>
    <m/>
    <n v="4"/>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9">
    <i>
      <x v="1"/>
    </i>
    <i r="1">
      <x v="7"/>
    </i>
    <i r="2">
      <x v="192"/>
    </i>
    <i r="2">
      <x v="202"/>
    </i>
    <i r="2">
      <x v="203"/>
    </i>
    <i r="2">
      <x v="204"/>
    </i>
    <i r="2">
      <x v="205"/>
    </i>
    <i r="2">
      <x v="20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9" name="TimeSeries"/>
  </pivotTables>
  <data>
    <tabular pivotCacheId="329053694">
      <items count="5">
        <i x="0" s="1"/>
        <i x="1" s="1"/>
        <i x="2"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52" totalsRowShown="0" headerRowDxfId="416" dataDxfId="372">
  <autoFilter ref="A2:BN152"/>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87" name="Words" displayName="Words" ref="A1:G328" totalsRowShown="0" headerRowDxfId="259" dataDxfId="258">
  <autoFilter ref="A1:G328"/>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88" name="WordPairs" displayName="WordPairs" ref="A1:L325" totalsRowShown="0" headerRowDxfId="250" dataDxfId="249">
  <autoFilter ref="A1:L325"/>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6" totalsRowShown="0" headerRowDxfId="389" dataDxfId="388">
  <autoFilter ref="A1:C896"/>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385" dataDxfId="384">
  <autoFilter ref="A2:C10"/>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89"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90" name="NetworkTopItems_1" displayName="NetworkTopItems_1" ref="A1:J9" totalsRowShown="0" headerRowDxfId="183" dataDxfId="182">
  <autoFilter ref="A1:J9"/>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91" name="NetworkTopItems_2" displayName="NetworkTopItems_2" ref="A12:J20" totalsRowShown="0" headerRowDxfId="170" dataDxfId="169">
  <autoFilter ref="A12:J20"/>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415" dataDxfId="358">
  <autoFilter ref="A2:BT66"/>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92" name="NetworkTopItems_3" displayName="NetworkTopItems_3" ref="A23:J33" totalsRowShown="0" headerRowDxfId="157" dataDxfId="156">
  <autoFilter ref="A23:J33"/>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93" name="NetworkTopItems_4" displayName="NetworkTopItems_4" ref="A36:J46" totalsRowShown="0" headerRowDxfId="144" dataDxfId="143">
  <autoFilter ref="A36:J46"/>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94" name="NetworkTopItems_5" displayName="NetworkTopItems_5" ref="A49:J59" totalsRowShown="0" headerRowDxfId="131" dataDxfId="130">
  <autoFilter ref="A49:J59"/>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95" name="NetworkTopItems_6" displayName="NetworkTopItems_6" ref="A62:J65" totalsRowShown="0" headerRowDxfId="118" dataDxfId="117">
  <autoFilter ref="A62:J65"/>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96" name="NetworkTopItems_7" displayName="NetworkTopItems_7" ref="A68:J78" totalsRowShown="0" headerRowDxfId="115" dataDxfId="114">
  <autoFilter ref="A68:J78"/>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97" name="NetworkTopItems_8" displayName="NetworkTopItems_8" ref="A81:J91" totalsRowShown="0" headerRowDxfId="92" dataDxfId="91">
  <autoFilter ref="A81:J91"/>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98" name="Edges99" displayName="Edges99" ref="A2:BN152" totalsRowShown="0" headerRowDxfId="67" dataDxfId="66">
  <autoFilter ref="A2:BN15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MATCH(Edges99[[#This Row],[Vertex 1]],GroupVertices[Vertex],0)),1,1,"")</calculatedColumnFormula>
    </tableColumn>
    <tableColumn id="57" name="Vertex 2 Group" dataDxfId="9">
      <calculatedColumnFormula>REPLACE(INDEX(GroupVertices[Group], MATCH(Edges99[[#This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411" dataDxfId="410">
  <autoFilter ref="A1:C65"/>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dn.ymaws.com/www.globalschoolsforum.org/resource/resmgr/policy/gsf_policy_brief_19_may.pdf" TargetMode="External" /><Relationship Id="rId2" Type="http://schemas.openxmlformats.org/officeDocument/2006/relationships/hyperlink" Target="https://www.gofundme.com/f/the-inclusion-of-ict-in-schools?utm_campaign=p_lico+share-sheet&amp;utm_medium=chat&amp;utm_source=whatsapp-visit" TargetMode="External" /><Relationship Id="rId3" Type="http://schemas.openxmlformats.org/officeDocument/2006/relationships/hyperlink" Target="https://dignitasproject.org/join-dignitas-global-education-summit/" TargetMode="External" /><Relationship Id="rId4" Type="http://schemas.openxmlformats.org/officeDocument/2006/relationships/hyperlink" Target="https://docs.google.com/forms/d/e/1FAIpQLSc0BmImeVRPRtoeGNBfIPEkrwLDHLsvNnZZNOAvoWJnQGPixw/viewform" TargetMode="External" /><Relationship Id="rId5" Type="http://schemas.openxmlformats.org/officeDocument/2006/relationships/hyperlink" Target="https://hundred.org/en/articles/4-musts-for-increasing-children-s-social-and-emotional-capabilities-globally#959aff90" TargetMode="External" /><Relationship Id="rId6" Type="http://schemas.openxmlformats.org/officeDocument/2006/relationships/hyperlink" Target="https://zoom.us/webinar/register/WN_L9uS-tOuQT67E7pUWqhEOQ" TargetMode="External" /><Relationship Id="rId7" Type="http://schemas.openxmlformats.org/officeDocument/2006/relationships/hyperlink" Target="https://www.globalpartnership.org/financing-2025/summit" TargetMode="External" /><Relationship Id="rId8" Type="http://schemas.openxmlformats.org/officeDocument/2006/relationships/hyperlink" Target="https://www.globalschoolsforum.org/page/Jobs" TargetMode="External" /><Relationship Id="rId9" Type="http://schemas.openxmlformats.org/officeDocument/2006/relationships/hyperlink" Target="https://cdn.ymaws.com/www.globalschoolsforum.org/resource/resmgr/policy/gsf_policy_brief_19_may.pdf" TargetMode="External" /><Relationship Id="rId10" Type="http://schemas.openxmlformats.org/officeDocument/2006/relationships/hyperlink" Target="https://docs.google.com/forms/d/e/1FAIpQLSc0BmImeVRPRtoeGNBfIPEkrwLDHLsvNnZZNOAvoWJnQGPixw/viewform" TargetMode="External" /><Relationship Id="rId11" Type="http://schemas.openxmlformats.org/officeDocument/2006/relationships/hyperlink" Target="https://www.globalschoolsforum.org/page/Jobs" TargetMode="External" /><Relationship Id="rId12" Type="http://schemas.openxmlformats.org/officeDocument/2006/relationships/hyperlink" Target="https://www.globalpartnership.org/financing-2025/summit" TargetMode="External" /><Relationship Id="rId13" Type="http://schemas.openxmlformats.org/officeDocument/2006/relationships/hyperlink" Target="https://zoom.us/webinar/register/WN_L9uS-tOuQT67E7pUWqhEOQ" TargetMode="External" /><Relationship Id="rId14" Type="http://schemas.openxmlformats.org/officeDocument/2006/relationships/hyperlink" Target="https://hundred.org/en/articles/4-musts-for-increasing-children-s-social-and-emotional-capabilities-globally#959aff90" TargetMode="External" /><Relationship Id="rId15" Type="http://schemas.openxmlformats.org/officeDocument/2006/relationships/hyperlink" Target="https://dignitasproject.org/join-dignitas-global-education-summit/" TargetMode="External" /><Relationship Id="rId16" Type="http://schemas.openxmlformats.org/officeDocument/2006/relationships/hyperlink" Target="https://www.gofundme.com/f/the-inclusion-of-ict-in-schools?utm_campaign=p_lico+share-sheet&amp;utm_medium=chat&amp;utm_source=whatsapp-visit" TargetMode="External" /><Relationship Id="rId17" Type="http://schemas.openxmlformats.org/officeDocument/2006/relationships/hyperlink" Target="https://dignitasproject.org/join-dignitas-global-education-summit/" TargetMode="External" /><Relationship Id="rId18" Type="http://schemas.openxmlformats.org/officeDocument/2006/relationships/table" Target="../tables/table18.xm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284</v>
      </c>
      <c r="BD2" s="13" t="s">
        <v>294</v>
      </c>
      <c r="BE2" s="13" t="s">
        <v>295</v>
      </c>
      <c r="BF2" s="54" t="s">
        <v>343</v>
      </c>
      <c r="BG2" s="54" t="s">
        <v>344</v>
      </c>
      <c r="BH2" s="54" t="s">
        <v>345</v>
      </c>
      <c r="BI2" s="54" t="s">
        <v>346</v>
      </c>
      <c r="BJ2" s="54" t="s">
        <v>347</v>
      </c>
      <c r="BK2" s="54" t="s">
        <v>348</v>
      </c>
      <c r="BL2" s="54" t="s">
        <v>349</v>
      </c>
      <c r="BM2" s="54" t="s">
        <v>350</v>
      </c>
      <c r="BN2" s="54" t="s">
        <v>351</v>
      </c>
    </row>
    <row r="3" spans="1:66" ht="15" customHeight="1">
      <c r="A3" s="66" t="s">
        <v>8443</v>
      </c>
      <c r="B3" s="66" t="s">
        <v>8450</v>
      </c>
      <c r="C3" s="83" t="s">
        <v>8075</v>
      </c>
      <c r="D3" s="99">
        <v>4</v>
      </c>
      <c r="E3" s="100" t="s">
        <v>132</v>
      </c>
      <c r="F3" s="101">
        <v>30</v>
      </c>
      <c r="G3" s="83"/>
      <c r="H3" s="82"/>
      <c r="I3" s="102"/>
      <c r="J3" s="102"/>
      <c r="K3" s="35" t="s">
        <v>65</v>
      </c>
      <c r="L3" s="103">
        <v>3</v>
      </c>
      <c r="M3" s="103"/>
      <c r="N3" s="104"/>
      <c r="O3" s="67" t="s">
        <v>243</v>
      </c>
      <c r="P3" s="69">
        <v>44387.995474537034</v>
      </c>
      <c r="Q3" s="67" t="s">
        <v>8486</v>
      </c>
      <c r="R3" s="71"/>
      <c r="S3" s="67"/>
      <c r="T3" s="73" t="s">
        <v>8505</v>
      </c>
      <c r="U3" s="71" t="str">
        <f>HYPERLINK("https://pbs.twimg.com/media/E5-SOUeWYAAXdlY.jpg")</f>
        <v>https://pbs.twimg.com/media/E5-SOUeWYAAXdlY.jpg</v>
      </c>
      <c r="V3" s="71" t="str">
        <f>HYPERLINK("https://pbs.twimg.com/media/E5-SOUeWYAAXdlY.jpg")</f>
        <v>https://pbs.twimg.com/media/E5-SOUeWYAAXdlY.jpg</v>
      </c>
      <c r="W3" s="69">
        <v>44387.995474537034</v>
      </c>
      <c r="X3" s="75">
        <v>44387</v>
      </c>
      <c r="Y3" s="73" t="s">
        <v>8515</v>
      </c>
      <c r="Z3" s="71" t="str">
        <f>HYPERLINK("https://twitter.com/xaosprincess/status/1414009915568427015")</f>
        <v>https://twitter.com/xaosprincess/status/1414009915568427015</v>
      </c>
      <c r="AA3" s="67"/>
      <c r="AB3" s="67"/>
      <c r="AC3" s="73" t="s">
        <v>8532</v>
      </c>
      <c r="AD3" s="73" t="s">
        <v>8554</v>
      </c>
      <c r="AE3" s="67" t="b">
        <v>0</v>
      </c>
      <c r="AF3" s="67">
        <v>10</v>
      </c>
      <c r="AG3" s="73" t="s">
        <v>8555</v>
      </c>
      <c r="AH3" s="67" t="b">
        <v>0</v>
      </c>
      <c r="AI3" s="67" t="s">
        <v>248</v>
      </c>
      <c r="AJ3" s="67"/>
      <c r="AK3" s="73" t="s">
        <v>247</v>
      </c>
      <c r="AL3" s="67" t="b">
        <v>0</v>
      </c>
      <c r="AM3" s="67">
        <v>6</v>
      </c>
      <c r="AN3" s="73" t="s">
        <v>247</v>
      </c>
      <c r="AO3" s="73" t="s">
        <v>250</v>
      </c>
      <c r="AP3" s="67" t="b">
        <v>0</v>
      </c>
      <c r="AQ3" s="73" t="s">
        <v>8554</v>
      </c>
      <c r="AR3" s="67" t="s">
        <v>244</v>
      </c>
      <c r="AS3" s="67">
        <v>0</v>
      </c>
      <c r="AT3" s="67">
        <v>0</v>
      </c>
      <c r="AU3" s="67"/>
      <c r="AV3" s="67"/>
      <c r="AW3" s="67"/>
      <c r="AX3" s="67"/>
      <c r="AY3" s="67"/>
      <c r="AZ3" s="67"/>
      <c r="BA3" s="67"/>
      <c r="BB3" s="67"/>
      <c r="BC3" s="67">
        <v>1</v>
      </c>
      <c r="BD3" s="67" t="str">
        <f>REPLACE(INDEX(GroupVertices[Group],MATCH(Edges[[#This Row],[Vertex 1]],GroupVertices[Vertex],0)),1,1,"")</f>
        <v>1</v>
      </c>
      <c r="BE3" s="67" t="str">
        <f>REPLACE(INDEX(GroupVertices[Group],MATCH(Edges[[#This Row],[Vertex 2]],GroupVertices[Vertex],0)),1,1,"")</f>
        <v>1</v>
      </c>
      <c r="BF3" s="49"/>
      <c r="BG3" s="50"/>
      <c r="BH3" s="49"/>
      <c r="BI3" s="50"/>
      <c r="BJ3" s="49"/>
      <c r="BK3" s="50"/>
      <c r="BL3" s="49"/>
      <c r="BM3" s="50"/>
      <c r="BN3" s="49"/>
    </row>
    <row r="4" spans="1:66" ht="15" customHeight="1">
      <c r="A4" s="66" t="s">
        <v>8442</v>
      </c>
      <c r="B4" s="66" t="s">
        <v>8450</v>
      </c>
      <c r="C4" s="83" t="s">
        <v>8075</v>
      </c>
      <c r="D4" s="99">
        <v>4</v>
      </c>
      <c r="E4" s="100" t="s">
        <v>132</v>
      </c>
      <c r="F4" s="101">
        <v>30</v>
      </c>
      <c r="G4" s="83"/>
      <c r="H4" s="82"/>
      <c r="I4" s="102"/>
      <c r="J4" s="102"/>
      <c r="K4" s="35" t="s">
        <v>65</v>
      </c>
      <c r="L4" s="105">
        <v>4</v>
      </c>
      <c r="M4" s="105"/>
      <c r="N4" s="104"/>
      <c r="O4" s="68" t="s">
        <v>245</v>
      </c>
      <c r="P4" s="70">
        <v>44397.86855324074</v>
      </c>
      <c r="Q4" s="68" t="s">
        <v>8486</v>
      </c>
      <c r="R4" s="68"/>
      <c r="S4" s="68"/>
      <c r="T4" s="74" t="s">
        <v>8505</v>
      </c>
      <c r="U4" s="72" t="str">
        <f>HYPERLINK("https://pbs.twimg.com/media/E5-SOUeWYAAXdlY.jpg")</f>
        <v>https://pbs.twimg.com/media/E5-SOUeWYAAXdlY.jpg</v>
      </c>
      <c r="V4" s="72" t="str">
        <f>HYPERLINK("https://pbs.twimg.com/media/E5-SOUeWYAAXdlY.jpg")</f>
        <v>https://pbs.twimg.com/media/E5-SOUeWYAAXdlY.jpg</v>
      </c>
      <c r="W4" s="70">
        <v>44397.86855324074</v>
      </c>
      <c r="X4" s="76">
        <v>44397</v>
      </c>
      <c r="Y4" s="74" t="s">
        <v>8514</v>
      </c>
      <c r="Z4" s="72" t="str">
        <f>HYPERLINK("https://twitter.com/a11y_mmo/status/1417587797217714178")</f>
        <v>https://twitter.com/a11y_mmo/status/1417587797217714178</v>
      </c>
      <c r="AA4" s="68"/>
      <c r="AB4" s="68"/>
      <c r="AC4" s="74" t="s">
        <v>8531</v>
      </c>
      <c r="AD4" s="68"/>
      <c r="AE4" s="68" t="b">
        <v>0</v>
      </c>
      <c r="AF4" s="68">
        <v>0</v>
      </c>
      <c r="AG4" s="74" t="s">
        <v>247</v>
      </c>
      <c r="AH4" s="68" t="b">
        <v>0</v>
      </c>
      <c r="AI4" s="68" t="s">
        <v>248</v>
      </c>
      <c r="AJ4" s="68"/>
      <c r="AK4" s="74" t="s">
        <v>247</v>
      </c>
      <c r="AL4" s="68" t="b">
        <v>0</v>
      </c>
      <c r="AM4" s="68">
        <v>6</v>
      </c>
      <c r="AN4" s="74" t="s">
        <v>8532</v>
      </c>
      <c r="AO4" s="74" t="s">
        <v>250</v>
      </c>
      <c r="AP4" s="68" t="b">
        <v>0</v>
      </c>
      <c r="AQ4" s="74" t="s">
        <v>8532</v>
      </c>
      <c r="AR4" s="68" t="s">
        <v>204</v>
      </c>
      <c r="AS4" s="68">
        <v>0</v>
      </c>
      <c r="AT4" s="68">
        <v>0</v>
      </c>
      <c r="AU4" s="68"/>
      <c r="AV4" s="68"/>
      <c r="AW4" s="68"/>
      <c r="AX4" s="68"/>
      <c r="AY4" s="68"/>
      <c r="AZ4" s="68"/>
      <c r="BA4" s="68"/>
      <c r="BB4" s="68"/>
      <c r="BC4" s="68">
        <v>1</v>
      </c>
      <c r="BD4" s="67" t="str">
        <f>REPLACE(INDEX(GroupVertices[Group],MATCH(Edges[[#This Row],[Vertex 1]],GroupVertices[Vertex],0)),1,1,"")</f>
        <v>1</v>
      </c>
      <c r="BE4" s="67" t="str">
        <f>REPLACE(INDEX(GroupVertices[Group],MATCH(Edges[[#This Row],[Vertex 2]],GroupVertices[Vertex],0)),1,1,"")</f>
        <v>1</v>
      </c>
      <c r="BF4" s="49"/>
      <c r="BG4" s="50"/>
      <c r="BH4" s="49"/>
      <c r="BI4" s="50"/>
      <c r="BJ4" s="49"/>
      <c r="BK4" s="50"/>
      <c r="BL4" s="49"/>
      <c r="BM4" s="50"/>
      <c r="BN4" s="49"/>
    </row>
    <row r="5" spans="1:66" ht="15">
      <c r="A5" s="66" t="s">
        <v>8443</v>
      </c>
      <c r="B5" s="66" t="s">
        <v>8451</v>
      </c>
      <c r="C5" s="83" t="s">
        <v>8075</v>
      </c>
      <c r="D5" s="99">
        <v>4</v>
      </c>
      <c r="E5" s="100" t="s">
        <v>132</v>
      </c>
      <c r="F5" s="101">
        <v>30</v>
      </c>
      <c r="G5" s="83"/>
      <c r="H5" s="82"/>
      <c r="I5" s="102"/>
      <c r="J5" s="102"/>
      <c r="K5" s="35" t="s">
        <v>65</v>
      </c>
      <c r="L5" s="105">
        <v>5</v>
      </c>
      <c r="M5" s="105"/>
      <c r="N5" s="104"/>
      <c r="O5" s="68" t="s">
        <v>243</v>
      </c>
      <c r="P5" s="70">
        <v>44387.995474537034</v>
      </c>
      <c r="Q5" s="68" t="s">
        <v>8486</v>
      </c>
      <c r="R5" s="68"/>
      <c r="S5" s="68"/>
      <c r="T5" s="74" t="s">
        <v>8505</v>
      </c>
      <c r="U5" s="72" t="str">
        <f>HYPERLINK("https://pbs.twimg.com/media/E5-SOUeWYAAXdlY.jpg")</f>
        <v>https://pbs.twimg.com/media/E5-SOUeWYAAXdlY.jpg</v>
      </c>
      <c r="V5" s="72" t="str">
        <f>HYPERLINK("https://pbs.twimg.com/media/E5-SOUeWYAAXdlY.jpg")</f>
        <v>https://pbs.twimg.com/media/E5-SOUeWYAAXdlY.jpg</v>
      </c>
      <c r="W5" s="70">
        <v>44387.995474537034</v>
      </c>
      <c r="X5" s="76">
        <v>44387</v>
      </c>
      <c r="Y5" s="74" t="s">
        <v>8515</v>
      </c>
      <c r="Z5" s="72" t="str">
        <f>HYPERLINK("https://twitter.com/xaosprincess/status/1414009915568427015")</f>
        <v>https://twitter.com/xaosprincess/status/1414009915568427015</v>
      </c>
      <c r="AA5" s="68"/>
      <c r="AB5" s="68"/>
      <c r="AC5" s="74" t="s">
        <v>8532</v>
      </c>
      <c r="AD5" s="74" t="s">
        <v>8554</v>
      </c>
      <c r="AE5" s="68" t="b">
        <v>0</v>
      </c>
      <c r="AF5" s="68">
        <v>10</v>
      </c>
      <c r="AG5" s="74" t="s">
        <v>8555</v>
      </c>
      <c r="AH5" s="68" t="b">
        <v>0</v>
      </c>
      <c r="AI5" s="68" t="s">
        <v>248</v>
      </c>
      <c r="AJ5" s="68"/>
      <c r="AK5" s="74" t="s">
        <v>247</v>
      </c>
      <c r="AL5" s="68" t="b">
        <v>0</v>
      </c>
      <c r="AM5" s="68">
        <v>6</v>
      </c>
      <c r="AN5" s="74" t="s">
        <v>247</v>
      </c>
      <c r="AO5" s="74" t="s">
        <v>250</v>
      </c>
      <c r="AP5" s="68" t="b">
        <v>0</v>
      </c>
      <c r="AQ5" s="74" t="s">
        <v>8554</v>
      </c>
      <c r="AR5" s="68" t="s">
        <v>244</v>
      </c>
      <c r="AS5" s="68">
        <v>0</v>
      </c>
      <c r="AT5" s="68">
        <v>0</v>
      </c>
      <c r="AU5" s="68"/>
      <c r="AV5" s="68"/>
      <c r="AW5" s="68"/>
      <c r="AX5" s="68"/>
      <c r="AY5" s="68"/>
      <c r="AZ5" s="68"/>
      <c r="BA5" s="68"/>
      <c r="BB5" s="68"/>
      <c r="BC5" s="68">
        <v>1</v>
      </c>
      <c r="BD5" s="67" t="str">
        <f>REPLACE(INDEX(GroupVertices[Group],MATCH(Edges[[#This Row],[Vertex 1]],GroupVertices[Vertex],0)),1,1,"")</f>
        <v>1</v>
      </c>
      <c r="BE5" s="67" t="str">
        <f>REPLACE(INDEX(GroupVertices[Group],MATCH(Edges[[#This Row],[Vertex 2]],GroupVertices[Vertex],0)),1,1,"")</f>
        <v>1</v>
      </c>
      <c r="BF5" s="49"/>
      <c r="BG5" s="50"/>
      <c r="BH5" s="49"/>
      <c r="BI5" s="50"/>
      <c r="BJ5" s="49"/>
      <c r="BK5" s="50"/>
      <c r="BL5" s="49"/>
      <c r="BM5" s="50"/>
      <c r="BN5" s="49"/>
    </row>
    <row r="6" spans="1:66" ht="15">
      <c r="A6" s="66" t="s">
        <v>8442</v>
      </c>
      <c r="B6" s="66" t="s">
        <v>8451</v>
      </c>
      <c r="C6" s="83" t="s">
        <v>8075</v>
      </c>
      <c r="D6" s="99">
        <v>4</v>
      </c>
      <c r="E6" s="100" t="s">
        <v>132</v>
      </c>
      <c r="F6" s="101">
        <v>30</v>
      </c>
      <c r="G6" s="83"/>
      <c r="H6" s="82"/>
      <c r="I6" s="102"/>
      <c r="J6" s="102"/>
      <c r="K6" s="35" t="s">
        <v>65</v>
      </c>
      <c r="L6" s="105">
        <v>6</v>
      </c>
      <c r="M6" s="105"/>
      <c r="N6" s="104"/>
      <c r="O6" s="68" t="s">
        <v>245</v>
      </c>
      <c r="P6" s="70">
        <v>44397.86855324074</v>
      </c>
      <c r="Q6" s="68" t="s">
        <v>8486</v>
      </c>
      <c r="R6" s="68"/>
      <c r="S6" s="68"/>
      <c r="T6" s="74" t="s">
        <v>8505</v>
      </c>
      <c r="U6" s="72" t="str">
        <f>HYPERLINK("https://pbs.twimg.com/media/E5-SOUeWYAAXdlY.jpg")</f>
        <v>https://pbs.twimg.com/media/E5-SOUeWYAAXdlY.jpg</v>
      </c>
      <c r="V6" s="72" t="str">
        <f>HYPERLINK("https://pbs.twimg.com/media/E5-SOUeWYAAXdlY.jpg")</f>
        <v>https://pbs.twimg.com/media/E5-SOUeWYAAXdlY.jpg</v>
      </c>
      <c r="W6" s="70">
        <v>44397.86855324074</v>
      </c>
      <c r="X6" s="76">
        <v>44397</v>
      </c>
      <c r="Y6" s="74" t="s">
        <v>8514</v>
      </c>
      <c r="Z6" s="72" t="str">
        <f>HYPERLINK("https://twitter.com/a11y_mmo/status/1417587797217714178")</f>
        <v>https://twitter.com/a11y_mmo/status/1417587797217714178</v>
      </c>
      <c r="AA6" s="68"/>
      <c r="AB6" s="68"/>
      <c r="AC6" s="74" t="s">
        <v>8531</v>
      </c>
      <c r="AD6" s="68"/>
      <c r="AE6" s="68" t="b">
        <v>0</v>
      </c>
      <c r="AF6" s="68">
        <v>0</v>
      </c>
      <c r="AG6" s="74" t="s">
        <v>247</v>
      </c>
      <c r="AH6" s="68" t="b">
        <v>0</v>
      </c>
      <c r="AI6" s="68" t="s">
        <v>248</v>
      </c>
      <c r="AJ6" s="68"/>
      <c r="AK6" s="74" t="s">
        <v>247</v>
      </c>
      <c r="AL6" s="68" t="b">
        <v>0</v>
      </c>
      <c r="AM6" s="68">
        <v>6</v>
      </c>
      <c r="AN6" s="74" t="s">
        <v>8532</v>
      </c>
      <c r="AO6" s="74" t="s">
        <v>250</v>
      </c>
      <c r="AP6" s="68" t="b">
        <v>0</v>
      </c>
      <c r="AQ6" s="74" t="s">
        <v>8532</v>
      </c>
      <c r="AR6" s="68" t="s">
        <v>204</v>
      </c>
      <c r="AS6" s="68">
        <v>0</v>
      </c>
      <c r="AT6" s="68">
        <v>0</v>
      </c>
      <c r="AU6" s="68"/>
      <c r="AV6" s="68"/>
      <c r="AW6" s="68"/>
      <c r="AX6" s="68"/>
      <c r="AY6" s="68"/>
      <c r="AZ6" s="68"/>
      <c r="BA6" s="68"/>
      <c r="BB6" s="68"/>
      <c r="BC6" s="68">
        <v>1</v>
      </c>
      <c r="BD6" s="67" t="str">
        <f>REPLACE(INDEX(GroupVertices[Group],MATCH(Edges[[#This Row],[Vertex 1]],GroupVertices[Vertex],0)),1,1,"")</f>
        <v>1</v>
      </c>
      <c r="BE6" s="67" t="str">
        <f>REPLACE(INDEX(GroupVertices[Group],MATCH(Edges[[#This Row],[Vertex 2]],GroupVertices[Vertex],0)),1,1,"")</f>
        <v>1</v>
      </c>
      <c r="BF6" s="49"/>
      <c r="BG6" s="50"/>
      <c r="BH6" s="49"/>
      <c r="BI6" s="50"/>
      <c r="BJ6" s="49"/>
      <c r="BK6" s="50"/>
      <c r="BL6" s="49"/>
      <c r="BM6" s="50"/>
      <c r="BN6" s="49"/>
    </row>
    <row r="7" spans="1:66" ht="15">
      <c r="A7" s="66" t="s">
        <v>8443</v>
      </c>
      <c r="B7" s="66" t="s">
        <v>8452</v>
      </c>
      <c r="C7" s="83" t="s">
        <v>8075</v>
      </c>
      <c r="D7" s="99">
        <v>4</v>
      </c>
      <c r="E7" s="100" t="s">
        <v>132</v>
      </c>
      <c r="F7" s="101">
        <v>30</v>
      </c>
      <c r="G7" s="83"/>
      <c r="H7" s="82"/>
      <c r="I7" s="102"/>
      <c r="J7" s="102"/>
      <c r="K7" s="35" t="s">
        <v>65</v>
      </c>
      <c r="L7" s="105">
        <v>7</v>
      </c>
      <c r="M7" s="105"/>
      <c r="N7" s="104"/>
      <c r="O7" s="68" t="s">
        <v>243</v>
      </c>
      <c r="P7" s="70">
        <v>44387.995474537034</v>
      </c>
      <c r="Q7" s="68" t="s">
        <v>8486</v>
      </c>
      <c r="R7" s="68"/>
      <c r="S7" s="68"/>
      <c r="T7" s="74" t="s">
        <v>8505</v>
      </c>
      <c r="U7" s="72" t="str">
        <f>HYPERLINK("https://pbs.twimg.com/media/E5-SOUeWYAAXdlY.jpg")</f>
        <v>https://pbs.twimg.com/media/E5-SOUeWYAAXdlY.jpg</v>
      </c>
      <c r="V7" s="72" t="str">
        <f>HYPERLINK("https://pbs.twimg.com/media/E5-SOUeWYAAXdlY.jpg")</f>
        <v>https://pbs.twimg.com/media/E5-SOUeWYAAXdlY.jpg</v>
      </c>
      <c r="W7" s="70">
        <v>44387.995474537034</v>
      </c>
      <c r="X7" s="76">
        <v>44387</v>
      </c>
      <c r="Y7" s="74" t="s">
        <v>8515</v>
      </c>
      <c r="Z7" s="72" t="str">
        <f>HYPERLINK("https://twitter.com/xaosprincess/status/1414009915568427015")</f>
        <v>https://twitter.com/xaosprincess/status/1414009915568427015</v>
      </c>
      <c r="AA7" s="68"/>
      <c r="AB7" s="68"/>
      <c r="AC7" s="74" t="s">
        <v>8532</v>
      </c>
      <c r="AD7" s="74" t="s">
        <v>8554</v>
      </c>
      <c r="AE7" s="68" t="b">
        <v>0</v>
      </c>
      <c r="AF7" s="68">
        <v>10</v>
      </c>
      <c r="AG7" s="74" t="s">
        <v>8555</v>
      </c>
      <c r="AH7" s="68" t="b">
        <v>0</v>
      </c>
      <c r="AI7" s="68" t="s">
        <v>248</v>
      </c>
      <c r="AJ7" s="68"/>
      <c r="AK7" s="74" t="s">
        <v>247</v>
      </c>
      <c r="AL7" s="68" t="b">
        <v>0</v>
      </c>
      <c r="AM7" s="68">
        <v>6</v>
      </c>
      <c r="AN7" s="74" t="s">
        <v>247</v>
      </c>
      <c r="AO7" s="74" t="s">
        <v>250</v>
      </c>
      <c r="AP7" s="68" t="b">
        <v>0</v>
      </c>
      <c r="AQ7" s="74" t="s">
        <v>8554</v>
      </c>
      <c r="AR7" s="68" t="s">
        <v>244</v>
      </c>
      <c r="AS7" s="68">
        <v>0</v>
      </c>
      <c r="AT7" s="68">
        <v>0</v>
      </c>
      <c r="AU7" s="68"/>
      <c r="AV7" s="68"/>
      <c r="AW7" s="68"/>
      <c r="AX7" s="68"/>
      <c r="AY7" s="68"/>
      <c r="AZ7" s="68"/>
      <c r="BA7" s="68"/>
      <c r="BB7" s="68"/>
      <c r="BC7" s="68">
        <v>1</v>
      </c>
      <c r="BD7" s="67" t="str">
        <f>REPLACE(INDEX(GroupVertices[Group],MATCH(Edges[[#This Row],[Vertex 1]],GroupVertices[Vertex],0)),1,1,"")</f>
        <v>1</v>
      </c>
      <c r="BE7" s="67" t="str">
        <f>REPLACE(INDEX(GroupVertices[Group],MATCH(Edges[[#This Row],[Vertex 2]],GroupVertices[Vertex],0)),1,1,"")</f>
        <v>1</v>
      </c>
      <c r="BF7" s="49"/>
      <c r="BG7" s="50"/>
      <c r="BH7" s="49"/>
      <c r="BI7" s="50"/>
      <c r="BJ7" s="49"/>
      <c r="BK7" s="50"/>
      <c r="BL7" s="49"/>
      <c r="BM7" s="50"/>
      <c r="BN7" s="49"/>
    </row>
    <row r="8" spans="1:66" ht="15">
      <c r="A8" s="66" t="s">
        <v>8442</v>
      </c>
      <c r="B8" s="66" t="s">
        <v>8452</v>
      </c>
      <c r="C8" s="83" t="s">
        <v>8075</v>
      </c>
      <c r="D8" s="99">
        <v>4</v>
      </c>
      <c r="E8" s="100" t="s">
        <v>132</v>
      </c>
      <c r="F8" s="101">
        <v>30</v>
      </c>
      <c r="G8" s="83"/>
      <c r="H8" s="82"/>
      <c r="I8" s="102"/>
      <c r="J8" s="102"/>
      <c r="K8" s="35" t="s">
        <v>65</v>
      </c>
      <c r="L8" s="105">
        <v>8</v>
      </c>
      <c r="M8" s="105"/>
      <c r="N8" s="104"/>
      <c r="O8" s="68" t="s">
        <v>245</v>
      </c>
      <c r="P8" s="70">
        <v>44397.86855324074</v>
      </c>
      <c r="Q8" s="68" t="s">
        <v>8486</v>
      </c>
      <c r="R8" s="68"/>
      <c r="S8" s="68"/>
      <c r="T8" s="74" t="s">
        <v>8505</v>
      </c>
      <c r="U8" s="72" t="str">
        <f>HYPERLINK("https://pbs.twimg.com/media/E5-SOUeWYAAXdlY.jpg")</f>
        <v>https://pbs.twimg.com/media/E5-SOUeWYAAXdlY.jpg</v>
      </c>
      <c r="V8" s="72" t="str">
        <f>HYPERLINK("https://pbs.twimg.com/media/E5-SOUeWYAAXdlY.jpg")</f>
        <v>https://pbs.twimg.com/media/E5-SOUeWYAAXdlY.jpg</v>
      </c>
      <c r="W8" s="70">
        <v>44397.86855324074</v>
      </c>
      <c r="X8" s="76">
        <v>44397</v>
      </c>
      <c r="Y8" s="74" t="s">
        <v>8514</v>
      </c>
      <c r="Z8" s="72" t="str">
        <f>HYPERLINK("https://twitter.com/a11y_mmo/status/1417587797217714178")</f>
        <v>https://twitter.com/a11y_mmo/status/1417587797217714178</v>
      </c>
      <c r="AA8" s="68"/>
      <c r="AB8" s="68"/>
      <c r="AC8" s="74" t="s">
        <v>8531</v>
      </c>
      <c r="AD8" s="68"/>
      <c r="AE8" s="68" t="b">
        <v>0</v>
      </c>
      <c r="AF8" s="68">
        <v>0</v>
      </c>
      <c r="AG8" s="74" t="s">
        <v>247</v>
      </c>
      <c r="AH8" s="68" t="b">
        <v>0</v>
      </c>
      <c r="AI8" s="68" t="s">
        <v>248</v>
      </c>
      <c r="AJ8" s="68"/>
      <c r="AK8" s="74" t="s">
        <v>247</v>
      </c>
      <c r="AL8" s="68" t="b">
        <v>0</v>
      </c>
      <c r="AM8" s="68">
        <v>6</v>
      </c>
      <c r="AN8" s="74" t="s">
        <v>8532</v>
      </c>
      <c r="AO8" s="74" t="s">
        <v>250</v>
      </c>
      <c r="AP8" s="68" t="b">
        <v>0</v>
      </c>
      <c r="AQ8" s="74" t="s">
        <v>8532</v>
      </c>
      <c r="AR8" s="68" t="s">
        <v>204</v>
      </c>
      <c r="AS8" s="68">
        <v>0</v>
      </c>
      <c r="AT8" s="68">
        <v>0</v>
      </c>
      <c r="AU8" s="68"/>
      <c r="AV8" s="68"/>
      <c r="AW8" s="68"/>
      <c r="AX8" s="68"/>
      <c r="AY8" s="68"/>
      <c r="AZ8" s="68"/>
      <c r="BA8" s="68"/>
      <c r="BB8" s="68"/>
      <c r="BC8" s="68">
        <v>1</v>
      </c>
      <c r="BD8" s="67" t="str">
        <f>REPLACE(INDEX(GroupVertices[Group],MATCH(Edges[[#This Row],[Vertex 1]],GroupVertices[Vertex],0)),1,1,"")</f>
        <v>1</v>
      </c>
      <c r="BE8" s="67" t="str">
        <f>REPLACE(INDEX(GroupVertices[Group],MATCH(Edges[[#This Row],[Vertex 2]],GroupVertices[Vertex],0)),1,1,"")</f>
        <v>1</v>
      </c>
      <c r="BF8" s="49"/>
      <c r="BG8" s="50"/>
      <c r="BH8" s="49"/>
      <c r="BI8" s="50"/>
      <c r="BJ8" s="49"/>
      <c r="BK8" s="50"/>
      <c r="BL8" s="49"/>
      <c r="BM8" s="50"/>
      <c r="BN8" s="49"/>
    </row>
    <row r="9" spans="1:66" ht="15">
      <c r="A9" s="66" t="s">
        <v>8443</v>
      </c>
      <c r="B9" s="66" t="s">
        <v>8453</v>
      </c>
      <c r="C9" s="83" t="s">
        <v>8075</v>
      </c>
      <c r="D9" s="99">
        <v>4</v>
      </c>
      <c r="E9" s="100" t="s">
        <v>132</v>
      </c>
      <c r="F9" s="101">
        <v>30</v>
      </c>
      <c r="G9" s="83"/>
      <c r="H9" s="82"/>
      <c r="I9" s="102"/>
      <c r="J9" s="102"/>
      <c r="K9" s="35" t="s">
        <v>65</v>
      </c>
      <c r="L9" s="105">
        <v>9</v>
      </c>
      <c r="M9" s="105"/>
      <c r="N9" s="104"/>
      <c r="O9" s="68" t="s">
        <v>243</v>
      </c>
      <c r="P9" s="70">
        <v>44387.995474537034</v>
      </c>
      <c r="Q9" s="68" t="s">
        <v>8486</v>
      </c>
      <c r="R9" s="68"/>
      <c r="S9" s="68"/>
      <c r="T9" s="74" t="s">
        <v>8505</v>
      </c>
      <c r="U9" s="72" t="str">
        <f>HYPERLINK("https://pbs.twimg.com/media/E5-SOUeWYAAXdlY.jpg")</f>
        <v>https://pbs.twimg.com/media/E5-SOUeWYAAXdlY.jpg</v>
      </c>
      <c r="V9" s="72" t="str">
        <f>HYPERLINK("https://pbs.twimg.com/media/E5-SOUeWYAAXdlY.jpg")</f>
        <v>https://pbs.twimg.com/media/E5-SOUeWYAAXdlY.jpg</v>
      </c>
      <c r="W9" s="70">
        <v>44387.995474537034</v>
      </c>
      <c r="X9" s="76">
        <v>44387</v>
      </c>
      <c r="Y9" s="74" t="s">
        <v>8515</v>
      </c>
      <c r="Z9" s="72" t="str">
        <f>HYPERLINK("https://twitter.com/xaosprincess/status/1414009915568427015")</f>
        <v>https://twitter.com/xaosprincess/status/1414009915568427015</v>
      </c>
      <c r="AA9" s="68"/>
      <c r="AB9" s="68"/>
      <c r="AC9" s="74" t="s">
        <v>8532</v>
      </c>
      <c r="AD9" s="74" t="s">
        <v>8554</v>
      </c>
      <c r="AE9" s="68" t="b">
        <v>0</v>
      </c>
      <c r="AF9" s="68">
        <v>10</v>
      </c>
      <c r="AG9" s="74" t="s">
        <v>8555</v>
      </c>
      <c r="AH9" s="68" t="b">
        <v>0</v>
      </c>
      <c r="AI9" s="68" t="s">
        <v>248</v>
      </c>
      <c r="AJ9" s="68"/>
      <c r="AK9" s="74" t="s">
        <v>247</v>
      </c>
      <c r="AL9" s="68" t="b">
        <v>0</v>
      </c>
      <c r="AM9" s="68">
        <v>6</v>
      </c>
      <c r="AN9" s="74" t="s">
        <v>247</v>
      </c>
      <c r="AO9" s="74" t="s">
        <v>250</v>
      </c>
      <c r="AP9" s="68" t="b">
        <v>0</v>
      </c>
      <c r="AQ9" s="74" t="s">
        <v>8554</v>
      </c>
      <c r="AR9" s="68" t="s">
        <v>244</v>
      </c>
      <c r="AS9" s="68">
        <v>0</v>
      </c>
      <c r="AT9" s="68">
        <v>0</v>
      </c>
      <c r="AU9" s="68"/>
      <c r="AV9" s="68"/>
      <c r="AW9" s="68"/>
      <c r="AX9" s="68"/>
      <c r="AY9" s="68"/>
      <c r="AZ9" s="68"/>
      <c r="BA9" s="68"/>
      <c r="BB9" s="68"/>
      <c r="BC9" s="68">
        <v>1</v>
      </c>
      <c r="BD9" s="67" t="str">
        <f>REPLACE(INDEX(GroupVertices[Group],MATCH(Edges[[#This Row],[Vertex 1]],GroupVertices[Vertex],0)),1,1,"")</f>
        <v>1</v>
      </c>
      <c r="BE9" s="67" t="str">
        <f>REPLACE(INDEX(GroupVertices[Group],MATCH(Edges[[#This Row],[Vertex 2]],GroupVertices[Vertex],0)),1,1,"")</f>
        <v>1</v>
      </c>
      <c r="BF9" s="49"/>
      <c r="BG9" s="50"/>
      <c r="BH9" s="49"/>
      <c r="BI9" s="50"/>
      <c r="BJ9" s="49"/>
      <c r="BK9" s="50"/>
      <c r="BL9" s="49"/>
      <c r="BM9" s="50"/>
      <c r="BN9" s="49"/>
    </row>
    <row r="10" spans="1:66" ht="15">
      <c r="A10" s="66" t="s">
        <v>8442</v>
      </c>
      <c r="B10" s="66" t="s">
        <v>8453</v>
      </c>
      <c r="C10" s="83" t="s">
        <v>8075</v>
      </c>
      <c r="D10" s="99">
        <v>4</v>
      </c>
      <c r="E10" s="100" t="s">
        <v>132</v>
      </c>
      <c r="F10" s="101">
        <v>30</v>
      </c>
      <c r="G10" s="83"/>
      <c r="H10" s="82"/>
      <c r="I10" s="102"/>
      <c r="J10" s="102"/>
      <c r="K10" s="35" t="s">
        <v>65</v>
      </c>
      <c r="L10" s="105">
        <v>10</v>
      </c>
      <c r="M10" s="105"/>
      <c r="N10" s="104"/>
      <c r="O10" s="68" t="s">
        <v>245</v>
      </c>
      <c r="P10" s="70">
        <v>44397.86855324074</v>
      </c>
      <c r="Q10" s="68" t="s">
        <v>8486</v>
      </c>
      <c r="R10" s="68"/>
      <c r="S10" s="68"/>
      <c r="T10" s="74" t="s">
        <v>8505</v>
      </c>
      <c r="U10" s="72" t="str">
        <f>HYPERLINK("https://pbs.twimg.com/media/E5-SOUeWYAAXdlY.jpg")</f>
        <v>https://pbs.twimg.com/media/E5-SOUeWYAAXdlY.jpg</v>
      </c>
      <c r="V10" s="72" t="str">
        <f>HYPERLINK("https://pbs.twimg.com/media/E5-SOUeWYAAXdlY.jpg")</f>
        <v>https://pbs.twimg.com/media/E5-SOUeWYAAXdlY.jpg</v>
      </c>
      <c r="W10" s="70">
        <v>44397.86855324074</v>
      </c>
      <c r="X10" s="76">
        <v>44397</v>
      </c>
      <c r="Y10" s="74" t="s">
        <v>8514</v>
      </c>
      <c r="Z10" s="72" t="str">
        <f>HYPERLINK("https://twitter.com/a11y_mmo/status/1417587797217714178")</f>
        <v>https://twitter.com/a11y_mmo/status/1417587797217714178</v>
      </c>
      <c r="AA10" s="68"/>
      <c r="AB10" s="68"/>
      <c r="AC10" s="74" t="s">
        <v>8531</v>
      </c>
      <c r="AD10" s="68"/>
      <c r="AE10" s="68" t="b">
        <v>0</v>
      </c>
      <c r="AF10" s="68">
        <v>0</v>
      </c>
      <c r="AG10" s="74" t="s">
        <v>247</v>
      </c>
      <c r="AH10" s="68" t="b">
        <v>0</v>
      </c>
      <c r="AI10" s="68" t="s">
        <v>248</v>
      </c>
      <c r="AJ10" s="68"/>
      <c r="AK10" s="74" t="s">
        <v>247</v>
      </c>
      <c r="AL10" s="68" t="b">
        <v>0</v>
      </c>
      <c r="AM10" s="68">
        <v>6</v>
      </c>
      <c r="AN10" s="74" t="s">
        <v>8532</v>
      </c>
      <c r="AO10" s="74" t="s">
        <v>250</v>
      </c>
      <c r="AP10" s="68" t="b">
        <v>0</v>
      </c>
      <c r="AQ10" s="74" t="s">
        <v>8532</v>
      </c>
      <c r="AR10" s="68" t="s">
        <v>204</v>
      </c>
      <c r="AS10" s="68">
        <v>0</v>
      </c>
      <c r="AT10" s="68">
        <v>0</v>
      </c>
      <c r="AU10" s="68"/>
      <c r="AV10" s="68"/>
      <c r="AW10" s="68"/>
      <c r="AX10" s="68"/>
      <c r="AY10" s="68"/>
      <c r="AZ10" s="68"/>
      <c r="BA10" s="68"/>
      <c r="BB10" s="68"/>
      <c r="BC10" s="68">
        <v>1</v>
      </c>
      <c r="BD10" s="67" t="str">
        <f>REPLACE(INDEX(GroupVertices[Group],MATCH(Edges[[#This Row],[Vertex 1]],GroupVertices[Vertex],0)),1,1,"")</f>
        <v>1</v>
      </c>
      <c r="BE10" s="67" t="str">
        <f>REPLACE(INDEX(GroupVertices[Group],MATCH(Edges[[#This Row],[Vertex 2]],GroupVertices[Vertex],0)),1,1,"")</f>
        <v>1</v>
      </c>
      <c r="BF10" s="49"/>
      <c r="BG10" s="50"/>
      <c r="BH10" s="49"/>
      <c r="BI10" s="50"/>
      <c r="BJ10" s="49"/>
      <c r="BK10" s="50"/>
      <c r="BL10" s="49"/>
      <c r="BM10" s="50"/>
      <c r="BN10" s="49"/>
    </row>
    <row r="11" spans="1:66" ht="15">
      <c r="A11" s="66" t="s">
        <v>8443</v>
      </c>
      <c r="B11" s="66" t="s">
        <v>8454</v>
      </c>
      <c r="C11" s="83" t="s">
        <v>8075</v>
      </c>
      <c r="D11" s="99">
        <v>4</v>
      </c>
      <c r="E11" s="100" t="s">
        <v>132</v>
      </c>
      <c r="F11" s="101">
        <v>30</v>
      </c>
      <c r="G11" s="83"/>
      <c r="H11" s="82"/>
      <c r="I11" s="102"/>
      <c r="J11" s="102"/>
      <c r="K11" s="35" t="s">
        <v>65</v>
      </c>
      <c r="L11" s="105">
        <v>11</v>
      </c>
      <c r="M11" s="105"/>
      <c r="N11" s="104"/>
      <c r="O11" s="68" t="s">
        <v>243</v>
      </c>
      <c r="P11" s="70">
        <v>44387.995474537034</v>
      </c>
      <c r="Q11" s="68" t="s">
        <v>8486</v>
      </c>
      <c r="R11" s="68"/>
      <c r="S11" s="68"/>
      <c r="T11" s="74" t="s">
        <v>8505</v>
      </c>
      <c r="U11" s="72" t="str">
        <f>HYPERLINK("https://pbs.twimg.com/media/E5-SOUeWYAAXdlY.jpg")</f>
        <v>https://pbs.twimg.com/media/E5-SOUeWYAAXdlY.jpg</v>
      </c>
      <c r="V11" s="72" t="str">
        <f>HYPERLINK("https://pbs.twimg.com/media/E5-SOUeWYAAXdlY.jpg")</f>
        <v>https://pbs.twimg.com/media/E5-SOUeWYAAXdlY.jpg</v>
      </c>
      <c r="W11" s="70">
        <v>44387.995474537034</v>
      </c>
      <c r="X11" s="76">
        <v>44387</v>
      </c>
      <c r="Y11" s="74" t="s">
        <v>8515</v>
      </c>
      <c r="Z11" s="72" t="str">
        <f>HYPERLINK("https://twitter.com/xaosprincess/status/1414009915568427015")</f>
        <v>https://twitter.com/xaosprincess/status/1414009915568427015</v>
      </c>
      <c r="AA11" s="68"/>
      <c r="AB11" s="68"/>
      <c r="AC11" s="74" t="s">
        <v>8532</v>
      </c>
      <c r="AD11" s="74" t="s">
        <v>8554</v>
      </c>
      <c r="AE11" s="68" t="b">
        <v>0</v>
      </c>
      <c r="AF11" s="68">
        <v>10</v>
      </c>
      <c r="AG11" s="74" t="s">
        <v>8555</v>
      </c>
      <c r="AH11" s="68" t="b">
        <v>0</v>
      </c>
      <c r="AI11" s="68" t="s">
        <v>248</v>
      </c>
      <c r="AJ11" s="68"/>
      <c r="AK11" s="74" t="s">
        <v>247</v>
      </c>
      <c r="AL11" s="68" t="b">
        <v>0</v>
      </c>
      <c r="AM11" s="68">
        <v>6</v>
      </c>
      <c r="AN11" s="74" t="s">
        <v>247</v>
      </c>
      <c r="AO11" s="74" t="s">
        <v>250</v>
      </c>
      <c r="AP11" s="68" t="b">
        <v>0</v>
      </c>
      <c r="AQ11" s="74" t="s">
        <v>8554</v>
      </c>
      <c r="AR11" s="68" t="s">
        <v>244</v>
      </c>
      <c r="AS11" s="68">
        <v>0</v>
      </c>
      <c r="AT11" s="68">
        <v>0</v>
      </c>
      <c r="AU11" s="68"/>
      <c r="AV11" s="68"/>
      <c r="AW11" s="68"/>
      <c r="AX11" s="68"/>
      <c r="AY11" s="68"/>
      <c r="AZ11" s="68"/>
      <c r="BA11" s="68"/>
      <c r="BB11" s="68"/>
      <c r="BC11" s="68">
        <v>1</v>
      </c>
      <c r="BD11" s="67" t="str">
        <f>REPLACE(INDEX(GroupVertices[Group],MATCH(Edges[[#This Row],[Vertex 1]],GroupVertices[Vertex],0)),1,1,"")</f>
        <v>1</v>
      </c>
      <c r="BE11" s="67" t="str">
        <f>REPLACE(INDEX(GroupVertices[Group],MATCH(Edges[[#This Row],[Vertex 2]],GroupVertices[Vertex],0)),1,1,"")</f>
        <v>1</v>
      </c>
      <c r="BF11" s="49"/>
      <c r="BG11" s="50"/>
      <c r="BH11" s="49"/>
      <c r="BI11" s="50"/>
      <c r="BJ11" s="49"/>
      <c r="BK11" s="50"/>
      <c r="BL11" s="49"/>
      <c r="BM11" s="50"/>
      <c r="BN11" s="49"/>
    </row>
    <row r="12" spans="1:66" ht="15">
      <c r="A12" s="66" t="s">
        <v>8442</v>
      </c>
      <c r="B12" s="66" t="s">
        <v>8454</v>
      </c>
      <c r="C12" s="83" t="s">
        <v>8075</v>
      </c>
      <c r="D12" s="99">
        <v>4</v>
      </c>
      <c r="E12" s="100" t="s">
        <v>132</v>
      </c>
      <c r="F12" s="101">
        <v>30</v>
      </c>
      <c r="G12" s="83"/>
      <c r="H12" s="82"/>
      <c r="I12" s="102"/>
      <c r="J12" s="102"/>
      <c r="K12" s="35" t="s">
        <v>65</v>
      </c>
      <c r="L12" s="105">
        <v>12</v>
      </c>
      <c r="M12" s="105"/>
      <c r="N12" s="104"/>
      <c r="O12" s="68" t="s">
        <v>245</v>
      </c>
      <c r="P12" s="70">
        <v>44397.86855324074</v>
      </c>
      <c r="Q12" s="68" t="s">
        <v>8486</v>
      </c>
      <c r="R12" s="68"/>
      <c r="S12" s="68"/>
      <c r="T12" s="74" t="s">
        <v>8505</v>
      </c>
      <c r="U12" s="72" t="str">
        <f>HYPERLINK("https://pbs.twimg.com/media/E5-SOUeWYAAXdlY.jpg")</f>
        <v>https://pbs.twimg.com/media/E5-SOUeWYAAXdlY.jpg</v>
      </c>
      <c r="V12" s="72" t="str">
        <f>HYPERLINK("https://pbs.twimg.com/media/E5-SOUeWYAAXdlY.jpg")</f>
        <v>https://pbs.twimg.com/media/E5-SOUeWYAAXdlY.jpg</v>
      </c>
      <c r="W12" s="70">
        <v>44397.86855324074</v>
      </c>
      <c r="X12" s="76">
        <v>44397</v>
      </c>
      <c r="Y12" s="74" t="s">
        <v>8514</v>
      </c>
      <c r="Z12" s="72" t="str">
        <f>HYPERLINK("https://twitter.com/a11y_mmo/status/1417587797217714178")</f>
        <v>https://twitter.com/a11y_mmo/status/1417587797217714178</v>
      </c>
      <c r="AA12" s="68"/>
      <c r="AB12" s="68"/>
      <c r="AC12" s="74" t="s">
        <v>8531</v>
      </c>
      <c r="AD12" s="68"/>
      <c r="AE12" s="68" t="b">
        <v>0</v>
      </c>
      <c r="AF12" s="68">
        <v>0</v>
      </c>
      <c r="AG12" s="74" t="s">
        <v>247</v>
      </c>
      <c r="AH12" s="68" t="b">
        <v>0</v>
      </c>
      <c r="AI12" s="68" t="s">
        <v>248</v>
      </c>
      <c r="AJ12" s="68"/>
      <c r="AK12" s="74" t="s">
        <v>247</v>
      </c>
      <c r="AL12" s="68" t="b">
        <v>0</v>
      </c>
      <c r="AM12" s="68">
        <v>6</v>
      </c>
      <c r="AN12" s="74" t="s">
        <v>8532</v>
      </c>
      <c r="AO12" s="74" t="s">
        <v>250</v>
      </c>
      <c r="AP12" s="68" t="b">
        <v>0</v>
      </c>
      <c r="AQ12" s="74" t="s">
        <v>8532</v>
      </c>
      <c r="AR12" s="68" t="s">
        <v>204</v>
      </c>
      <c r="AS12" s="68">
        <v>0</v>
      </c>
      <c r="AT12" s="68">
        <v>0</v>
      </c>
      <c r="AU12" s="68"/>
      <c r="AV12" s="68"/>
      <c r="AW12" s="68"/>
      <c r="AX12" s="68"/>
      <c r="AY12" s="68"/>
      <c r="AZ12" s="68"/>
      <c r="BA12" s="68"/>
      <c r="BB12" s="68"/>
      <c r="BC12" s="68">
        <v>1</v>
      </c>
      <c r="BD12" s="67" t="str">
        <f>REPLACE(INDEX(GroupVertices[Group],MATCH(Edges[[#This Row],[Vertex 1]],GroupVertices[Vertex],0)),1,1,"")</f>
        <v>1</v>
      </c>
      <c r="BE12" s="67" t="str">
        <f>REPLACE(INDEX(GroupVertices[Group],MATCH(Edges[[#This Row],[Vertex 2]],GroupVertices[Vertex],0)),1,1,"")</f>
        <v>1</v>
      </c>
      <c r="BF12" s="49"/>
      <c r="BG12" s="50"/>
      <c r="BH12" s="49"/>
      <c r="BI12" s="50"/>
      <c r="BJ12" s="49"/>
      <c r="BK12" s="50"/>
      <c r="BL12" s="49"/>
      <c r="BM12" s="50"/>
      <c r="BN12" s="49"/>
    </row>
    <row r="13" spans="1:66" ht="15">
      <c r="A13" s="66" t="s">
        <v>8443</v>
      </c>
      <c r="B13" s="66" t="s">
        <v>8455</v>
      </c>
      <c r="C13" s="83" t="s">
        <v>8075</v>
      </c>
      <c r="D13" s="99">
        <v>4</v>
      </c>
      <c r="E13" s="100" t="s">
        <v>132</v>
      </c>
      <c r="F13" s="101">
        <v>30</v>
      </c>
      <c r="G13" s="83"/>
      <c r="H13" s="82"/>
      <c r="I13" s="102"/>
      <c r="J13" s="102"/>
      <c r="K13" s="35" t="s">
        <v>65</v>
      </c>
      <c r="L13" s="105">
        <v>13</v>
      </c>
      <c r="M13" s="105"/>
      <c r="N13" s="104"/>
      <c r="O13" s="68" t="s">
        <v>243</v>
      </c>
      <c r="P13" s="70">
        <v>44387.995474537034</v>
      </c>
      <c r="Q13" s="68" t="s">
        <v>8486</v>
      </c>
      <c r="R13" s="68"/>
      <c r="S13" s="68"/>
      <c r="T13" s="74" t="s">
        <v>8505</v>
      </c>
      <c r="U13" s="72" t="str">
        <f>HYPERLINK("https://pbs.twimg.com/media/E5-SOUeWYAAXdlY.jpg")</f>
        <v>https://pbs.twimg.com/media/E5-SOUeWYAAXdlY.jpg</v>
      </c>
      <c r="V13" s="72" t="str">
        <f>HYPERLINK("https://pbs.twimg.com/media/E5-SOUeWYAAXdlY.jpg")</f>
        <v>https://pbs.twimg.com/media/E5-SOUeWYAAXdlY.jpg</v>
      </c>
      <c r="W13" s="70">
        <v>44387.995474537034</v>
      </c>
      <c r="X13" s="76">
        <v>44387</v>
      </c>
      <c r="Y13" s="74" t="s">
        <v>8515</v>
      </c>
      <c r="Z13" s="72" t="str">
        <f>HYPERLINK("https://twitter.com/xaosprincess/status/1414009915568427015")</f>
        <v>https://twitter.com/xaosprincess/status/1414009915568427015</v>
      </c>
      <c r="AA13" s="68"/>
      <c r="AB13" s="68"/>
      <c r="AC13" s="74" t="s">
        <v>8532</v>
      </c>
      <c r="AD13" s="74" t="s">
        <v>8554</v>
      </c>
      <c r="AE13" s="68" t="b">
        <v>0</v>
      </c>
      <c r="AF13" s="68">
        <v>10</v>
      </c>
      <c r="AG13" s="74" t="s">
        <v>8555</v>
      </c>
      <c r="AH13" s="68" t="b">
        <v>0</v>
      </c>
      <c r="AI13" s="68" t="s">
        <v>248</v>
      </c>
      <c r="AJ13" s="68"/>
      <c r="AK13" s="74" t="s">
        <v>247</v>
      </c>
      <c r="AL13" s="68" t="b">
        <v>0</v>
      </c>
      <c r="AM13" s="68">
        <v>6</v>
      </c>
      <c r="AN13" s="74" t="s">
        <v>247</v>
      </c>
      <c r="AO13" s="74" t="s">
        <v>250</v>
      </c>
      <c r="AP13" s="68" t="b">
        <v>0</v>
      </c>
      <c r="AQ13" s="74" t="s">
        <v>8554</v>
      </c>
      <c r="AR13" s="68" t="s">
        <v>244</v>
      </c>
      <c r="AS13" s="68">
        <v>0</v>
      </c>
      <c r="AT13" s="68">
        <v>0</v>
      </c>
      <c r="AU13" s="68"/>
      <c r="AV13" s="68"/>
      <c r="AW13" s="68"/>
      <c r="AX13" s="68"/>
      <c r="AY13" s="68"/>
      <c r="AZ13" s="68"/>
      <c r="BA13" s="68"/>
      <c r="BB13" s="68"/>
      <c r="BC13" s="68">
        <v>1</v>
      </c>
      <c r="BD13" s="67" t="str">
        <f>REPLACE(INDEX(GroupVertices[Group],MATCH(Edges[[#This Row],[Vertex 1]],GroupVertices[Vertex],0)),1,1,"")</f>
        <v>1</v>
      </c>
      <c r="BE13" s="67" t="str">
        <f>REPLACE(INDEX(GroupVertices[Group],MATCH(Edges[[#This Row],[Vertex 2]],GroupVertices[Vertex],0)),1,1,"")</f>
        <v>1</v>
      </c>
      <c r="BF13" s="49"/>
      <c r="BG13" s="50"/>
      <c r="BH13" s="49"/>
      <c r="BI13" s="50"/>
      <c r="BJ13" s="49"/>
      <c r="BK13" s="50"/>
      <c r="BL13" s="49"/>
      <c r="BM13" s="50"/>
      <c r="BN13" s="49"/>
    </row>
    <row r="14" spans="1:66" ht="15">
      <c r="A14" s="66" t="s">
        <v>8442</v>
      </c>
      <c r="B14" s="66" t="s">
        <v>8455</v>
      </c>
      <c r="C14" s="83" t="s">
        <v>8075</v>
      </c>
      <c r="D14" s="99">
        <v>4</v>
      </c>
      <c r="E14" s="100" t="s">
        <v>132</v>
      </c>
      <c r="F14" s="101">
        <v>30</v>
      </c>
      <c r="G14" s="83"/>
      <c r="H14" s="82"/>
      <c r="I14" s="102"/>
      <c r="J14" s="102"/>
      <c r="K14" s="35" t="s">
        <v>65</v>
      </c>
      <c r="L14" s="105">
        <v>14</v>
      </c>
      <c r="M14" s="105"/>
      <c r="N14" s="104"/>
      <c r="O14" s="68" t="s">
        <v>245</v>
      </c>
      <c r="P14" s="70">
        <v>44397.86855324074</v>
      </c>
      <c r="Q14" s="68" t="s">
        <v>8486</v>
      </c>
      <c r="R14" s="68"/>
      <c r="S14" s="68"/>
      <c r="T14" s="74" t="s">
        <v>8505</v>
      </c>
      <c r="U14" s="72" t="str">
        <f>HYPERLINK("https://pbs.twimg.com/media/E5-SOUeWYAAXdlY.jpg")</f>
        <v>https://pbs.twimg.com/media/E5-SOUeWYAAXdlY.jpg</v>
      </c>
      <c r="V14" s="72" t="str">
        <f>HYPERLINK("https://pbs.twimg.com/media/E5-SOUeWYAAXdlY.jpg")</f>
        <v>https://pbs.twimg.com/media/E5-SOUeWYAAXdlY.jpg</v>
      </c>
      <c r="W14" s="70">
        <v>44397.86855324074</v>
      </c>
      <c r="X14" s="76">
        <v>44397</v>
      </c>
      <c r="Y14" s="74" t="s">
        <v>8514</v>
      </c>
      <c r="Z14" s="72" t="str">
        <f>HYPERLINK("https://twitter.com/a11y_mmo/status/1417587797217714178")</f>
        <v>https://twitter.com/a11y_mmo/status/1417587797217714178</v>
      </c>
      <c r="AA14" s="68"/>
      <c r="AB14" s="68"/>
      <c r="AC14" s="74" t="s">
        <v>8531</v>
      </c>
      <c r="AD14" s="68"/>
      <c r="AE14" s="68" t="b">
        <v>0</v>
      </c>
      <c r="AF14" s="68">
        <v>0</v>
      </c>
      <c r="AG14" s="74" t="s">
        <v>247</v>
      </c>
      <c r="AH14" s="68" t="b">
        <v>0</v>
      </c>
      <c r="AI14" s="68" t="s">
        <v>248</v>
      </c>
      <c r="AJ14" s="68"/>
      <c r="AK14" s="74" t="s">
        <v>247</v>
      </c>
      <c r="AL14" s="68" t="b">
        <v>0</v>
      </c>
      <c r="AM14" s="68">
        <v>6</v>
      </c>
      <c r="AN14" s="74" t="s">
        <v>8532</v>
      </c>
      <c r="AO14" s="74" t="s">
        <v>250</v>
      </c>
      <c r="AP14" s="68" t="b">
        <v>0</v>
      </c>
      <c r="AQ14" s="74" t="s">
        <v>8532</v>
      </c>
      <c r="AR14" s="68" t="s">
        <v>204</v>
      </c>
      <c r="AS14" s="68">
        <v>0</v>
      </c>
      <c r="AT14" s="68">
        <v>0</v>
      </c>
      <c r="AU14" s="68"/>
      <c r="AV14" s="68"/>
      <c r="AW14" s="68"/>
      <c r="AX14" s="68"/>
      <c r="AY14" s="68"/>
      <c r="AZ14" s="68"/>
      <c r="BA14" s="68"/>
      <c r="BB14" s="68"/>
      <c r="BC14" s="68">
        <v>1</v>
      </c>
      <c r="BD14" s="67" t="str">
        <f>REPLACE(INDEX(GroupVertices[Group],MATCH(Edges[[#This Row],[Vertex 1]],GroupVertices[Vertex],0)),1,1,"")</f>
        <v>1</v>
      </c>
      <c r="BE14" s="67" t="str">
        <f>REPLACE(INDEX(GroupVertices[Group],MATCH(Edges[[#This Row],[Vertex 2]],GroupVertices[Vertex],0)),1,1,"")</f>
        <v>1</v>
      </c>
      <c r="BF14" s="49"/>
      <c r="BG14" s="50"/>
      <c r="BH14" s="49"/>
      <c r="BI14" s="50"/>
      <c r="BJ14" s="49"/>
      <c r="BK14" s="50"/>
      <c r="BL14" s="49"/>
      <c r="BM14" s="50"/>
      <c r="BN14" s="49"/>
    </row>
    <row r="15" spans="1:66" ht="15">
      <c r="A15" s="66" t="s">
        <v>8443</v>
      </c>
      <c r="B15" s="66" t="s">
        <v>8456</v>
      </c>
      <c r="C15" s="83" t="s">
        <v>8075</v>
      </c>
      <c r="D15" s="99">
        <v>4</v>
      </c>
      <c r="E15" s="100" t="s">
        <v>132</v>
      </c>
      <c r="F15" s="101">
        <v>30</v>
      </c>
      <c r="G15" s="83"/>
      <c r="H15" s="82"/>
      <c r="I15" s="102"/>
      <c r="J15" s="102"/>
      <c r="K15" s="35" t="s">
        <v>65</v>
      </c>
      <c r="L15" s="105">
        <v>15</v>
      </c>
      <c r="M15" s="105"/>
      <c r="N15" s="104"/>
      <c r="O15" s="68" t="s">
        <v>243</v>
      </c>
      <c r="P15" s="70">
        <v>44387.995474537034</v>
      </c>
      <c r="Q15" s="68" t="s">
        <v>8486</v>
      </c>
      <c r="R15" s="68"/>
      <c r="S15" s="68"/>
      <c r="T15" s="74" t="s">
        <v>8505</v>
      </c>
      <c r="U15" s="72" t="str">
        <f>HYPERLINK("https://pbs.twimg.com/media/E5-SOUeWYAAXdlY.jpg")</f>
        <v>https://pbs.twimg.com/media/E5-SOUeWYAAXdlY.jpg</v>
      </c>
      <c r="V15" s="72" t="str">
        <f>HYPERLINK("https://pbs.twimg.com/media/E5-SOUeWYAAXdlY.jpg")</f>
        <v>https://pbs.twimg.com/media/E5-SOUeWYAAXdlY.jpg</v>
      </c>
      <c r="W15" s="70">
        <v>44387.995474537034</v>
      </c>
      <c r="X15" s="76">
        <v>44387</v>
      </c>
      <c r="Y15" s="74" t="s">
        <v>8515</v>
      </c>
      <c r="Z15" s="72" t="str">
        <f>HYPERLINK("https://twitter.com/xaosprincess/status/1414009915568427015")</f>
        <v>https://twitter.com/xaosprincess/status/1414009915568427015</v>
      </c>
      <c r="AA15" s="68"/>
      <c r="AB15" s="68"/>
      <c r="AC15" s="74" t="s">
        <v>8532</v>
      </c>
      <c r="AD15" s="74" t="s">
        <v>8554</v>
      </c>
      <c r="AE15" s="68" t="b">
        <v>0</v>
      </c>
      <c r="AF15" s="68">
        <v>10</v>
      </c>
      <c r="AG15" s="74" t="s">
        <v>8555</v>
      </c>
      <c r="AH15" s="68" t="b">
        <v>0</v>
      </c>
      <c r="AI15" s="68" t="s">
        <v>248</v>
      </c>
      <c r="AJ15" s="68"/>
      <c r="AK15" s="74" t="s">
        <v>247</v>
      </c>
      <c r="AL15" s="68" t="b">
        <v>0</v>
      </c>
      <c r="AM15" s="68">
        <v>6</v>
      </c>
      <c r="AN15" s="74" t="s">
        <v>247</v>
      </c>
      <c r="AO15" s="74" t="s">
        <v>250</v>
      </c>
      <c r="AP15" s="68" t="b">
        <v>0</v>
      </c>
      <c r="AQ15" s="74" t="s">
        <v>8554</v>
      </c>
      <c r="AR15" s="68" t="s">
        <v>244</v>
      </c>
      <c r="AS15" s="68">
        <v>0</v>
      </c>
      <c r="AT15" s="68">
        <v>0</v>
      </c>
      <c r="AU15" s="68"/>
      <c r="AV15" s="68"/>
      <c r="AW15" s="68"/>
      <c r="AX15" s="68"/>
      <c r="AY15" s="68"/>
      <c r="AZ15" s="68"/>
      <c r="BA15" s="68"/>
      <c r="BB15" s="68"/>
      <c r="BC15" s="68">
        <v>1</v>
      </c>
      <c r="BD15" s="67" t="str">
        <f>REPLACE(INDEX(GroupVertices[Group],MATCH(Edges[[#This Row],[Vertex 1]],GroupVertices[Vertex],0)),1,1,"")</f>
        <v>1</v>
      </c>
      <c r="BE15" s="67" t="str">
        <f>REPLACE(INDEX(GroupVertices[Group],MATCH(Edges[[#This Row],[Vertex 2]],GroupVertices[Vertex],0)),1,1,"")</f>
        <v>1</v>
      </c>
      <c r="BF15" s="49"/>
      <c r="BG15" s="50"/>
      <c r="BH15" s="49"/>
      <c r="BI15" s="50"/>
      <c r="BJ15" s="49"/>
      <c r="BK15" s="50"/>
      <c r="BL15" s="49"/>
      <c r="BM15" s="50"/>
      <c r="BN15" s="49"/>
    </row>
    <row r="16" spans="1:66" ht="15">
      <c r="A16" s="66" t="s">
        <v>8442</v>
      </c>
      <c r="B16" s="66" t="s">
        <v>8456</v>
      </c>
      <c r="C16" s="83" t="s">
        <v>8075</v>
      </c>
      <c r="D16" s="99">
        <v>4</v>
      </c>
      <c r="E16" s="100" t="s">
        <v>132</v>
      </c>
      <c r="F16" s="101">
        <v>30</v>
      </c>
      <c r="G16" s="83"/>
      <c r="H16" s="82"/>
      <c r="I16" s="102"/>
      <c r="J16" s="102"/>
      <c r="K16" s="35" t="s">
        <v>65</v>
      </c>
      <c r="L16" s="105">
        <v>16</v>
      </c>
      <c r="M16" s="105"/>
      <c r="N16" s="104"/>
      <c r="O16" s="68" t="s">
        <v>245</v>
      </c>
      <c r="P16" s="70">
        <v>44397.86855324074</v>
      </c>
      <c r="Q16" s="68" t="s">
        <v>8486</v>
      </c>
      <c r="R16" s="68"/>
      <c r="S16" s="68"/>
      <c r="T16" s="74" t="s">
        <v>8505</v>
      </c>
      <c r="U16" s="72" t="str">
        <f>HYPERLINK("https://pbs.twimg.com/media/E5-SOUeWYAAXdlY.jpg")</f>
        <v>https://pbs.twimg.com/media/E5-SOUeWYAAXdlY.jpg</v>
      </c>
      <c r="V16" s="72" t="str">
        <f>HYPERLINK("https://pbs.twimg.com/media/E5-SOUeWYAAXdlY.jpg")</f>
        <v>https://pbs.twimg.com/media/E5-SOUeWYAAXdlY.jpg</v>
      </c>
      <c r="W16" s="70">
        <v>44397.86855324074</v>
      </c>
      <c r="X16" s="76">
        <v>44397</v>
      </c>
      <c r="Y16" s="74" t="s">
        <v>8514</v>
      </c>
      <c r="Z16" s="72" t="str">
        <f>HYPERLINK("https://twitter.com/a11y_mmo/status/1417587797217714178")</f>
        <v>https://twitter.com/a11y_mmo/status/1417587797217714178</v>
      </c>
      <c r="AA16" s="68"/>
      <c r="AB16" s="68"/>
      <c r="AC16" s="74" t="s">
        <v>8531</v>
      </c>
      <c r="AD16" s="68"/>
      <c r="AE16" s="68" t="b">
        <v>0</v>
      </c>
      <c r="AF16" s="68">
        <v>0</v>
      </c>
      <c r="AG16" s="74" t="s">
        <v>247</v>
      </c>
      <c r="AH16" s="68" t="b">
        <v>0</v>
      </c>
      <c r="AI16" s="68" t="s">
        <v>248</v>
      </c>
      <c r="AJ16" s="68"/>
      <c r="AK16" s="74" t="s">
        <v>247</v>
      </c>
      <c r="AL16" s="68" t="b">
        <v>0</v>
      </c>
      <c r="AM16" s="68">
        <v>6</v>
      </c>
      <c r="AN16" s="74" t="s">
        <v>8532</v>
      </c>
      <c r="AO16" s="74" t="s">
        <v>250</v>
      </c>
      <c r="AP16" s="68" t="b">
        <v>0</v>
      </c>
      <c r="AQ16" s="74" t="s">
        <v>8532</v>
      </c>
      <c r="AR16" s="68" t="s">
        <v>204</v>
      </c>
      <c r="AS16" s="68">
        <v>0</v>
      </c>
      <c r="AT16" s="68">
        <v>0</v>
      </c>
      <c r="AU16" s="68"/>
      <c r="AV16" s="68"/>
      <c r="AW16" s="68"/>
      <c r="AX16" s="68"/>
      <c r="AY16" s="68"/>
      <c r="AZ16" s="68"/>
      <c r="BA16" s="68"/>
      <c r="BB16" s="68"/>
      <c r="BC16" s="68">
        <v>1</v>
      </c>
      <c r="BD16" s="67" t="str">
        <f>REPLACE(INDEX(GroupVertices[Group],MATCH(Edges[[#This Row],[Vertex 1]],GroupVertices[Vertex],0)),1,1,"")</f>
        <v>1</v>
      </c>
      <c r="BE16" s="67" t="str">
        <f>REPLACE(INDEX(GroupVertices[Group],MATCH(Edges[[#This Row],[Vertex 2]],GroupVertices[Vertex],0)),1,1,"")</f>
        <v>1</v>
      </c>
      <c r="BF16" s="49"/>
      <c r="BG16" s="50"/>
      <c r="BH16" s="49"/>
      <c r="BI16" s="50"/>
      <c r="BJ16" s="49"/>
      <c r="BK16" s="50"/>
      <c r="BL16" s="49"/>
      <c r="BM16" s="50"/>
      <c r="BN16" s="49"/>
    </row>
    <row r="17" spans="1:66" ht="15">
      <c r="A17" s="66" t="s">
        <v>8443</v>
      </c>
      <c r="B17" s="66" t="s">
        <v>8457</v>
      </c>
      <c r="C17" s="83" t="s">
        <v>8075</v>
      </c>
      <c r="D17" s="99">
        <v>4</v>
      </c>
      <c r="E17" s="100" t="s">
        <v>132</v>
      </c>
      <c r="F17" s="101">
        <v>30</v>
      </c>
      <c r="G17" s="83"/>
      <c r="H17" s="82"/>
      <c r="I17" s="102"/>
      <c r="J17" s="102"/>
      <c r="K17" s="35" t="s">
        <v>65</v>
      </c>
      <c r="L17" s="105">
        <v>17</v>
      </c>
      <c r="M17" s="105"/>
      <c r="N17" s="104"/>
      <c r="O17" s="68" t="s">
        <v>243</v>
      </c>
      <c r="P17" s="70">
        <v>44387.995474537034</v>
      </c>
      <c r="Q17" s="68" t="s">
        <v>8486</v>
      </c>
      <c r="R17" s="68"/>
      <c r="S17" s="68"/>
      <c r="T17" s="74" t="s">
        <v>8505</v>
      </c>
      <c r="U17" s="72" t="str">
        <f>HYPERLINK("https://pbs.twimg.com/media/E5-SOUeWYAAXdlY.jpg")</f>
        <v>https://pbs.twimg.com/media/E5-SOUeWYAAXdlY.jpg</v>
      </c>
      <c r="V17" s="72" t="str">
        <f>HYPERLINK("https://pbs.twimg.com/media/E5-SOUeWYAAXdlY.jpg")</f>
        <v>https://pbs.twimg.com/media/E5-SOUeWYAAXdlY.jpg</v>
      </c>
      <c r="W17" s="70">
        <v>44387.995474537034</v>
      </c>
      <c r="X17" s="76">
        <v>44387</v>
      </c>
      <c r="Y17" s="74" t="s">
        <v>8515</v>
      </c>
      <c r="Z17" s="72" t="str">
        <f>HYPERLINK("https://twitter.com/xaosprincess/status/1414009915568427015")</f>
        <v>https://twitter.com/xaosprincess/status/1414009915568427015</v>
      </c>
      <c r="AA17" s="68"/>
      <c r="AB17" s="68"/>
      <c r="AC17" s="74" t="s">
        <v>8532</v>
      </c>
      <c r="AD17" s="74" t="s">
        <v>8554</v>
      </c>
      <c r="AE17" s="68" t="b">
        <v>0</v>
      </c>
      <c r="AF17" s="68">
        <v>10</v>
      </c>
      <c r="AG17" s="74" t="s">
        <v>8555</v>
      </c>
      <c r="AH17" s="68" t="b">
        <v>0</v>
      </c>
      <c r="AI17" s="68" t="s">
        <v>248</v>
      </c>
      <c r="AJ17" s="68"/>
      <c r="AK17" s="74" t="s">
        <v>247</v>
      </c>
      <c r="AL17" s="68" t="b">
        <v>0</v>
      </c>
      <c r="AM17" s="68">
        <v>6</v>
      </c>
      <c r="AN17" s="74" t="s">
        <v>247</v>
      </c>
      <c r="AO17" s="74" t="s">
        <v>250</v>
      </c>
      <c r="AP17" s="68" t="b">
        <v>0</v>
      </c>
      <c r="AQ17" s="74" t="s">
        <v>8554</v>
      </c>
      <c r="AR17" s="68" t="s">
        <v>244</v>
      </c>
      <c r="AS17" s="68">
        <v>0</v>
      </c>
      <c r="AT17" s="68">
        <v>0</v>
      </c>
      <c r="AU17" s="68"/>
      <c r="AV17" s="68"/>
      <c r="AW17" s="68"/>
      <c r="AX17" s="68"/>
      <c r="AY17" s="68"/>
      <c r="AZ17" s="68"/>
      <c r="BA17" s="68"/>
      <c r="BB17" s="68"/>
      <c r="BC17" s="68">
        <v>1</v>
      </c>
      <c r="BD17" s="67" t="str">
        <f>REPLACE(INDEX(GroupVertices[Group],MATCH(Edges[[#This Row],[Vertex 1]],GroupVertices[Vertex],0)),1,1,"")</f>
        <v>1</v>
      </c>
      <c r="BE17" s="67" t="str">
        <f>REPLACE(INDEX(GroupVertices[Group],MATCH(Edges[[#This Row],[Vertex 2]],GroupVertices[Vertex],0)),1,1,"")</f>
        <v>1</v>
      </c>
      <c r="BF17" s="49"/>
      <c r="BG17" s="50"/>
      <c r="BH17" s="49"/>
      <c r="BI17" s="50"/>
      <c r="BJ17" s="49"/>
      <c r="BK17" s="50"/>
      <c r="BL17" s="49"/>
      <c r="BM17" s="50"/>
      <c r="BN17" s="49"/>
    </row>
    <row r="18" spans="1:66" ht="15">
      <c r="A18" s="66" t="s">
        <v>8442</v>
      </c>
      <c r="B18" s="66" t="s">
        <v>8457</v>
      </c>
      <c r="C18" s="83" t="s">
        <v>8075</v>
      </c>
      <c r="D18" s="99">
        <v>4</v>
      </c>
      <c r="E18" s="100" t="s">
        <v>132</v>
      </c>
      <c r="F18" s="101">
        <v>30</v>
      </c>
      <c r="G18" s="83"/>
      <c r="H18" s="82"/>
      <c r="I18" s="102"/>
      <c r="J18" s="102"/>
      <c r="K18" s="35" t="s">
        <v>65</v>
      </c>
      <c r="L18" s="105">
        <v>18</v>
      </c>
      <c r="M18" s="105"/>
      <c r="N18" s="104"/>
      <c r="O18" s="68" t="s">
        <v>245</v>
      </c>
      <c r="P18" s="70">
        <v>44397.86855324074</v>
      </c>
      <c r="Q18" s="68" t="s">
        <v>8486</v>
      </c>
      <c r="R18" s="68"/>
      <c r="S18" s="68"/>
      <c r="T18" s="74" t="s">
        <v>8505</v>
      </c>
      <c r="U18" s="72" t="str">
        <f>HYPERLINK("https://pbs.twimg.com/media/E5-SOUeWYAAXdlY.jpg")</f>
        <v>https://pbs.twimg.com/media/E5-SOUeWYAAXdlY.jpg</v>
      </c>
      <c r="V18" s="72" t="str">
        <f>HYPERLINK("https://pbs.twimg.com/media/E5-SOUeWYAAXdlY.jpg")</f>
        <v>https://pbs.twimg.com/media/E5-SOUeWYAAXdlY.jpg</v>
      </c>
      <c r="W18" s="70">
        <v>44397.86855324074</v>
      </c>
      <c r="X18" s="76">
        <v>44397</v>
      </c>
      <c r="Y18" s="74" t="s">
        <v>8514</v>
      </c>
      <c r="Z18" s="72" t="str">
        <f>HYPERLINK("https://twitter.com/a11y_mmo/status/1417587797217714178")</f>
        <v>https://twitter.com/a11y_mmo/status/1417587797217714178</v>
      </c>
      <c r="AA18" s="68"/>
      <c r="AB18" s="68"/>
      <c r="AC18" s="74" t="s">
        <v>8531</v>
      </c>
      <c r="AD18" s="68"/>
      <c r="AE18" s="68" t="b">
        <v>0</v>
      </c>
      <c r="AF18" s="68">
        <v>0</v>
      </c>
      <c r="AG18" s="74" t="s">
        <v>247</v>
      </c>
      <c r="AH18" s="68" t="b">
        <v>0</v>
      </c>
      <c r="AI18" s="68" t="s">
        <v>248</v>
      </c>
      <c r="AJ18" s="68"/>
      <c r="AK18" s="74" t="s">
        <v>247</v>
      </c>
      <c r="AL18" s="68" t="b">
        <v>0</v>
      </c>
      <c r="AM18" s="68">
        <v>6</v>
      </c>
      <c r="AN18" s="74" t="s">
        <v>8532</v>
      </c>
      <c r="AO18" s="74" t="s">
        <v>250</v>
      </c>
      <c r="AP18" s="68" t="b">
        <v>0</v>
      </c>
      <c r="AQ18" s="74" t="s">
        <v>8532</v>
      </c>
      <c r="AR18" s="68" t="s">
        <v>204</v>
      </c>
      <c r="AS18" s="68">
        <v>0</v>
      </c>
      <c r="AT18" s="68">
        <v>0</v>
      </c>
      <c r="AU18" s="68"/>
      <c r="AV18" s="68"/>
      <c r="AW18" s="68"/>
      <c r="AX18" s="68"/>
      <c r="AY18" s="68"/>
      <c r="AZ18" s="68"/>
      <c r="BA18" s="68"/>
      <c r="BB18" s="68"/>
      <c r="BC18" s="68">
        <v>1</v>
      </c>
      <c r="BD18" s="67" t="str">
        <f>REPLACE(INDEX(GroupVertices[Group],MATCH(Edges[[#This Row],[Vertex 1]],GroupVertices[Vertex],0)),1,1,"")</f>
        <v>1</v>
      </c>
      <c r="BE18" s="67" t="str">
        <f>REPLACE(INDEX(GroupVertices[Group],MATCH(Edges[[#This Row],[Vertex 2]],GroupVertices[Vertex],0)),1,1,"")</f>
        <v>1</v>
      </c>
      <c r="BF18" s="49"/>
      <c r="BG18" s="50"/>
      <c r="BH18" s="49"/>
      <c r="BI18" s="50"/>
      <c r="BJ18" s="49"/>
      <c r="BK18" s="50"/>
      <c r="BL18" s="49"/>
      <c r="BM18" s="50"/>
      <c r="BN18" s="49"/>
    </row>
    <row r="19" spans="1:66" ht="15">
      <c r="A19" s="66" t="s">
        <v>8443</v>
      </c>
      <c r="B19" s="66" t="s">
        <v>8458</v>
      </c>
      <c r="C19" s="83" t="s">
        <v>8075</v>
      </c>
      <c r="D19" s="99">
        <v>4</v>
      </c>
      <c r="E19" s="100" t="s">
        <v>132</v>
      </c>
      <c r="F19" s="101">
        <v>30</v>
      </c>
      <c r="G19" s="83"/>
      <c r="H19" s="82"/>
      <c r="I19" s="102"/>
      <c r="J19" s="102"/>
      <c r="K19" s="35" t="s">
        <v>65</v>
      </c>
      <c r="L19" s="105">
        <v>19</v>
      </c>
      <c r="M19" s="105"/>
      <c r="N19" s="104"/>
      <c r="O19" s="68" t="s">
        <v>243</v>
      </c>
      <c r="P19" s="70">
        <v>44387.995474537034</v>
      </c>
      <c r="Q19" s="68" t="s">
        <v>8486</v>
      </c>
      <c r="R19" s="68"/>
      <c r="S19" s="68"/>
      <c r="T19" s="74" t="s">
        <v>8505</v>
      </c>
      <c r="U19" s="72" t="str">
        <f>HYPERLINK("https://pbs.twimg.com/media/E5-SOUeWYAAXdlY.jpg")</f>
        <v>https://pbs.twimg.com/media/E5-SOUeWYAAXdlY.jpg</v>
      </c>
      <c r="V19" s="72" t="str">
        <f>HYPERLINK("https://pbs.twimg.com/media/E5-SOUeWYAAXdlY.jpg")</f>
        <v>https://pbs.twimg.com/media/E5-SOUeWYAAXdlY.jpg</v>
      </c>
      <c r="W19" s="70">
        <v>44387.995474537034</v>
      </c>
      <c r="X19" s="76">
        <v>44387</v>
      </c>
      <c r="Y19" s="74" t="s">
        <v>8515</v>
      </c>
      <c r="Z19" s="72" t="str">
        <f>HYPERLINK("https://twitter.com/xaosprincess/status/1414009915568427015")</f>
        <v>https://twitter.com/xaosprincess/status/1414009915568427015</v>
      </c>
      <c r="AA19" s="68"/>
      <c r="AB19" s="68"/>
      <c r="AC19" s="74" t="s">
        <v>8532</v>
      </c>
      <c r="AD19" s="74" t="s">
        <v>8554</v>
      </c>
      <c r="AE19" s="68" t="b">
        <v>0</v>
      </c>
      <c r="AF19" s="68">
        <v>10</v>
      </c>
      <c r="AG19" s="74" t="s">
        <v>8555</v>
      </c>
      <c r="AH19" s="68" t="b">
        <v>0</v>
      </c>
      <c r="AI19" s="68" t="s">
        <v>248</v>
      </c>
      <c r="AJ19" s="68"/>
      <c r="AK19" s="74" t="s">
        <v>247</v>
      </c>
      <c r="AL19" s="68" t="b">
        <v>0</v>
      </c>
      <c r="AM19" s="68">
        <v>6</v>
      </c>
      <c r="AN19" s="74" t="s">
        <v>247</v>
      </c>
      <c r="AO19" s="74" t="s">
        <v>250</v>
      </c>
      <c r="AP19" s="68" t="b">
        <v>0</v>
      </c>
      <c r="AQ19" s="74" t="s">
        <v>8554</v>
      </c>
      <c r="AR19" s="68" t="s">
        <v>244</v>
      </c>
      <c r="AS19" s="68">
        <v>0</v>
      </c>
      <c r="AT19" s="68">
        <v>0</v>
      </c>
      <c r="AU19" s="68"/>
      <c r="AV19" s="68"/>
      <c r="AW19" s="68"/>
      <c r="AX19" s="68"/>
      <c r="AY19" s="68"/>
      <c r="AZ19" s="68"/>
      <c r="BA19" s="68"/>
      <c r="BB19" s="68"/>
      <c r="BC19" s="68">
        <v>1</v>
      </c>
      <c r="BD19" s="67" t="str">
        <f>REPLACE(INDEX(GroupVertices[Group],MATCH(Edges[[#This Row],[Vertex 1]],GroupVertices[Vertex],0)),1,1,"")</f>
        <v>1</v>
      </c>
      <c r="BE19" s="67" t="str">
        <f>REPLACE(INDEX(GroupVertices[Group],MATCH(Edges[[#This Row],[Vertex 2]],GroupVertices[Vertex],0)),1,1,"")</f>
        <v>1</v>
      </c>
      <c r="BF19" s="49"/>
      <c r="BG19" s="50"/>
      <c r="BH19" s="49"/>
      <c r="BI19" s="50"/>
      <c r="BJ19" s="49"/>
      <c r="BK19" s="50"/>
      <c r="BL19" s="49"/>
      <c r="BM19" s="50"/>
      <c r="BN19" s="49"/>
    </row>
    <row r="20" spans="1:66" ht="15">
      <c r="A20" s="66" t="s">
        <v>8442</v>
      </c>
      <c r="B20" s="66" t="s">
        <v>8458</v>
      </c>
      <c r="C20" s="83" t="s">
        <v>8075</v>
      </c>
      <c r="D20" s="99">
        <v>4</v>
      </c>
      <c r="E20" s="100" t="s">
        <v>132</v>
      </c>
      <c r="F20" s="101">
        <v>30</v>
      </c>
      <c r="G20" s="83"/>
      <c r="H20" s="82"/>
      <c r="I20" s="102"/>
      <c r="J20" s="102"/>
      <c r="K20" s="35" t="s">
        <v>65</v>
      </c>
      <c r="L20" s="105">
        <v>20</v>
      </c>
      <c r="M20" s="105"/>
      <c r="N20" s="104"/>
      <c r="O20" s="68" t="s">
        <v>245</v>
      </c>
      <c r="P20" s="70">
        <v>44397.86855324074</v>
      </c>
      <c r="Q20" s="68" t="s">
        <v>8486</v>
      </c>
      <c r="R20" s="68"/>
      <c r="S20" s="68"/>
      <c r="T20" s="74" t="s">
        <v>8505</v>
      </c>
      <c r="U20" s="72" t="str">
        <f>HYPERLINK("https://pbs.twimg.com/media/E5-SOUeWYAAXdlY.jpg")</f>
        <v>https://pbs.twimg.com/media/E5-SOUeWYAAXdlY.jpg</v>
      </c>
      <c r="V20" s="72" t="str">
        <f>HYPERLINK("https://pbs.twimg.com/media/E5-SOUeWYAAXdlY.jpg")</f>
        <v>https://pbs.twimg.com/media/E5-SOUeWYAAXdlY.jpg</v>
      </c>
      <c r="W20" s="70">
        <v>44397.86855324074</v>
      </c>
      <c r="X20" s="76">
        <v>44397</v>
      </c>
      <c r="Y20" s="74" t="s">
        <v>8514</v>
      </c>
      <c r="Z20" s="72" t="str">
        <f>HYPERLINK("https://twitter.com/a11y_mmo/status/1417587797217714178")</f>
        <v>https://twitter.com/a11y_mmo/status/1417587797217714178</v>
      </c>
      <c r="AA20" s="68"/>
      <c r="AB20" s="68"/>
      <c r="AC20" s="74" t="s">
        <v>8531</v>
      </c>
      <c r="AD20" s="68"/>
      <c r="AE20" s="68" t="b">
        <v>0</v>
      </c>
      <c r="AF20" s="68">
        <v>0</v>
      </c>
      <c r="AG20" s="74" t="s">
        <v>247</v>
      </c>
      <c r="AH20" s="68" t="b">
        <v>0</v>
      </c>
      <c r="AI20" s="68" t="s">
        <v>248</v>
      </c>
      <c r="AJ20" s="68"/>
      <c r="AK20" s="74" t="s">
        <v>247</v>
      </c>
      <c r="AL20" s="68" t="b">
        <v>0</v>
      </c>
      <c r="AM20" s="68">
        <v>6</v>
      </c>
      <c r="AN20" s="74" t="s">
        <v>8532</v>
      </c>
      <c r="AO20" s="74" t="s">
        <v>250</v>
      </c>
      <c r="AP20" s="68" t="b">
        <v>0</v>
      </c>
      <c r="AQ20" s="74" t="s">
        <v>8532</v>
      </c>
      <c r="AR20" s="68" t="s">
        <v>204</v>
      </c>
      <c r="AS20" s="68">
        <v>0</v>
      </c>
      <c r="AT20" s="68">
        <v>0</v>
      </c>
      <c r="AU20" s="68"/>
      <c r="AV20" s="68"/>
      <c r="AW20" s="68"/>
      <c r="AX20" s="68"/>
      <c r="AY20" s="68"/>
      <c r="AZ20" s="68"/>
      <c r="BA20" s="68"/>
      <c r="BB20" s="68"/>
      <c r="BC20" s="68">
        <v>1</v>
      </c>
      <c r="BD20" s="67" t="str">
        <f>REPLACE(INDEX(GroupVertices[Group],MATCH(Edges[[#This Row],[Vertex 1]],GroupVertices[Vertex],0)),1,1,"")</f>
        <v>1</v>
      </c>
      <c r="BE20" s="67" t="str">
        <f>REPLACE(INDEX(GroupVertices[Group],MATCH(Edges[[#This Row],[Vertex 2]],GroupVertices[Vertex],0)),1,1,"")</f>
        <v>1</v>
      </c>
      <c r="BF20" s="49"/>
      <c r="BG20" s="50"/>
      <c r="BH20" s="49"/>
      <c r="BI20" s="50"/>
      <c r="BJ20" s="49"/>
      <c r="BK20" s="50"/>
      <c r="BL20" s="49"/>
      <c r="BM20" s="50"/>
      <c r="BN20" s="49"/>
    </row>
    <row r="21" spans="1:66" ht="15">
      <c r="A21" s="66" t="s">
        <v>8443</v>
      </c>
      <c r="B21" s="66" t="s">
        <v>8459</v>
      </c>
      <c r="C21" s="83" t="s">
        <v>8075</v>
      </c>
      <c r="D21" s="99">
        <v>4</v>
      </c>
      <c r="E21" s="100" t="s">
        <v>132</v>
      </c>
      <c r="F21" s="101">
        <v>30</v>
      </c>
      <c r="G21" s="83"/>
      <c r="H21" s="82"/>
      <c r="I21" s="102"/>
      <c r="J21" s="102"/>
      <c r="K21" s="35" t="s">
        <v>65</v>
      </c>
      <c r="L21" s="105">
        <v>21</v>
      </c>
      <c r="M21" s="105"/>
      <c r="N21" s="104"/>
      <c r="O21" s="68" t="s">
        <v>243</v>
      </c>
      <c r="P21" s="70">
        <v>44387.995474537034</v>
      </c>
      <c r="Q21" s="68" t="s">
        <v>8486</v>
      </c>
      <c r="R21" s="68"/>
      <c r="S21" s="68"/>
      <c r="T21" s="74" t="s">
        <v>8505</v>
      </c>
      <c r="U21" s="72" t="str">
        <f>HYPERLINK("https://pbs.twimg.com/media/E5-SOUeWYAAXdlY.jpg")</f>
        <v>https://pbs.twimg.com/media/E5-SOUeWYAAXdlY.jpg</v>
      </c>
      <c r="V21" s="72" t="str">
        <f>HYPERLINK("https://pbs.twimg.com/media/E5-SOUeWYAAXdlY.jpg")</f>
        <v>https://pbs.twimg.com/media/E5-SOUeWYAAXdlY.jpg</v>
      </c>
      <c r="W21" s="70">
        <v>44387.995474537034</v>
      </c>
      <c r="X21" s="76">
        <v>44387</v>
      </c>
      <c r="Y21" s="74" t="s">
        <v>8515</v>
      </c>
      <c r="Z21" s="72" t="str">
        <f>HYPERLINK("https://twitter.com/xaosprincess/status/1414009915568427015")</f>
        <v>https://twitter.com/xaosprincess/status/1414009915568427015</v>
      </c>
      <c r="AA21" s="68"/>
      <c r="AB21" s="68"/>
      <c r="AC21" s="74" t="s">
        <v>8532</v>
      </c>
      <c r="AD21" s="74" t="s">
        <v>8554</v>
      </c>
      <c r="AE21" s="68" t="b">
        <v>0</v>
      </c>
      <c r="AF21" s="68">
        <v>10</v>
      </c>
      <c r="AG21" s="74" t="s">
        <v>8555</v>
      </c>
      <c r="AH21" s="68" t="b">
        <v>0</v>
      </c>
      <c r="AI21" s="68" t="s">
        <v>248</v>
      </c>
      <c r="AJ21" s="68"/>
      <c r="AK21" s="74" t="s">
        <v>247</v>
      </c>
      <c r="AL21" s="68" t="b">
        <v>0</v>
      </c>
      <c r="AM21" s="68">
        <v>6</v>
      </c>
      <c r="AN21" s="74" t="s">
        <v>247</v>
      </c>
      <c r="AO21" s="74" t="s">
        <v>250</v>
      </c>
      <c r="AP21" s="68" t="b">
        <v>0</v>
      </c>
      <c r="AQ21" s="74" t="s">
        <v>8554</v>
      </c>
      <c r="AR21" s="68" t="s">
        <v>244</v>
      </c>
      <c r="AS21" s="68">
        <v>0</v>
      </c>
      <c r="AT21" s="68">
        <v>0</v>
      </c>
      <c r="AU21" s="68"/>
      <c r="AV21" s="68"/>
      <c r="AW21" s="68"/>
      <c r="AX21" s="68"/>
      <c r="AY21" s="68"/>
      <c r="AZ21" s="68"/>
      <c r="BA21" s="68"/>
      <c r="BB21" s="68"/>
      <c r="BC21" s="68">
        <v>1</v>
      </c>
      <c r="BD21" s="67" t="str">
        <f>REPLACE(INDEX(GroupVertices[Group],MATCH(Edges[[#This Row],[Vertex 1]],GroupVertices[Vertex],0)),1,1,"")</f>
        <v>1</v>
      </c>
      <c r="BE21" s="67" t="str">
        <f>REPLACE(INDEX(GroupVertices[Group],MATCH(Edges[[#This Row],[Vertex 2]],GroupVertices[Vertex],0)),1,1,"")</f>
        <v>1</v>
      </c>
      <c r="BF21" s="49"/>
      <c r="BG21" s="50"/>
      <c r="BH21" s="49"/>
      <c r="BI21" s="50"/>
      <c r="BJ21" s="49"/>
      <c r="BK21" s="50"/>
      <c r="BL21" s="49"/>
      <c r="BM21" s="50"/>
      <c r="BN21" s="49"/>
    </row>
    <row r="22" spans="1:66" ht="15">
      <c r="A22" s="66" t="s">
        <v>8442</v>
      </c>
      <c r="B22" s="66" t="s">
        <v>8459</v>
      </c>
      <c r="C22" s="83" t="s">
        <v>8075</v>
      </c>
      <c r="D22" s="99">
        <v>4</v>
      </c>
      <c r="E22" s="100" t="s">
        <v>132</v>
      </c>
      <c r="F22" s="101">
        <v>30</v>
      </c>
      <c r="G22" s="83"/>
      <c r="H22" s="82"/>
      <c r="I22" s="102"/>
      <c r="J22" s="102"/>
      <c r="K22" s="35" t="s">
        <v>65</v>
      </c>
      <c r="L22" s="105">
        <v>22</v>
      </c>
      <c r="M22" s="105"/>
      <c r="N22" s="104"/>
      <c r="O22" s="68" t="s">
        <v>245</v>
      </c>
      <c r="P22" s="70">
        <v>44397.86855324074</v>
      </c>
      <c r="Q22" s="68" t="s">
        <v>8486</v>
      </c>
      <c r="R22" s="68"/>
      <c r="S22" s="68"/>
      <c r="T22" s="74" t="s">
        <v>8505</v>
      </c>
      <c r="U22" s="72" t="str">
        <f>HYPERLINK("https://pbs.twimg.com/media/E5-SOUeWYAAXdlY.jpg")</f>
        <v>https://pbs.twimg.com/media/E5-SOUeWYAAXdlY.jpg</v>
      </c>
      <c r="V22" s="72" t="str">
        <f>HYPERLINK("https://pbs.twimg.com/media/E5-SOUeWYAAXdlY.jpg")</f>
        <v>https://pbs.twimg.com/media/E5-SOUeWYAAXdlY.jpg</v>
      </c>
      <c r="W22" s="70">
        <v>44397.86855324074</v>
      </c>
      <c r="X22" s="76">
        <v>44397</v>
      </c>
      <c r="Y22" s="74" t="s">
        <v>8514</v>
      </c>
      <c r="Z22" s="72" t="str">
        <f>HYPERLINK("https://twitter.com/a11y_mmo/status/1417587797217714178")</f>
        <v>https://twitter.com/a11y_mmo/status/1417587797217714178</v>
      </c>
      <c r="AA22" s="68"/>
      <c r="AB22" s="68"/>
      <c r="AC22" s="74" t="s">
        <v>8531</v>
      </c>
      <c r="AD22" s="68"/>
      <c r="AE22" s="68" t="b">
        <v>0</v>
      </c>
      <c r="AF22" s="68">
        <v>0</v>
      </c>
      <c r="AG22" s="74" t="s">
        <v>247</v>
      </c>
      <c r="AH22" s="68" t="b">
        <v>0</v>
      </c>
      <c r="AI22" s="68" t="s">
        <v>248</v>
      </c>
      <c r="AJ22" s="68"/>
      <c r="AK22" s="74" t="s">
        <v>247</v>
      </c>
      <c r="AL22" s="68" t="b">
        <v>0</v>
      </c>
      <c r="AM22" s="68">
        <v>6</v>
      </c>
      <c r="AN22" s="74" t="s">
        <v>8532</v>
      </c>
      <c r="AO22" s="74" t="s">
        <v>250</v>
      </c>
      <c r="AP22" s="68" t="b">
        <v>0</v>
      </c>
      <c r="AQ22" s="74" t="s">
        <v>8532</v>
      </c>
      <c r="AR22" s="68" t="s">
        <v>204</v>
      </c>
      <c r="AS22" s="68">
        <v>0</v>
      </c>
      <c r="AT22" s="68">
        <v>0</v>
      </c>
      <c r="AU22" s="68"/>
      <c r="AV22" s="68"/>
      <c r="AW22" s="68"/>
      <c r="AX22" s="68"/>
      <c r="AY22" s="68"/>
      <c r="AZ22" s="68"/>
      <c r="BA22" s="68"/>
      <c r="BB22" s="68"/>
      <c r="BC22" s="68">
        <v>1</v>
      </c>
      <c r="BD22" s="67" t="str">
        <f>REPLACE(INDEX(GroupVertices[Group],MATCH(Edges[[#This Row],[Vertex 1]],GroupVertices[Vertex],0)),1,1,"")</f>
        <v>1</v>
      </c>
      <c r="BE22" s="67" t="str">
        <f>REPLACE(INDEX(GroupVertices[Group],MATCH(Edges[[#This Row],[Vertex 2]],GroupVertices[Vertex],0)),1,1,"")</f>
        <v>1</v>
      </c>
      <c r="BF22" s="49"/>
      <c r="BG22" s="50"/>
      <c r="BH22" s="49"/>
      <c r="BI22" s="50"/>
      <c r="BJ22" s="49"/>
      <c r="BK22" s="50"/>
      <c r="BL22" s="49"/>
      <c r="BM22" s="50"/>
      <c r="BN22" s="49"/>
    </row>
    <row r="23" spans="1:66" ht="15">
      <c r="A23" s="66" t="s">
        <v>8443</v>
      </c>
      <c r="B23" s="66" t="s">
        <v>8460</v>
      </c>
      <c r="C23" s="83" t="s">
        <v>8075</v>
      </c>
      <c r="D23" s="99">
        <v>4</v>
      </c>
      <c r="E23" s="100" t="s">
        <v>132</v>
      </c>
      <c r="F23" s="101">
        <v>30</v>
      </c>
      <c r="G23" s="83"/>
      <c r="H23" s="82"/>
      <c r="I23" s="102"/>
      <c r="J23" s="102"/>
      <c r="K23" s="35" t="s">
        <v>65</v>
      </c>
      <c r="L23" s="105">
        <v>23</v>
      </c>
      <c r="M23" s="105"/>
      <c r="N23" s="104"/>
      <c r="O23" s="68" t="s">
        <v>243</v>
      </c>
      <c r="P23" s="70">
        <v>44387.995474537034</v>
      </c>
      <c r="Q23" s="68" t="s">
        <v>8486</v>
      </c>
      <c r="R23" s="68"/>
      <c r="S23" s="68"/>
      <c r="T23" s="74" t="s">
        <v>8505</v>
      </c>
      <c r="U23" s="72" t="str">
        <f>HYPERLINK("https://pbs.twimg.com/media/E5-SOUeWYAAXdlY.jpg")</f>
        <v>https://pbs.twimg.com/media/E5-SOUeWYAAXdlY.jpg</v>
      </c>
      <c r="V23" s="72" t="str">
        <f>HYPERLINK("https://pbs.twimg.com/media/E5-SOUeWYAAXdlY.jpg")</f>
        <v>https://pbs.twimg.com/media/E5-SOUeWYAAXdlY.jpg</v>
      </c>
      <c r="W23" s="70">
        <v>44387.995474537034</v>
      </c>
      <c r="X23" s="76">
        <v>44387</v>
      </c>
      <c r="Y23" s="74" t="s">
        <v>8515</v>
      </c>
      <c r="Z23" s="72" t="str">
        <f>HYPERLINK("https://twitter.com/xaosprincess/status/1414009915568427015")</f>
        <v>https://twitter.com/xaosprincess/status/1414009915568427015</v>
      </c>
      <c r="AA23" s="68"/>
      <c r="AB23" s="68"/>
      <c r="AC23" s="74" t="s">
        <v>8532</v>
      </c>
      <c r="AD23" s="74" t="s">
        <v>8554</v>
      </c>
      <c r="AE23" s="68" t="b">
        <v>0</v>
      </c>
      <c r="AF23" s="68">
        <v>10</v>
      </c>
      <c r="AG23" s="74" t="s">
        <v>8555</v>
      </c>
      <c r="AH23" s="68" t="b">
        <v>0</v>
      </c>
      <c r="AI23" s="68" t="s">
        <v>248</v>
      </c>
      <c r="AJ23" s="68"/>
      <c r="AK23" s="74" t="s">
        <v>247</v>
      </c>
      <c r="AL23" s="68" t="b">
        <v>0</v>
      </c>
      <c r="AM23" s="68">
        <v>6</v>
      </c>
      <c r="AN23" s="74" t="s">
        <v>247</v>
      </c>
      <c r="AO23" s="74" t="s">
        <v>250</v>
      </c>
      <c r="AP23" s="68" t="b">
        <v>0</v>
      </c>
      <c r="AQ23" s="74" t="s">
        <v>8554</v>
      </c>
      <c r="AR23" s="68" t="s">
        <v>244</v>
      </c>
      <c r="AS23" s="68">
        <v>0</v>
      </c>
      <c r="AT23" s="68">
        <v>0</v>
      </c>
      <c r="AU23" s="68"/>
      <c r="AV23" s="68"/>
      <c r="AW23" s="68"/>
      <c r="AX23" s="68"/>
      <c r="AY23" s="68"/>
      <c r="AZ23" s="68"/>
      <c r="BA23" s="68"/>
      <c r="BB23" s="68"/>
      <c r="BC23" s="68">
        <v>1</v>
      </c>
      <c r="BD23" s="67" t="str">
        <f>REPLACE(INDEX(GroupVertices[Group],MATCH(Edges[[#This Row],[Vertex 1]],GroupVertices[Vertex],0)),1,1,"")</f>
        <v>1</v>
      </c>
      <c r="BE23" s="67" t="str">
        <f>REPLACE(INDEX(GroupVertices[Group],MATCH(Edges[[#This Row],[Vertex 2]],GroupVertices[Vertex],0)),1,1,"")</f>
        <v>1</v>
      </c>
      <c r="BF23" s="49"/>
      <c r="BG23" s="50"/>
      <c r="BH23" s="49"/>
      <c r="BI23" s="50"/>
      <c r="BJ23" s="49"/>
      <c r="BK23" s="50"/>
      <c r="BL23" s="49"/>
      <c r="BM23" s="50"/>
      <c r="BN23" s="49"/>
    </row>
    <row r="24" spans="1:66" ht="15">
      <c r="A24" s="66" t="s">
        <v>8442</v>
      </c>
      <c r="B24" s="66" t="s">
        <v>8460</v>
      </c>
      <c r="C24" s="83" t="s">
        <v>8075</v>
      </c>
      <c r="D24" s="99">
        <v>4</v>
      </c>
      <c r="E24" s="100" t="s">
        <v>132</v>
      </c>
      <c r="F24" s="101">
        <v>30</v>
      </c>
      <c r="G24" s="83"/>
      <c r="H24" s="82"/>
      <c r="I24" s="102"/>
      <c r="J24" s="102"/>
      <c r="K24" s="35" t="s">
        <v>65</v>
      </c>
      <c r="L24" s="105">
        <v>24</v>
      </c>
      <c r="M24" s="105"/>
      <c r="N24" s="104"/>
      <c r="O24" s="68" t="s">
        <v>245</v>
      </c>
      <c r="P24" s="70">
        <v>44397.86855324074</v>
      </c>
      <c r="Q24" s="68" t="s">
        <v>8486</v>
      </c>
      <c r="R24" s="68"/>
      <c r="S24" s="68"/>
      <c r="T24" s="74" t="s">
        <v>8505</v>
      </c>
      <c r="U24" s="72" t="str">
        <f>HYPERLINK("https://pbs.twimg.com/media/E5-SOUeWYAAXdlY.jpg")</f>
        <v>https://pbs.twimg.com/media/E5-SOUeWYAAXdlY.jpg</v>
      </c>
      <c r="V24" s="72" t="str">
        <f>HYPERLINK("https://pbs.twimg.com/media/E5-SOUeWYAAXdlY.jpg")</f>
        <v>https://pbs.twimg.com/media/E5-SOUeWYAAXdlY.jpg</v>
      </c>
      <c r="W24" s="70">
        <v>44397.86855324074</v>
      </c>
      <c r="X24" s="76">
        <v>44397</v>
      </c>
      <c r="Y24" s="74" t="s">
        <v>8514</v>
      </c>
      <c r="Z24" s="72" t="str">
        <f>HYPERLINK("https://twitter.com/a11y_mmo/status/1417587797217714178")</f>
        <v>https://twitter.com/a11y_mmo/status/1417587797217714178</v>
      </c>
      <c r="AA24" s="68"/>
      <c r="AB24" s="68"/>
      <c r="AC24" s="74" t="s">
        <v>8531</v>
      </c>
      <c r="AD24" s="68"/>
      <c r="AE24" s="68" t="b">
        <v>0</v>
      </c>
      <c r="AF24" s="68">
        <v>0</v>
      </c>
      <c r="AG24" s="74" t="s">
        <v>247</v>
      </c>
      <c r="AH24" s="68" t="b">
        <v>0</v>
      </c>
      <c r="AI24" s="68" t="s">
        <v>248</v>
      </c>
      <c r="AJ24" s="68"/>
      <c r="AK24" s="74" t="s">
        <v>247</v>
      </c>
      <c r="AL24" s="68" t="b">
        <v>0</v>
      </c>
      <c r="AM24" s="68">
        <v>6</v>
      </c>
      <c r="AN24" s="74" t="s">
        <v>8532</v>
      </c>
      <c r="AO24" s="74" t="s">
        <v>250</v>
      </c>
      <c r="AP24" s="68" t="b">
        <v>0</v>
      </c>
      <c r="AQ24" s="74" t="s">
        <v>8532</v>
      </c>
      <c r="AR24" s="68" t="s">
        <v>204</v>
      </c>
      <c r="AS24" s="68">
        <v>0</v>
      </c>
      <c r="AT24" s="68">
        <v>0</v>
      </c>
      <c r="AU24" s="68"/>
      <c r="AV24" s="68"/>
      <c r="AW24" s="68"/>
      <c r="AX24" s="68"/>
      <c r="AY24" s="68"/>
      <c r="AZ24" s="68"/>
      <c r="BA24" s="68"/>
      <c r="BB24" s="68"/>
      <c r="BC24" s="68">
        <v>1</v>
      </c>
      <c r="BD24" s="67" t="str">
        <f>REPLACE(INDEX(GroupVertices[Group],MATCH(Edges[[#This Row],[Vertex 1]],GroupVertices[Vertex],0)),1,1,"")</f>
        <v>1</v>
      </c>
      <c r="BE24" s="67" t="str">
        <f>REPLACE(INDEX(GroupVertices[Group],MATCH(Edges[[#This Row],[Vertex 2]],GroupVertices[Vertex],0)),1,1,"")</f>
        <v>1</v>
      </c>
      <c r="BF24" s="49"/>
      <c r="BG24" s="50"/>
      <c r="BH24" s="49"/>
      <c r="BI24" s="50"/>
      <c r="BJ24" s="49"/>
      <c r="BK24" s="50"/>
      <c r="BL24" s="49"/>
      <c r="BM24" s="50"/>
      <c r="BN24" s="49"/>
    </row>
    <row r="25" spans="1:66" ht="15">
      <c r="A25" s="66" t="s">
        <v>8443</v>
      </c>
      <c r="B25" s="66" t="s">
        <v>8461</v>
      </c>
      <c r="C25" s="83" t="s">
        <v>8075</v>
      </c>
      <c r="D25" s="99">
        <v>4</v>
      </c>
      <c r="E25" s="100" t="s">
        <v>132</v>
      </c>
      <c r="F25" s="101">
        <v>30</v>
      </c>
      <c r="G25" s="83"/>
      <c r="H25" s="82"/>
      <c r="I25" s="102"/>
      <c r="J25" s="102"/>
      <c r="K25" s="35" t="s">
        <v>65</v>
      </c>
      <c r="L25" s="105">
        <v>25</v>
      </c>
      <c r="M25" s="105"/>
      <c r="N25" s="104"/>
      <c r="O25" s="68" t="s">
        <v>243</v>
      </c>
      <c r="P25" s="70">
        <v>44387.995474537034</v>
      </c>
      <c r="Q25" s="68" t="s">
        <v>8486</v>
      </c>
      <c r="R25" s="68"/>
      <c r="S25" s="68"/>
      <c r="T25" s="74" t="s">
        <v>8505</v>
      </c>
      <c r="U25" s="72" t="str">
        <f>HYPERLINK("https://pbs.twimg.com/media/E5-SOUeWYAAXdlY.jpg")</f>
        <v>https://pbs.twimg.com/media/E5-SOUeWYAAXdlY.jpg</v>
      </c>
      <c r="V25" s="72" t="str">
        <f>HYPERLINK("https://pbs.twimg.com/media/E5-SOUeWYAAXdlY.jpg")</f>
        <v>https://pbs.twimg.com/media/E5-SOUeWYAAXdlY.jpg</v>
      </c>
      <c r="W25" s="70">
        <v>44387.995474537034</v>
      </c>
      <c r="X25" s="76">
        <v>44387</v>
      </c>
      <c r="Y25" s="74" t="s">
        <v>8515</v>
      </c>
      <c r="Z25" s="72" t="str">
        <f>HYPERLINK("https://twitter.com/xaosprincess/status/1414009915568427015")</f>
        <v>https://twitter.com/xaosprincess/status/1414009915568427015</v>
      </c>
      <c r="AA25" s="68"/>
      <c r="AB25" s="68"/>
      <c r="AC25" s="74" t="s">
        <v>8532</v>
      </c>
      <c r="AD25" s="74" t="s">
        <v>8554</v>
      </c>
      <c r="AE25" s="68" t="b">
        <v>0</v>
      </c>
      <c r="AF25" s="68">
        <v>10</v>
      </c>
      <c r="AG25" s="74" t="s">
        <v>8555</v>
      </c>
      <c r="AH25" s="68" t="b">
        <v>0</v>
      </c>
      <c r="AI25" s="68" t="s">
        <v>248</v>
      </c>
      <c r="AJ25" s="68"/>
      <c r="AK25" s="74" t="s">
        <v>247</v>
      </c>
      <c r="AL25" s="68" t="b">
        <v>0</v>
      </c>
      <c r="AM25" s="68">
        <v>6</v>
      </c>
      <c r="AN25" s="74" t="s">
        <v>247</v>
      </c>
      <c r="AO25" s="74" t="s">
        <v>250</v>
      </c>
      <c r="AP25" s="68" t="b">
        <v>0</v>
      </c>
      <c r="AQ25" s="74" t="s">
        <v>8554</v>
      </c>
      <c r="AR25" s="68" t="s">
        <v>244</v>
      </c>
      <c r="AS25" s="68">
        <v>0</v>
      </c>
      <c r="AT25" s="68">
        <v>0</v>
      </c>
      <c r="AU25" s="68"/>
      <c r="AV25" s="68"/>
      <c r="AW25" s="68"/>
      <c r="AX25" s="68"/>
      <c r="AY25" s="68"/>
      <c r="AZ25" s="68"/>
      <c r="BA25" s="68"/>
      <c r="BB25" s="68"/>
      <c r="BC25" s="68">
        <v>1</v>
      </c>
      <c r="BD25" s="67" t="str">
        <f>REPLACE(INDEX(GroupVertices[Group],MATCH(Edges[[#This Row],[Vertex 1]],GroupVertices[Vertex],0)),1,1,"")</f>
        <v>1</v>
      </c>
      <c r="BE25" s="67" t="str">
        <f>REPLACE(INDEX(GroupVertices[Group],MATCH(Edges[[#This Row],[Vertex 2]],GroupVertices[Vertex],0)),1,1,"")</f>
        <v>1</v>
      </c>
      <c r="BF25" s="49"/>
      <c r="BG25" s="50"/>
      <c r="BH25" s="49"/>
      <c r="BI25" s="50"/>
      <c r="BJ25" s="49"/>
      <c r="BK25" s="50"/>
      <c r="BL25" s="49"/>
      <c r="BM25" s="50"/>
      <c r="BN25" s="49"/>
    </row>
    <row r="26" spans="1:66" ht="15">
      <c r="A26" s="66" t="s">
        <v>8442</v>
      </c>
      <c r="B26" s="66" t="s">
        <v>8461</v>
      </c>
      <c r="C26" s="83" t="s">
        <v>8075</v>
      </c>
      <c r="D26" s="99">
        <v>4</v>
      </c>
      <c r="E26" s="100" t="s">
        <v>132</v>
      </c>
      <c r="F26" s="101">
        <v>30</v>
      </c>
      <c r="G26" s="83"/>
      <c r="H26" s="82"/>
      <c r="I26" s="102"/>
      <c r="J26" s="102"/>
      <c r="K26" s="35" t="s">
        <v>65</v>
      </c>
      <c r="L26" s="105">
        <v>26</v>
      </c>
      <c r="M26" s="105"/>
      <c r="N26" s="104"/>
      <c r="O26" s="68" t="s">
        <v>245</v>
      </c>
      <c r="P26" s="70">
        <v>44397.86855324074</v>
      </c>
      <c r="Q26" s="68" t="s">
        <v>8486</v>
      </c>
      <c r="R26" s="68"/>
      <c r="S26" s="68"/>
      <c r="T26" s="74" t="s">
        <v>8505</v>
      </c>
      <c r="U26" s="72" t="str">
        <f>HYPERLINK("https://pbs.twimg.com/media/E5-SOUeWYAAXdlY.jpg")</f>
        <v>https://pbs.twimg.com/media/E5-SOUeWYAAXdlY.jpg</v>
      </c>
      <c r="V26" s="72" t="str">
        <f>HYPERLINK("https://pbs.twimg.com/media/E5-SOUeWYAAXdlY.jpg")</f>
        <v>https://pbs.twimg.com/media/E5-SOUeWYAAXdlY.jpg</v>
      </c>
      <c r="W26" s="70">
        <v>44397.86855324074</v>
      </c>
      <c r="X26" s="76">
        <v>44397</v>
      </c>
      <c r="Y26" s="74" t="s">
        <v>8514</v>
      </c>
      <c r="Z26" s="72" t="str">
        <f>HYPERLINK("https://twitter.com/a11y_mmo/status/1417587797217714178")</f>
        <v>https://twitter.com/a11y_mmo/status/1417587797217714178</v>
      </c>
      <c r="AA26" s="68"/>
      <c r="AB26" s="68"/>
      <c r="AC26" s="74" t="s">
        <v>8531</v>
      </c>
      <c r="AD26" s="68"/>
      <c r="AE26" s="68" t="b">
        <v>0</v>
      </c>
      <c r="AF26" s="68">
        <v>0</v>
      </c>
      <c r="AG26" s="74" t="s">
        <v>247</v>
      </c>
      <c r="AH26" s="68" t="b">
        <v>0</v>
      </c>
      <c r="AI26" s="68" t="s">
        <v>248</v>
      </c>
      <c r="AJ26" s="68"/>
      <c r="AK26" s="74" t="s">
        <v>247</v>
      </c>
      <c r="AL26" s="68" t="b">
        <v>0</v>
      </c>
      <c r="AM26" s="68">
        <v>6</v>
      </c>
      <c r="AN26" s="74" t="s">
        <v>8532</v>
      </c>
      <c r="AO26" s="74" t="s">
        <v>250</v>
      </c>
      <c r="AP26" s="68" t="b">
        <v>0</v>
      </c>
      <c r="AQ26" s="74" t="s">
        <v>8532</v>
      </c>
      <c r="AR26" s="68" t="s">
        <v>204</v>
      </c>
      <c r="AS26" s="68">
        <v>0</v>
      </c>
      <c r="AT26" s="68">
        <v>0</v>
      </c>
      <c r="AU26" s="68"/>
      <c r="AV26" s="68"/>
      <c r="AW26" s="68"/>
      <c r="AX26" s="68"/>
      <c r="AY26" s="68"/>
      <c r="AZ26" s="68"/>
      <c r="BA26" s="68"/>
      <c r="BB26" s="68"/>
      <c r="BC26" s="68">
        <v>1</v>
      </c>
      <c r="BD26" s="67" t="str">
        <f>REPLACE(INDEX(GroupVertices[Group],MATCH(Edges[[#This Row],[Vertex 1]],GroupVertices[Vertex],0)),1,1,"")</f>
        <v>1</v>
      </c>
      <c r="BE26" s="67" t="str">
        <f>REPLACE(INDEX(GroupVertices[Group],MATCH(Edges[[#This Row],[Vertex 2]],GroupVertices[Vertex],0)),1,1,"")</f>
        <v>1</v>
      </c>
      <c r="BF26" s="49"/>
      <c r="BG26" s="50"/>
      <c r="BH26" s="49"/>
      <c r="BI26" s="50"/>
      <c r="BJ26" s="49"/>
      <c r="BK26" s="50"/>
      <c r="BL26" s="49"/>
      <c r="BM26" s="50"/>
      <c r="BN26" s="49"/>
    </row>
    <row r="27" spans="1:66" ht="15">
      <c r="A27" s="66" t="s">
        <v>8443</v>
      </c>
      <c r="B27" s="66" t="s">
        <v>8462</v>
      </c>
      <c r="C27" s="83" t="s">
        <v>8075</v>
      </c>
      <c r="D27" s="99">
        <v>4</v>
      </c>
      <c r="E27" s="100" t="s">
        <v>132</v>
      </c>
      <c r="F27" s="101">
        <v>30</v>
      </c>
      <c r="G27" s="83"/>
      <c r="H27" s="82"/>
      <c r="I27" s="102"/>
      <c r="J27" s="102"/>
      <c r="K27" s="35" t="s">
        <v>65</v>
      </c>
      <c r="L27" s="105">
        <v>27</v>
      </c>
      <c r="M27" s="105"/>
      <c r="N27" s="104"/>
      <c r="O27" s="68" t="s">
        <v>243</v>
      </c>
      <c r="P27" s="70">
        <v>44387.995474537034</v>
      </c>
      <c r="Q27" s="68" t="s">
        <v>8486</v>
      </c>
      <c r="R27" s="68"/>
      <c r="S27" s="68"/>
      <c r="T27" s="74" t="s">
        <v>8505</v>
      </c>
      <c r="U27" s="72" t="str">
        <f>HYPERLINK("https://pbs.twimg.com/media/E5-SOUeWYAAXdlY.jpg")</f>
        <v>https://pbs.twimg.com/media/E5-SOUeWYAAXdlY.jpg</v>
      </c>
      <c r="V27" s="72" t="str">
        <f>HYPERLINK("https://pbs.twimg.com/media/E5-SOUeWYAAXdlY.jpg")</f>
        <v>https://pbs.twimg.com/media/E5-SOUeWYAAXdlY.jpg</v>
      </c>
      <c r="W27" s="70">
        <v>44387.995474537034</v>
      </c>
      <c r="X27" s="76">
        <v>44387</v>
      </c>
      <c r="Y27" s="74" t="s">
        <v>8515</v>
      </c>
      <c r="Z27" s="72" t="str">
        <f>HYPERLINK("https://twitter.com/xaosprincess/status/1414009915568427015")</f>
        <v>https://twitter.com/xaosprincess/status/1414009915568427015</v>
      </c>
      <c r="AA27" s="68"/>
      <c r="AB27" s="68"/>
      <c r="AC27" s="74" t="s">
        <v>8532</v>
      </c>
      <c r="AD27" s="74" t="s">
        <v>8554</v>
      </c>
      <c r="AE27" s="68" t="b">
        <v>0</v>
      </c>
      <c r="AF27" s="68">
        <v>10</v>
      </c>
      <c r="AG27" s="74" t="s">
        <v>8555</v>
      </c>
      <c r="AH27" s="68" t="b">
        <v>0</v>
      </c>
      <c r="AI27" s="68" t="s">
        <v>248</v>
      </c>
      <c r="AJ27" s="68"/>
      <c r="AK27" s="74" t="s">
        <v>247</v>
      </c>
      <c r="AL27" s="68" t="b">
        <v>0</v>
      </c>
      <c r="AM27" s="68">
        <v>6</v>
      </c>
      <c r="AN27" s="74" t="s">
        <v>247</v>
      </c>
      <c r="AO27" s="74" t="s">
        <v>250</v>
      </c>
      <c r="AP27" s="68" t="b">
        <v>0</v>
      </c>
      <c r="AQ27" s="74" t="s">
        <v>8554</v>
      </c>
      <c r="AR27" s="68" t="s">
        <v>244</v>
      </c>
      <c r="AS27" s="68">
        <v>0</v>
      </c>
      <c r="AT27" s="68">
        <v>0</v>
      </c>
      <c r="AU27" s="68"/>
      <c r="AV27" s="68"/>
      <c r="AW27" s="68"/>
      <c r="AX27" s="68"/>
      <c r="AY27" s="68"/>
      <c r="AZ27" s="68"/>
      <c r="BA27" s="68"/>
      <c r="BB27" s="68"/>
      <c r="BC27" s="68">
        <v>1</v>
      </c>
      <c r="BD27" s="67" t="str">
        <f>REPLACE(INDEX(GroupVertices[Group],MATCH(Edges[[#This Row],[Vertex 1]],GroupVertices[Vertex],0)),1,1,"")</f>
        <v>1</v>
      </c>
      <c r="BE27" s="67" t="str">
        <f>REPLACE(INDEX(GroupVertices[Group],MATCH(Edges[[#This Row],[Vertex 2]],GroupVertices[Vertex],0)),1,1,"")</f>
        <v>1</v>
      </c>
      <c r="BF27" s="49"/>
      <c r="BG27" s="50"/>
      <c r="BH27" s="49"/>
      <c r="BI27" s="50"/>
      <c r="BJ27" s="49"/>
      <c r="BK27" s="50"/>
      <c r="BL27" s="49"/>
      <c r="BM27" s="50"/>
      <c r="BN27" s="49"/>
    </row>
    <row r="28" spans="1:66" ht="15">
      <c r="A28" s="66" t="s">
        <v>8442</v>
      </c>
      <c r="B28" s="66" t="s">
        <v>8462</v>
      </c>
      <c r="C28" s="83" t="s">
        <v>8075</v>
      </c>
      <c r="D28" s="99">
        <v>4</v>
      </c>
      <c r="E28" s="100" t="s">
        <v>132</v>
      </c>
      <c r="F28" s="101">
        <v>30</v>
      </c>
      <c r="G28" s="83"/>
      <c r="H28" s="82"/>
      <c r="I28" s="102"/>
      <c r="J28" s="102"/>
      <c r="K28" s="35" t="s">
        <v>65</v>
      </c>
      <c r="L28" s="105">
        <v>28</v>
      </c>
      <c r="M28" s="105"/>
      <c r="N28" s="104"/>
      <c r="O28" s="68" t="s">
        <v>245</v>
      </c>
      <c r="P28" s="70">
        <v>44397.86855324074</v>
      </c>
      <c r="Q28" s="68" t="s">
        <v>8486</v>
      </c>
      <c r="R28" s="68"/>
      <c r="S28" s="68"/>
      <c r="T28" s="74" t="s">
        <v>8505</v>
      </c>
      <c r="U28" s="72" t="str">
        <f>HYPERLINK("https://pbs.twimg.com/media/E5-SOUeWYAAXdlY.jpg")</f>
        <v>https://pbs.twimg.com/media/E5-SOUeWYAAXdlY.jpg</v>
      </c>
      <c r="V28" s="72" t="str">
        <f>HYPERLINK("https://pbs.twimg.com/media/E5-SOUeWYAAXdlY.jpg")</f>
        <v>https://pbs.twimg.com/media/E5-SOUeWYAAXdlY.jpg</v>
      </c>
      <c r="W28" s="70">
        <v>44397.86855324074</v>
      </c>
      <c r="X28" s="76">
        <v>44397</v>
      </c>
      <c r="Y28" s="74" t="s">
        <v>8514</v>
      </c>
      <c r="Z28" s="72" t="str">
        <f>HYPERLINK("https://twitter.com/a11y_mmo/status/1417587797217714178")</f>
        <v>https://twitter.com/a11y_mmo/status/1417587797217714178</v>
      </c>
      <c r="AA28" s="68"/>
      <c r="AB28" s="68"/>
      <c r="AC28" s="74" t="s">
        <v>8531</v>
      </c>
      <c r="AD28" s="68"/>
      <c r="AE28" s="68" t="b">
        <v>0</v>
      </c>
      <c r="AF28" s="68">
        <v>0</v>
      </c>
      <c r="AG28" s="74" t="s">
        <v>247</v>
      </c>
      <c r="AH28" s="68" t="b">
        <v>0</v>
      </c>
      <c r="AI28" s="68" t="s">
        <v>248</v>
      </c>
      <c r="AJ28" s="68"/>
      <c r="AK28" s="74" t="s">
        <v>247</v>
      </c>
      <c r="AL28" s="68" t="b">
        <v>0</v>
      </c>
      <c r="AM28" s="68">
        <v>6</v>
      </c>
      <c r="AN28" s="74" t="s">
        <v>8532</v>
      </c>
      <c r="AO28" s="74" t="s">
        <v>250</v>
      </c>
      <c r="AP28" s="68" t="b">
        <v>0</v>
      </c>
      <c r="AQ28" s="74" t="s">
        <v>8532</v>
      </c>
      <c r="AR28" s="68" t="s">
        <v>204</v>
      </c>
      <c r="AS28" s="68">
        <v>0</v>
      </c>
      <c r="AT28" s="68">
        <v>0</v>
      </c>
      <c r="AU28" s="68"/>
      <c r="AV28" s="68"/>
      <c r="AW28" s="68"/>
      <c r="AX28" s="68"/>
      <c r="AY28" s="68"/>
      <c r="AZ28" s="68"/>
      <c r="BA28" s="68"/>
      <c r="BB28" s="68"/>
      <c r="BC28" s="68">
        <v>1</v>
      </c>
      <c r="BD28" s="67" t="str">
        <f>REPLACE(INDEX(GroupVertices[Group],MATCH(Edges[[#This Row],[Vertex 1]],GroupVertices[Vertex],0)),1,1,"")</f>
        <v>1</v>
      </c>
      <c r="BE28" s="67" t="str">
        <f>REPLACE(INDEX(GroupVertices[Group],MATCH(Edges[[#This Row],[Vertex 2]],GroupVertices[Vertex],0)),1,1,"")</f>
        <v>1</v>
      </c>
      <c r="BF28" s="49"/>
      <c r="BG28" s="50"/>
      <c r="BH28" s="49"/>
      <c r="BI28" s="50"/>
      <c r="BJ28" s="49"/>
      <c r="BK28" s="50"/>
      <c r="BL28" s="49"/>
      <c r="BM28" s="50"/>
      <c r="BN28" s="49"/>
    </row>
    <row r="29" spans="1:66" ht="15">
      <c r="A29" s="66" t="s">
        <v>8443</v>
      </c>
      <c r="B29" s="66" t="s">
        <v>8463</v>
      </c>
      <c r="C29" s="83" t="s">
        <v>8075</v>
      </c>
      <c r="D29" s="99">
        <v>4</v>
      </c>
      <c r="E29" s="100" t="s">
        <v>132</v>
      </c>
      <c r="F29" s="101">
        <v>30</v>
      </c>
      <c r="G29" s="83"/>
      <c r="H29" s="82"/>
      <c r="I29" s="102"/>
      <c r="J29" s="102"/>
      <c r="K29" s="35" t="s">
        <v>65</v>
      </c>
      <c r="L29" s="105">
        <v>29</v>
      </c>
      <c r="M29" s="105"/>
      <c r="N29" s="104"/>
      <c r="O29" s="68" t="s">
        <v>243</v>
      </c>
      <c r="P29" s="70">
        <v>44387.995474537034</v>
      </c>
      <c r="Q29" s="68" t="s">
        <v>8486</v>
      </c>
      <c r="R29" s="68"/>
      <c r="S29" s="68"/>
      <c r="T29" s="74" t="s">
        <v>8505</v>
      </c>
      <c r="U29" s="72" t="str">
        <f>HYPERLINK("https://pbs.twimg.com/media/E5-SOUeWYAAXdlY.jpg")</f>
        <v>https://pbs.twimg.com/media/E5-SOUeWYAAXdlY.jpg</v>
      </c>
      <c r="V29" s="72" t="str">
        <f>HYPERLINK("https://pbs.twimg.com/media/E5-SOUeWYAAXdlY.jpg")</f>
        <v>https://pbs.twimg.com/media/E5-SOUeWYAAXdlY.jpg</v>
      </c>
      <c r="W29" s="70">
        <v>44387.995474537034</v>
      </c>
      <c r="X29" s="76">
        <v>44387</v>
      </c>
      <c r="Y29" s="74" t="s">
        <v>8515</v>
      </c>
      <c r="Z29" s="72" t="str">
        <f>HYPERLINK("https://twitter.com/xaosprincess/status/1414009915568427015")</f>
        <v>https://twitter.com/xaosprincess/status/1414009915568427015</v>
      </c>
      <c r="AA29" s="68"/>
      <c r="AB29" s="68"/>
      <c r="AC29" s="74" t="s">
        <v>8532</v>
      </c>
      <c r="AD29" s="74" t="s">
        <v>8554</v>
      </c>
      <c r="AE29" s="68" t="b">
        <v>0</v>
      </c>
      <c r="AF29" s="68">
        <v>10</v>
      </c>
      <c r="AG29" s="74" t="s">
        <v>8555</v>
      </c>
      <c r="AH29" s="68" t="b">
        <v>0</v>
      </c>
      <c r="AI29" s="68" t="s">
        <v>248</v>
      </c>
      <c r="AJ29" s="68"/>
      <c r="AK29" s="74" t="s">
        <v>247</v>
      </c>
      <c r="AL29" s="68" t="b">
        <v>0</v>
      </c>
      <c r="AM29" s="68">
        <v>6</v>
      </c>
      <c r="AN29" s="74" t="s">
        <v>247</v>
      </c>
      <c r="AO29" s="74" t="s">
        <v>250</v>
      </c>
      <c r="AP29" s="68" t="b">
        <v>0</v>
      </c>
      <c r="AQ29" s="74" t="s">
        <v>8554</v>
      </c>
      <c r="AR29" s="68" t="s">
        <v>244</v>
      </c>
      <c r="AS29" s="68">
        <v>0</v>
      </c>
      <c r="AT29" s="68">
        <v>0</v>
      </c>
      <c r="AU29" s="68"/>
      <c r="AV29" s="68"/>
      <c r="AW29" s="68"/>
      <c r="AX29" s="68"/>
      <c r="AY29" s="68"/>
      <c r="AZ29" s="68"/>
      <c r="BA29" s="68"/>
      <c r="BB29" s="68"/>
      <c r="BC29" s="68">
        <v>1</v>
      </c>
      <c r="BD29" s="67" t="str">
        <f>REPLACE(INDEX(GroupVertices[Group],MATCH(Edges[[#This Row],[Vertex 1]],GroupVertices[Vertex],0)),1,1,"")</f>
        <v>1</v>
      </c>
      <c r="BE29" s="67" t="str">
        <f>REPLACE(INDEX(GroupVertices[Group],MATCH(Edges[[#This Row],[Vertex 2]],GroupVertices[Vertex],0)),1,1,"")</f>
        <v>1</v>
      </c>
      <c r="BF29" s="49"/>
      <c r="BG29" s="50"/>
      <c r="BH29" s="49"/>
      <c r="BI29" s="50"/>
      <c r="BJ29" s="49"/>
      <c r="BK29" s="50"/>
      <c r="BL29" s="49"/>
      <c r="BM29" s="50"/>
      <c r="BN29" s="49"/>
    </row>
    <row r="30" spans="1:66" ht="15">
      <c r="A30" s="66" t="s">
        <v>8442</v>
      </c>
      <c r="B30" s="66" t="s">
        <v>8463</v>
      </c>
      <c r="C30" s="83" t="s">
        <v>8075</v>
      </c>
      <c r="D30" s="99">
        <v>4</v>
      </c>
      <c r="E30" s="100" t="s">
        <v>132</v>
      </c>
      <c r="F30" s="101">
        <v>30</v>
      </c>
      <c r="G30" s="83"/>
      <c r="H30" s="82"/>
      <c r="I30" s="102"/>
      <c r="J30" s="102"/>
      <c r="K30" s="35" t="s">
        <v>65</v>
      </c>
      <c r="L30" s="105">
        <v>30</v>
      </c>
      <c r="M30" s="105"/>
      <c r="N30" s="104"/>
      <c r="O30" s="68" t="s">
        <v>245</v>
      </c>
      <c r="P30" s="70">
        <v>44397.86855324074</v>
      </c>
      <c r="Q30" s="68" t="s">
        <v>8486</v>
      </c>
      <c r="R30" s="68"/>
      <c r="S30" s="68"/>
      <c r="T30" s="74" t="s">
        <v>8505</v>
      </c>
      <c r="U30" s="72" t="str">
        <f>HYPERLINK("https://pbs.twimg.com/media/E5-SOUeWYAAXdlY.jpg")</f>
        <v>https://pbs.twimg.com/media/E5-SOUeWYAAXdlY.jpg</v>
      </c>
      <c r="V30" s="72" t="str">
        <f>HYPERLINK("https://pbs.twimg.com/media/E5-SOUeWYAAXdlY.jpg")</f>
        <v>https://pbs.twimg.com/media/E5-SOUeWYAAXdlY.jpg</v>
      </c>
      <c r="W30" s="70">
        <v>44397.86855324074</v>
      </c>
      <c r="X30" s="76">
        <v>44397</v>
      </c>
      <c r="Y30" s="74" t="s">
        <v>8514</v>
      </c>
      <c r="Z30" s="72" t="str">
        <f>HYPERLINK("https://twitter.com/a11y_mmo/status/1417587797217714178")</f>
        <v>https://twitter.com/a11y_mmo/status/1417587797217714178</v>
      </c>
      <c r="AA30" s="68"/>
      <c r="AB30" s="68"/>
      <c r="AC30" s="74" t="s">
        <v>8531</v>
      </c>
      <c r="AD30" s="68"/>
      <c r="AE30" s="68" t="b">
        <v>0</v>
      </c>
      <c r="AF30" s="68">
        <v>0</v>
      </c>
      <c r="AG30" s="74" t="s">
        <v>247</v>
      </c>
      <c r="AH30" s="68" t="b">
        <v>0</v>
      </c>
      <c r="AI30" s="68" t="s">
        <v>248</v>
      </c>
      <c r="AJ30" s="68"/>
      <c r="AK30" s="74" t="s">
        <v>247</v>
      </c>
      <c r="AL30" s="68" t="b">
        <v>0</v>
      </c>
      <c r="AM30" s="68">
        <v>6</v>
      </c>
      <c r="AN30" s="74" t="s">
        <v>8532</v>
      </c>
      <c r="AO30" s="74" t="s">
        <v>250</v>
      </c>
      <c r="AP30" s="68" t="b">
        <v>0</v>
      </c>
      <c r="AQ30" s="74" t="s">
        <v>8532</v>
      </c>
      <c r="AR30" s="68" t="s">
        <v>204</v>
      </c>
      <c r="AS30" s="68">
        <v>0</v>
      </c>
      <c r="AT30" s="68">
        <v>0</v>
      </c>
      <c r="AU30" s="68"/>
      <c r="AV30" s="68"/>
      <c r="AW30" s="68"/>
      <c r="AX30" s="68"/>
      <c r="AY30" s="68"/>
      <c r="AZ30" s="68"/>
      <c r="BA30" s="68"/>
      <c r="BB30" s="68"/>
      <c r="BC30" s="68">
        <v>1</v>
      </c>
      <c r="BD30" s="67" t="str">
        <f>REPLACE(INDEX(GroupVertices[Group],MATCH(Edges[[#This Row],[Vertex 1]],GroupVertices[Vertex],0)),1,1,"")</f>
        <v>1</v>
      </c>
      <c r="BE30" s="67" t="str">
        <f>REPLACE(INDEX(GroupVertices[Group],MATCH(Edges[[#This Row],[Vertex 2]],GroupVertices[Vertex],0)),1,1,"")</f>
        <v>1</v>
      </c>
      <c r="BF30" s="49"/>
      <c r="BG30" s="50"/>
      <c r="BH30" s="49"/>
      <c r="BI30" s="50"/>
      <c r="BJ30" s="49"/>
      <c r="BK30" s="50"/>
      <c r="BL30" s="49"/>
      <c r="BM30" s="50"/>
      <c r="BN30" s="49"/>
    </row>
    <row r="31" spans="1:66" ht="15">
      <c r="A31" s="66" t="s">
        <v>8443</v>
      </c>
      <c r="B31" s="66" t="s">
        <v>8464</v>
      </c>
      <c r="C31" s="83" t="s">
        <v>8075</v>
      </c>
      <c r="D31" s="99">
        <v>4</v>
      </c>
      <c r="E31" s="100" t="s">
        <v>132</v>
      </c>
      <c r="F31" s="101">
        <v>30</v>
      </c>
      <c r="G31" s="83"/>
      <c r="H31" s="82"/>
      <c r="I31" s="102"/>
      <c r="J31" s="102"/>
      <c r="K31" s="35" t="s">
        <v>65</v>
      </c>
      <c r="L31" s="105">
        <v>31</v>
      </c>
      <c r="M31" s="105"/>
      <c r="N31" s="104"/>
      <c r="O31" s="68" t="s">
        <v>243</v>
      </c>
      <c r="P31" s="70">
        <v>44387.995474537034</v>
      </c>
      <c r="Q31" s="68" t="s">
        <v>8486</v>
      </c>
      <c r="R31" s="68"/>
      <c r="S31" s="68"/>
      <c r="T31" s="74" t="s">
        <v>8505</v>
      </c>
      <c r="U31" s="72" t="str">
        <f>HYPERLINK("https://pbs.twimg.com/media/E5-SOUeWYAAXdlY.jpg")</f>
        <v>https://pbs.twimg.com/media/E5-SOUeWYAAXdlY.jpg</v>
      </c>
      <c r="V31" s="72" t="str">
        <f>HYPERLINK("https://pbs.twimg.com/media/E5-SOUeWYAAXdlY.jpg")</f>
        <v>https://pbs.twimg.com/media/E5-SOUeWYAAXdlY.jpg</v>
      </c>
      <c r="W31" s="70">
        <v>44387.995474537034</v>
      </c>
      <c r="X31" s="76">
        <v>44387</v>
      </c>
      <c r="Y31" s="74" t="s">
        <v>8515</v>
      </c>
      <c r="Z31" s="72" t="str">
        <f>HYPERLINK("https://twitter.com/xaosprincess/status/1414009915568427015")</f>
        <v>https://twitter.com/xaosprincess/status/1414009915568427015</v>
      </c>
      <c r="AA31" s="68"/>
      <c r="AB31" s="68"/>
      <c r="AC31" s="74" t="s">
        <v>8532</v>
      </c>
      <c r="AD31" s="74" t="s">
        <v>8554</v>
      </c>
      <c r="AE31" s="68" t="b">
        <v>0</v>
      </c>
      <c r="AF31" s="68">
        <v>10</v>
      </c>
      <c r="AG31" s="74" t="s">
        <v>8555</v>
      </c>
      <c r="AH31" s="68" t="b">
        <v>0</v>
      </c>
      <c r="AI31" s="68" t="s">
        <v>248</v>
      </c>
      <c r="AJ31" s="68"/>
      <c r="AK31" s="74" t="s">
        <v>247</v>
      </c>
      <c r="AL31" s="68" t="b">
        <v>0</v>
      </c>
      <c r="AM31" s="68">
        <v>6</v>
      </c>
      <c r="AN31" s="74" t="s">
        <v>247</v>
      </c>
      <c r="AO31" s="74" t="s">
        <v>250</v>
      </c>
      <c r="AP31" s="68" t="b">
        <v>0</v>
      </c>
      <c r="AQ31" s="74" t="s">
        <v>8554</v>
      </c>
      <c r="AR31" s="68" t="s">
        <v>244</v>
      </c>
      <c r="AS31" s="68">
        <v>0</v>
      </c>
      <c r="AT31" s="68">
        <v>0</v>
      </c>
      <c r="AU31" s="68"/>
      <c r="AV31" s="68"/>
      <c r="AW31" s="68"/>
      <c r="AX31" s="68"/>
      <c r="AY31" s="68"/>
      <c r="AZ31" s="68"/>
      <c r="BA31" s="68"/>
      <c r="BB31" s="68"/>
      <c r="BC31" s="68">
        <v>1</v>
      </c>
      <c r="BD31" s="67" t="str">
        <f>REPLACE(INDEX(GroupVertices[Group],MATCH(Edges[[#This Row],[Vertex 1]],GroupVertices[Vertex],0)),1,1,"")</f>
        <v>1</v>
      </c>
      <c r="BE31" s="67" t="str">
        <f>REPLACE(INDEX(GroupVertices[Group],MATCH(Edges[[#This Row],[Vertex 2]],GroupVertices[Vertex],0)),1,1,"")</f>
        <v>1</v>
      </c>
      <c r="BF31" s="49"/>
      <c r="BG31" s="50"/>
      <c r="BH31" s="49"/>
      <c r="BI31" s="50"/>
      <c r="BJ31" s="49"/>
      <c r="BK31" s="50"/>
      <c r="BL31" s="49"/>
      <c r="BM31" s="50"/>
      <c r="BN31" s="49"/>
    </row>
    <row r="32" spans="1:66" ht="15">
      <c r="A32" s="66" t="s">
        <v>8442</v>
      </c>
      <c r="B32" s="66" t="s">
        <v>8464</v>
      </c>
      <c r="C32" s="83" t="s">
        <v>8075</v>
      </c>
      <c r="D32" s="99">
        <v>4</v>
      </c>
      <c r="E32" s="100" t="s">
        <v>132</v>
      </c>
      <c r="F32" s="101">
        <v>30</v>
      </c>
      <c r="G32" s="83"/>
      <c r="H32" s="82"/>
      <c r="I32" s="102"/>
      <c r="J32" s="102"/>
      <c r="K32" s="35" t="s">
        <v>65</v>
      </c>
      <c r="L32" s="105">
        <v>32</v>
      </c>
      <c r="M32" s="105"/>
      <c r="N32" s="104"/>
      <c r="O32" s="68" t="s">
        <v>245</v>
      </c>
      <c r="P32" s="70">
        <v>44397.86855324074</v>
      </c>
      <c r="Q32" s="68" t="s">
        <v>8486</v>
      </c>
      <c r="R32" s="68"/>
      <c r="S32" s="68"/>
      <c r="T32" s="74" t="s">
        <v>8505</v>
      </c>
      <c r="U32" s="72" t="str">
        <f>HYPERLINK("https://pbs.twimg.com/media/E5-SOUeWYAAXdlY.jpg")</f>
        <v>https://pbs.twimg.com/media/E5-SOUeWYAAXdlY.jpg</v>
      </c>
      <c r="V32" s="72" t="str">
        <f>HYPERLINK("https://pbs.twimg.com/media/E5-SOUeWYAAXdlY.jpg")</f>
        <v>https://pbs.twimg.com/media/E5-SOUeWYAAXdlY.jpg</v>
      </c>
      <c r="W32" s="70">
        <v>44397.86855324074</v>
      </c>
      <c r="X32" s="76">
        <v>44397</v>
      </c>
      <c r="Y32" s="74" t="s">
        <v>8514</v>
      </c>
      <c r="Z32" s="72" t="str">
        <f>HYPERLINK("https://twitter.com/a11y_mmo/status/1417587797217714178")</f>
        <v>https://twitter.com/a11y_mmo/status/1417587797217714178</v>
      </c>
      <c r="AA32" s="68"/>
      <c r="AB32" s="68"/>
      <c r="AC32" s="74" t="s">
        <v>8531</v>
      </c>
      <c r="AD32" s="68"/>
      <c r="AE32" s="68" t="b">
        <v>0</v>
      </c>
      <c r="AF32" s="68">
        <v>0</v>
      </c>
      <c r="AG32" s="74" t="s">
        <v>247</v>
      </c>
      <c r="AH32" s="68" t="b">
        <v>0</v>
      </c>
      <c r="AI32" s="68" t="s">
        <v>248</v>
      </c>
      <c r="AJ32" s="68"/>
      <c r="AK32" s="74" t="s">
        <v>247</v>
      </c>
      <c r="AL32" s="68" t="b">
        <v>0</v>
      </c>
      <c r="AM32" s="68">
        <v>6</v>
      </c>
      <c r="AN32" s="74" t="s">
        <v>8532</v>
      </c>
      <c r="AO32" s="74" t="s">
        <v>250</v>
      </c>
      <c r="AP32" s="68" t="b">
        <v>0</v>
      </c>
      <c r="AQ32" s="74" t="s">
        <v>8532</v>
      </c>
      <c r="AR32" s="68" t="s">
        <v>204</v>
      </c>
      <c r="AS32" s="68">
        <v>0</v>
      </c>
      <c r="AT32" s="68">
        <v>0</v>
      </c>
      <c r="AU32" s="68"/>
      <c r="AV32" s="68"/>
      <c r="AW32" s="68"/>
      <c r="AX32" s="68"/>
      <c r="AY32" s="68"/>
      <c r="AZ32" s="68"/>
      <c r="BA32" s="68"/>
      <c r="BB32" s="68"/>
      <c r="BC32" s="68">
        <v>1</v>
      </c>
      <c r="BD32" s="67" t="str">
        <f>REPLACE(INDEX(GroupVertices[Group],MATCH(Edges[[#This Row],[Vertex 1]],GroupVertices[Vertex],0)),1,1,"")</f>
        <v>1</v>
      </c>
      <c r="BE32" s="67" t="str">
        <f>REPLACE(INDEX(GroupVertices[Group],MATCH(Edges[[#This Row],[Vertex 2]],GroupVertices[Vertex],0)),1,1,"")</f>
        <v>1</v>
      </c>
      <c r="BF32" s="49"/>
      <c r="BG32" s="50"/>
      <c r="BH32" s="49"/>
      <c r="BI32" s="50"/>
      <c r="BJ32" s="49"/>
      <c r="BK32" s="50"/>
      <c r="BL32" s="49"/>
      <c r="BM32" s="50"/>
      <c r="BN32" s="49"/>
    </row>
    <row r="33" spans="1:66" ht="15">
      <c r="A33" s="66" t="s">
        <v>8443</v>
      </c>
      <c r="B33" s="66" t="s">
        <v>8465</v>
      </c>
      <c r="C33" s="83" t="s">
        <v>8075</v>
      </c>
      <c r="D33" s="99">
        <v>4</v>
      </c>
      <c r="E33" s="100" t="s">
        <v>132</v>
      </c>
      <c r="F33" s="101">
        <v>30</v>
      </c>
      <c r="G33" s="83"/>
      <c r="H33" s="82"/>
      <c r="I33" s="102"/>
      <c r="J33" s="102"/>
      <c r="K33" s="35" t="s">
        <v>65</v>
      </c>
      <c r="L33" s="105">
        <v>33</v>
      </c>
      <c r="M33" s="105"/>
      <c r="N33" s="104"/>
      <c r="O33" s="68" t="s">
        <v>243</v>
      </c>
      <c r="P33" s="70">
        <v>44387.995474537034</v>
      </c>
      <c r="Q33" s="68" t="s">
        <v>8486</v>
      </c>
      <c r="R33" s="68"/>
      <c r="S33" s="68"/>
      <c r="T33" s="74" t="s">
        <v>8505</v>
      </c>
      <c r="U33" s="72" t="str">
        <f>HYPERLINK("https://pbs.twimg.com/media/E5-SOUeWYAAXdlY.jpg")</f>
        <v>https://pbs.twimg.com/media/E5-SOUeWYAAXdlY.jpg</v>
      </c>
      <c r="V33" s="72" t="str">
        <f>HYPERLINK("https://pbs.twimg.com/media/E5-SOUeWYAAXdlY.jpg")</f>
        <v>https://pbs.twimg.com/media/E5-SOUeWYAAXdlY.jpg</v>
      </c>
      <c r="W33" s="70">
        <v>44387.995474537034</v>
      </c>
      <c r="X33" s="76">
        <v>44387</v>
      </c>
      <c r="Y33" s="74" t="s">
        <v>8515</v>
      </c>
      <c r="Z33" s="72" t="str">
        <f>HYPERLINK("https://twitter.com/xaosprincess/status/1414009915568427015")</f>
        <v>https://twitter.com/xaosprincess/status/1414009915568427015</v>
      </c>
      <c r="AA33" s="68"/>
      <c r="AB33" s="68"/>
      <c r="AC33" s="74" t="s">
        <v>8532</v>
      </c>
      <c r="AD33" s="74" t="s">
        <v>8554</v>
      </c>
      <c r="AE33" s="68" t="b">
        <v>0</v>
      </c>
      <c r="AF33" s="68">
        <v>10</v>
      </c>
      <c r="AG33" s="74" t="s">
        <v>8555</v>
      </c>
      <c r="AH33" s="68" t="b">
        <v>0</v>
      </c>
      <c r="AI33" s="68" t="s">
        <v>248</v>
      </c>
      <c r="AJ33" s="68"/>
      <c r="AK33" s="74" t="s">
        <v>247</v>
      </c>
      <c r="AL33" s="68" t="b">
        <v>0</v>
      </c>
      <c r="AM33" s="68">
        <v>6</v>
      </c>
      <c r="AN33" s="74" t="s">
        <v>247</v>
      </c>
      <c r="AO33" s="74" t="s">
        <v>250</v>
      </c>
      <c r="AP33" s="68" t="b">
        <v>0</v>
      </c>
      <c r="AQ33" s="74" t="s">
        <v>8554</v>
      </c>
      <c r="AR33" s="68" t="s">
        <v>244</v>
      </c>
      <c r="AS33" s="68">
        <v>0</v>
      </c>
      <c r="AT33" s="68">
        <v>0</v>
      </c>
      <c r="AU33" s="68"/>
      <c r="AV33" s="68"/>
      <c r="AW33" s="68"/>
      <c r="AX33" s="68"/>
      <c r="AY33" s="68"/>
      <c r="AZ33" s="68"/>
      <c r="BA33" s="68"/>
      <c r="BB33" s="68"/>
      <c r="BC33" s="68">
        <v>1</v>
      </c>
      <c r="BD33" s="67" t="str">
        <f>REPLACE(INDEX(GroupVertices[Group],MATCH(Edges[[#This Row],[Vertex 1]],GroupVertices[Vertex],0)),1,1,"")</f>
        <v>1</v>
      </c>
      <c r="BE33" s="67" t="str">
        <f>REPLACE(INDEX(GroupVertices[Group],MATCH(Edges[[#This Row],[Vertex 2]],GroupVertices[Vertex],0)),1,1,"")</f>
        <v>1</v>
      </c>
      <c r="BF33" s="49"/>
      <c r="BG33" s="50"/>
      <c r="BH33" s="49"/>
      <c r="BI33" s="50"/>
      <c r="BJ33" s="49"/>
      <c r="BK33" s="50"/>
      <c r="BL33" s="49"/>
      <c r="BM33" s="50"/>
      <c r="BN33" s="49"/>
    </row>
    <row r="34" spans="1:66" ht="15">
      <c r="A34" s="66" t="s">
        <v>8442</v>
      </c>
      <c r="B34" s="66" t="s">
        <v>8465</v>
      </c>
      <c r="C34" s="83" t="s">
        <v>8075</v>
      </c>
      <c r="D34" s="99">
        <v>4</v>
      </c>
      <c r="E34" s="100" t="s">
        <v>132</v>
      </c>
      <c r="F34" s="101">
        <v>30</v>
      </c>
      <c r="G34" s="83"/>
      <c r="H34" s="82"/>
      <c r="I34" s="102"/>
      <c r="J34" s="102"/>
      <c r="K34" s="35" t="s">
        <v>65</v>
      </c>
      <c r="L34" s="105">
        <v>34</v>
      </c>
      <c r="M34" s="105"/>
      <c r="N34" s="104"/>
      <c r="O34" s="68" t="s">
        <v>245</v>
      </c>
      <c r="P34" s="70">
        <v>44397.86855324074</v>
      </c>
      <c r="Q34" s="68" t="s">
        <v>8486</v>
      </c>
      <c r="R34" s="68"/>
      <c r="S34" s="68"/>
      <c r="T34" s="74" t="s">
        <v>8505</v>
      </c>
      <c r="U34" s="72" t="str">
        <f>HYPERLINK("https://pbs.twimg.com/media/E5-SOUeWYAAXdlY.jpg")</f>
        <v>https://pbs.twimg.com/media/E5-SOUeWYAAXdlY.jpg</v>
      </c>
      <c r="V34" s="72" t="str">
        <f>HYPERLINK("https://pbs.twimg.com/media/E5-SOUeWYAAXdlY.jpg")</f>
        <v>https://pbs.twimg.com/media/E5-SOUeWYAAXdlY.jpg</v>
      </c>
      <c r="W34" s="70">
        <v>44397.86855324074</v>
      </c>
      <c r="X34" s="76">
        <v>44397</v>
      </c>
      <c r="Y34" s="74" t="s">
        <v>8514</v>
      </c>
      <c r="Z34" s="72" t="str">
        <f>HYPERLINK("https://twitter.com/a11y_mmo/status/1417587797217714178")</f>
        <v>https://twitter.com/a11y_mmo/status/1417587797217714178</v>
      </c>
      <c r="AA34" s="68"/>
      <c r="AB34" s="68"/>
      <c r="AC34" s="74" t="s">
        <v>8531</v>
      </c>
      <c r="AD34" s="68"/>
      <c r="AE34" s="68" t="b">
        <v>0</v>
      </c>
      <c r="AF34" s="68">
        <v>0</v>
      </c>
      <c r="AG34" s="74" t="s">
        <v>247</v>
      </c>
      <c r="AH34" s="68" t="b">
        <v>0</v>
      </c>
      <c r="AI34" s="68" t="s">
        <v>248</v>
      </c>
      <c r="AJ34" s="68"/>
      <c r="AK34" s="74" t="s">
        <v>247</v>
      </c>
      <c r="AL34" s="68" t="b">
        <v>0</v>
      </c>
      <c r="AM34" s="68">
        <v>6</v>
      </c>
      <c r="AN34" s="74" t="s">
        <v>8532</v>
      </c>
      <c r="AO34" s="74" t="s">
        <v>250</v>
      </c>
      <c r="AP34" s="68" t="b">
        <v>0</v>
      </c>
      <c r="AQ34" s="74" t="s">
        <v>8532</v>
      </c>
      <c r="AR34" s="68" t="s">
        <v>204</v>
      </c>
      <c r="AS34" s="68">
        <v>0</v>
      </c>
      <c r="AT34" s="68">
        <v>0</v>
      </c>
      <c r="AU34" s="68"/>
      <c r="AV34" s="68"/>
      <c r="AW34" s="68"/>
      <c r="AX34" s="68"/>
      <c r="AY34" s="68"/>
      <c r="AZ34" s="68"/>
      <c r="BA34" s="68"/>
      <c r="BB34" s="68"/>
      <c r="BC34" s="68">
        <v>1</v>
      </c>
      <c r="BD34" s="67" t="str">
        <f>REPLACE(INDEX(GroupVertices[Group],MATCH(Edges[[#This Row],[Vertex 1]],GroupVertices[Vertex],0)),1,1,"")</f>
        <v>1</v>
      </c>
      <c r="BE34" s="67" t="str">
        <f>REPLACE(INDEX(GroupVertices[Group],MATCH(Edges[[#This Row],[Vertex 2]],GroupVertices[Vertex],0)),1,1,"")</f>
        <v>1</v>
      </c>
      <c r="BF34" s="49"/>
      <c r="BG34" s="50"/>
      <c r="BH34" s="49"/>
      <c r="BI34" s="50"/>
      <c r="BJ34" s="49"/>
      <c r="BK34" s="50"/>
      <c r="BL34" s="49"/>
      <c r="BM34" s="50"/>
      <c r="BN34" s="49"/>
    </row>
    <row r="35" spans="1:66" ht="15">
      <c r="A35" s="66" t="s">
        <v>8443</v>
      </c>
      <c r="B35" s="66" t="s">
        <v>8466</v>
      </c>
      <c r="C35" s="83" t="s">
        <v>8075</v>
      </c>
      <c r="D35" s="99">
        <v>4</v>
      </c>
      <c r="E35" s="100" t="s">
        <v>132</v>
      </c>
      <c r="F35" s="101">
        <v>30</v>
      </c>
      <c r="G35" s="83"/>
      <c r="H35" s="82"/>
      <c r="I35" s="102"/>
      <c r="J35" s="102"/>
      <c r="K35" s="35" t="s">
        <v>65</v>
      </c>
      <c r="L35" s="105">
        <v>35</v>
      </c>
      <c r="M35" s="105"/>
      <c r="N35" s="104"/>
      <c r="O35" s="68" t="s">
        <v>243</v>
      </c>
      <c r="P35" s="70">
        <v>44387.995474537034</v>
      </c>
      <c r="Q35" s="68" t="s">
        <v>8486</v>
      </c>
      <c r="R35" s="68"/>
      <c r="S35" s="68"/>
      <c r="T35" s="74" t="s">
        <v>8505</v>
      </c>
      <c r="U35" s="72" t="str">
        <f>HYPERLINK("https://pbs.twimg.com/media/E5-SOUeWYAAXdlY.jpg")</f>
        <v>https://pbs.twimg.com/media/E5-SOUeWYAAXdlY.jpg</v>
      </c>
      <c r="V35" s="72" t="str">
        <f>HYPERLINK("https://pbs.twimg.com/media/E5-SOUeWYAAXdlY.jpg")</f>
        <v>https://pbs.twimg.com/media/E5-SOUeWYAAXdlY.jpg</v>
      </c>
      <c r="W35" s="70">
        <v>44387.995474537034</v>
      </c>
      <c r="X35" s="76">
        <v>44387</v>
      </c>
      <c r="Y35" s="74" t="s">
        <v>8515</v>
      </c>
      <c r="Z35" s="72" t="str">
        <f>HYPERLINK("https://twitter.com/xaosprincess/status/1414009915568427015")</f>
        <v>https://twitter.com/xaosprincess/status/1414009915568427015</v>
      </c>
      <c r="AA35" s="68"/>
      <c r="AB35" s="68"/>
      <c r="AC35" s="74" t="s">
        <v>8532</v>
      </c>
      <c r="AD35" s="74" t="s">
        <v>8554</v>
      </c>
      <c r="AE35" s="68" t="b">
        <v>0</v>
      </c>
      <c r="AF35" s="68">
        <v>10</v>
      </c>
      <c r="AG35" s="74" t="s">
        <v>8555</v>
      </c>
      <c r="AH35" s="68" t="b">
        <v>0</v>
      </c>
      <c r="AI35" s="68" t="s">
        <v>248</v>
      </c>
      <c r="AJ35" s="68"/>
      <c r="AK35" s="74" t="s">
        <v>247</v>
      </c>
      <c r="AL35" s="68" t="b">
        <v>0</v>
      </c>
      <c r="AM35" s="68">
        <v>6</v>
      </c>
      <c r="AN35" s="74" t="s">
        <v>247</v>
      </c>
      <c r="AO35" s="74" t="s">
        <v>250</v>
      </c>
      <c r="AP35" s="68" t="b">
        <v>0</v>
      </c>
      <c r="AQ35" s="74" t="s">
        <v>8554</v>
      </c>
      <c r="AR35" s="68" t="s">
        <v>244</v>
      </c>
      <c r="AS35" s="68">
        <v>0</v>
      </c>
      <c r="AT35" s="68">
        <v>0</v>
      </c>
      <c r="AU35" s="68"/>
      <c r="AV35" s="68"/>
      <c r="AW35" s="68"/>
      <c r="AX35" s="68"/>
      <c r="AY35" s="68"/>
      <c r="AZ35" s="68"/>
      <c r="BA35" s="68"/>
      <c r="BB35" s="68"/>
      <c r="BC35" s="68">
        <v>1</v>
      </c>
      <c r="BD35" s="67" t="str">
        <f>REPLACE(INDEX(GroupVertices[Group],MATCH(Edges[[#This Row],[Vertex 1]],GroupVertices[Vertex],0)),1,1,"")</f>
        <v>1</v>
      </c>
      <c r="BE35" s="67" t="str">
        <f>REPLACE(INDEX(GroupVertices[Group],MATCH(Edges[[#This Row],[Vertex 2]],GroupVertices[Vertex],0)),1,1,"")</f>
        <v>1</v>
      </c>
      <c r="BF35" s="49"/>
      <c r="BG35" s="50"/>
      <c r="BH35" s="49"/>
      <c r="BI35" s="50"/>
      <c r="BJ35" s="49"/>
      <c r="BK35" s="50"/>
      <c r="BL35" s="49"/>
      <c r="BM35" s="50"/>
      <c r="BN35" s="49"/>
    </row>
    <row r="36" spans="1:66" ht="15">
      <c r="A36" s="66" t="s">
        <v>8442</v>
      </c>
      <c r="B36" s="66" t="s">
        <v>8466</v>
      </c>
      <c r="C36" s="83" t="s">
        <v>8075</v>
      </c>
      <c r="D36" s="99">
        <v>4</v>
      </c>
      <c r="E36" s="100" t="s">
        <v>132</v>
      </c>
      <c r="F36" s="101">
        <v>30</v>
      </c>
      <c r="G36" s="83"/>
      <c r="H36" s="82"/>
      <c r="I36" s="102"/>
      <c r="J36" s="102"/>
      <c r="K36" s="35" t="s">
        <v>65</v>
      </c>
      <c r="L36" s="105">
        <v>36</v>
      </c>
      <c r="M36" s="105"/>
      <c r="N36" s="104"/>
      <c r="O36" s="68" t="s">
        <v>245</v>
      </c>
      <c r="P36" s="70">
        <v>44397.86855324074</v>
      </c>
      <c r="Q36" s="68" t="s">
        <v>8486</v>
      </c>
      <c r="R36" s="68"/>
      <c r="S36" s="68"/>
      <c r="T36" s="74" t="s">
        <v>8505</v>
      </c>
      <c r="U36" s="72" t="str">
        <f>HYPERLINK("https://pbs.twimg.com/media/E5-SOUeWYAAXdlY.jpg")</f>
        <v>https://pbs.twimg.com/media/E5-SOUeWYAAXdlY.jpg</v>
      </c>
      <c r="V36" s="72" t="str">
        <f>HYPERLINK("https://pbs.twimg.com/media/E5-SOUeWYAAXdlY.jpg")</f>
        <v>https://pbs.twimg.com/media/E5-SOUeWYAAXdlY.jpg</v>
      </c>
      <c r="W36" s="70">
        <v>44397.86855324074</v>
      </c>
      <c r="X36" s="76">
        <v>44397</v>
      </c>
      <c r="Y36" s="74" t="s">
        <v>8514</v>
      </c>
      <c r="Z36" s="72" t="str">
        <f>HYPERLINK("https://twitter.com/a11y_mmo/status/1417587797217714178")</f>
        <v>https://twitter.com/a11y_mmo/status/1417587797217714178</v>
      </c>
      <c r="AA36" s="68"/>
      <c r="AB36" s="68"/>
      <c r="AC36" s="74" t="s">
        <v>8531</v>
      </c>
      <c r="AD36" s="68"/>
      <c r="AE36" s="68" t="b">
        <v>0</v>
      </c>
      <c r="AF36" s="68">
        <v>0</v>
      </c>
      <c r="AG36" s="74" t="s">
        <v>247</v>
      </c>
      <c r="AH36" s="68" t="b">
        <v>0</v>
      </c>
      <c r="AI36" s="68" t="s">
        <v>248</v>
      </c>
      <c r="AJ36" s="68"/>
      <c r="AK36" s="74" t="s">
        <v>247</v>
      </c>
      <c r="AL36" s="68" t="b">
        <v>0</v>
      </c>
      <c r="AM36" s="68">
        <v>6</v>
      </c>
      <c r="AN36" s="74" t="s">
        <v>8532</v>
      </c>
      <c r="AO36" s="74" t="s">
        <v>250</v>
      </c>
      <c r="AP36" s="68" t="b">
        <v>0</v>
      </c>
      <c r="AQ36" s="74" t="s">
        <v>8532</v>
      </c>
      <c r="AR36" s="68" t="s">
        <v>204</v>
      </c>
      <c r="AS36" s="68">
        <v>0</v>
      </c>
      <c r="AT36" s="68">
        <v>0</v>
      </c>
      <c r="AU36" s="68"/>
      <c r="AV36" s="68"/>
      <c r="AW36" s="68"/>
      <c r="AX36" s="68"/>
      <c r="AY36" s="68"/>
      <c r="AZ36" s="68"/>
      <c r="BA36" s="68"/>
      <c r="BB36" s="68"/>
      <c r="BC36" s="68">
        <v>1</v>
      </c>
      <c r="BD36" s="67" t="str">
        <f>REPLACE(INDEX(GroupVertices[Group],MATCH(Edges[[#This Row],[Vertex 1]],GroupVertices[Vertex],0)),1,1,"")</f>
        <v>1</v>
      </c>
      <c r="BE36" s="67" t="str">
        <f>REPLACE(INDEX(GroupVertices[Group],MATCH(Edges[[#This Row],[Vertex 2]],GroupVertices[Vertex],0)),1,1,"")</f>
        <v>1</v>
      </c>
      <c r="BF36" s="49"/>
      <c r="BG36" s="50"/>
      <c r="BH36" s="49"/>
      <c r="BI36" s="50"/>
      <c r="BJ36" s="49"/>
      <c r="BK36" s="50"/>
      <c r="BL36" s="49"/>
      <c r="BM36" s="50"/>
      <c r="BN36" s="49"/>
    </row>
    <row r="37" spans="1:66" ht="15">
      <c r="A37" s="66" t="s">
        <v>8443</v>
      </c>
      <c r="B37" s="66" t="s">
        <v>8467</v>
      </c>
      <c r="C37" s="83" t="s">
        <v>8075</v>
      </c>
      <c r="D37" s="99">
        <v>4</v>
      </c>
      <c r="E37" s="100" t="s">
        <v>132</v>
      </c>
      <c r="F37" s="101">
        <v>30</v>
      </c>
      <c r="G37" s="83"/>
      <c r="H37" s="82"/>
      <c r="I37" s="102"/>
      <c r="J37" s="102"/>
      <c r="K37" s="35" t="s">
        <v>65</v>
      </c>
      <c r="L37" s="105">
        <v>37</v>
      </c>
      <c r="M37" s="105"/>
      <c r="N37" s="104"/>
      <c r="O37" s="68" t="s">
        <v>243</v>
      </c>
      <c r="P37" s="70">
        <v>44387.995474537034</v>
      </c>
      <c r="Q37" s="68" t="s">
        <v>8486</v>
      </c>
      <c r="R37" s="68"/>
      <c r="S37" s="68"/>
      <c r="T37" s="74" t="s">
        <v>8505</v>
      </c>
      <c r="U37" s="72" t="str">
        <f>HYPERLINK("https://pbs.twimg.com/media/E5-SOUeWYAAXdlY.jpg")</f>
        <v>https://pbs.twimg.com/media/E5-SOUeWYAAXdlY.jpg</v>
      </c>
      <c r="V37" s="72" t="str">
        <f>HYPERLINK("https://pbs.twimg.com/media/E5-SOUeWYAAXdlY.jpg")</f>
        <v>https://pbs.twimg.com/media/E5-SOUeWYAAXdlY.jpg</v>
      </c>
      <c r="W37" s="70">
        <v>44387.995474537034</v>
      </c>
      <c r="X37" s="76">
        <v>44387</v>
      </c>
      <c r="Y37" s="74" t="s">
        <v>8515</v>
      </c>
      <c r="Z37" s="72" t="str">
        <f>HYPERLINK("https://twitter.com/xaosprincess/status/1414009915568427015")</f>
        <v>https://twitter.com/xaosprincess/status/1414009915568427015</v>
      </c>
      <c r="AA37" s="68"/>
      <c r="AB37" s="68"/>
      <c r="AC37" s="74" t="s">
        <v>8532</v>
      </c>
      <c r="AD37" s="74" t="s">
        <v>8554</v>
      </c>
      <c r="AE37" s="68" t="b">
        <v>0</v>
      </c>
      <c r="AF37" s="68">
        <v>10</v>
      </c>
      <c r="AG37" s="74" t="s">
        <v>8555</v>
      </c>
      <c r="AH37" s="68" t="b">
        <v>0</v>
      </c>
      <c r="AI37" s="68" t="s">
        <v>248</v>
      </c>
      <c r="AJ37" s="68"/>
      <c r="AK37" s="74" t="s">
        <v>247</v>
      </c>
      <c r="AL37" s="68" t="b">
        <v>0</v>
      </c>
      <c r="AM37" s="68">
        <v>6</v>
      </c>
      <c r="AN37" s="74" t="s">
        <v>247</v>
      </c>
      <c r="AO37" s="74" t="s">
        <v>250</v>
      </c>
      <c r="AP37" s="68" t="b">
        <v>0</v>
      </c>
      <c r="AQ37" s="74" t="s">
        <v>8554</v>
      </c>
      <c r="AR37" s="68" t="s">
        <v>244</v>
      </c>
      <c r="AS37" s="68">
        <v>0</v>
      </c>
      <c r="AT37" s="68">
        <v>0</v>
      </c>
      <c r="AU37" s="68"/>
      <c r="AV37" s="68"/>
      <c r="AW37" s="68"/>
      <c r="AX37" s="68"/>
      <c r="AY37" s="68"/>
      <c r="AZ37" s="68"/>
      <c r="BA37" s="68"/>
      <c r="BB37" s="68"/>
      <c r="BC37" s="68">
        <v>1</v>
      </c>
      <c r="BD37" s="67" t="str">
        <f>REPLACE(INDEX(GroupVertices[Group],MATCH(Edges[[#This Row],[Vertex 1]],GroupVertices[Vertex],0)),1,1,"")</f>
        <v>1</v>
      </c>
      <c r="BE37" s="67" t="str">
        <f>REPLACE(INDEX(GroupVertices[Group],MATCH(Edges[[#This Row],[Vertex 2]],GroupVertices[Vertex],0)),1,1,"")</f>
        <v>1</v>
      </c>
      <c r="BF37" s="49"/>
      <c r="BG37" s="50"/>
      <c r="BH37" s="49"/>
      <c r="BI37" s="50"/>
      <c r="BJ37" s="49"/>
      <c r="BK37" s="50"/>
      <c r="BL37" s="49"/>
      <c r="BM37" s="50"/>
      <c r="BN37" s="49"/>
    </row>
    <row r="38" spans="1:66" ht="15">
      <c r="A38" s="66" t="s">
        <v>8442</v>
      </c>
      <c r="B38" s="66" t="s">
        <v>8467</v>
      </c>
      <c r="C38" s="83" t="s">
        <v>8075</v>
      </c>
      <c r="D38" s="99">
        <v>4</v>
      </c>
      <c r="E38" s="100" t="s">
        <v>132</v>
      </c>
      <c r="F38" s="101">
        <v>30</v>
      </c>
      <c r="G38" s="83"/>
      <c r="H38" s="82"/>
      <c r="I38" s="102"/>
      <c r="J38" s="102"/>
      <c r="K38" s="35" t="s">
        <v>65</v>
      </c>
      <c r="L38" s="105">
        <v>38</v>
      </c>
      <c r="M38" s="105"/>
      <c r="N38" s="104"/>
      <c r="O38" s="68" t="s">
        <v>245</v>
      </c>
      <c r="P38" s="70">
        <v>44397.86855324074</v>
      </c>
      <c r="Q38" s="68" t="s">
        <v>8486</v>
      </c>
      <c r="R38" s="68"/>
      <c r="S38" s="68"/>
      <c r="T38" s="74" t="s">
        <v>8505</v>
      </c>
      <c r="U38" s="72" t="str">
        <f>HYPERLINK("https://pbs.twimg.com/media/E5-SOUeWYAAXdlY.jpg")</f>
        <v>https://pbs.twimg.com/media/E5-SOUeWYAAXdlY.jpg</v>
      </c>
      <c r="V38" s="72" t="str">
        <f>HYPERLINK("https://pbs.twimg.com/media/E5-SOUeWYAAXdlY.jpg")</f>
        <v>https://pbs.twimg.com/media/E5-SOUeWYAAXdlY.jpg</v>
      </c>
      <c r="W38" s="70">
        <v>44397.86855324074</v>
      </c>
      <c r="X38" s="76">
        <v>44397</v>
      </c>
      <c r="Y38" s="74" t="s">
        <v>8514</v>
      </c>
      <c r="Z38" s="72" t="str">
        <f>HYPERLINK("https://twitter.com/a11y_mmo/status/1417587797217714178")</f>
        <v>https://twitter.com/a11y_mmo/status/1417587797217714178</v>
      </c>
      <c r="AA38" s="68"/>
      <c r="AB38" s="68"/>
      <c r="AC38" s="74" t="s">
        <v>8531</v>
      </c>
      <c r="AD38" s="68"/>
      <c r="AE38" s="68" t="b">
        <v>0</v>
      </c>
      <c r="AF38" s="68">
        <v>0</v>
      </c>
      <c r="AG38" s="74" t="s">
        <v>247</v>
      </c>
      <c r="AH38" s="68" t="b">
        <v>0</v>
      </c>
      <c r="AI38" s="68" t="s">
        <v>248</v>
      </c>
      <c r="AJ38" s="68"/>
      <c r="AK38" s="74" t="s">
        <v>247</v>
      </c>
      <c r="AL38" s="68" t="b">
        <v>0</v>
      </c>
      <c r="AM38" s="68">
        <v>6</v>
      </c>
      <c r="AN38" s="74" t="s">
        <v>8532</v>
      </c>
      <c r="AO38" s="74" t="s">
        <v>250</v>
      </c>
      <c r="AP38" s="68" t="b">
        <v>0</v>
      </c>
      <c r="AQ38" s="74" t="s">
        <v>8532</v>
      </c>
      <c r="AR38" s="68" t="s">
        <v>204</v>
      </c>
      <c r="AS38" s="68">
        <v>0</v>
      </c>
      <c r="AT38" s="68">
        <v>0</v>
      </c>
      <c r="AU38" s="68"/>
      <c r="AV38" s="68"/>
      <c r="AW38" s="68"/>
      <c r="AX38" s="68"/>
      <c r="AY38" s="68"/>
      <c r="AZ38" s="68"/>
      <c r="BA38" s="68"/>
      <c r="BB38" s="68"/>
      <c r="BC38" s="68">
        <v>1</v>
      </c>
      <c r="BD38" s="67" t="str">
        <f>REPLACE(INDEX(GroupVertices[Group],MATCH(Edges[[#This Row],[Vertex 1]],GroupVertices[Vertex],0)),1,1,"")</f>
        <v>1</v>
      </c>
      <c r="BE38" s="67" t="str">
        <f>REPLACE(INDEX(GroupVertices[Group],MATCH(Edges[[#This Row],[Vertex 2]],GroupVertices[Vertex],0)),1,1,"")</f>
        <v>1</v>
      </c>
      <c r="BF38" s="49"/>
      <c r="BG38" s="50"/>
      <c r="BH38" s="49"/>
      <c r="BI38" s="50"/>
      <c r="BJ38" s="49"/>
      <c r="BK38" s="50"/>
      <c r="BL38" s="49"/>
      <c r="BM38" s="50"/>
      <c r="BN38" s="49"/>
    </row>
    <row r="39" spans="1:66" ht="15">
      <c r="A39" s="66" t="s">
        <v>8443</v>
      </c>
      <c r="B39" s="66" t="s">
        <v>8382</v>
      </c>
      <c r="C39" s="83" t="s">
        <v>8075</v>
      </c>
      <c r="D39" s="99">
        <v>4</v>
      </c>
      <c r="E39" s="100" t="s">
        <v>132</v>
      </c>
      <c r="F39" s="101">
        <v>30</v>
      </c>
      <c r="G39" s="83"/>
      <c r="H39" s="82"/>
      <c r="I39" s="102"/>
      <c r="J39" s="102"/>
      <c r="K39" s="35" t="s">
        <v>65</v>
      </c>
      <c r="L39" s="105">
        <v>39</v>
      </c>
      <c r="M39" s="105"/>
      <c r="N39" s="104"/>
      <c r="O39" s="68" t="s">
        <v>243</v>
      </c>
      <c r="P39" s="70">
        <v>44387.995474537034</v>
      </c>
      <c r="Q39" s="68" t="s">
        <v>8486</v>
      </c>
      <c r="R39" s="68"/>
      <c r="S39" s="68"/>
      <c r="T39" s="74" t="s">
        <v>8505</v>
      </c>
      <c r="U39" s="72" t="str">
        <f>HYPERLINK("https://pbs.twimg.com/media/E5-SOUeWYAAXdlY.jpg")</f>
        <v>https://pbs.twimg.com/media/E5-SOUeWYAAXdlY.jpg</v>
      </c>
      <c r="V39" s="72" t="str">
        <f>HYPERLINK("https://pbs.twimg.com/media/E5-SOUeWYAAXdlY.jpg")</f>
        <v>https://pbs.twimg.com/media/E5-SOUeWYAAXdlY.jpg</v>
      </c>
      <c r="W39" s="70">
        <v>44387.995474537034</v>
      </c>
      <c r="X39" s="76">
        <v>44387</v>
      </c>
      <c r="Y39" s="74" t="s">
        <v>8515</v>
      </c>
      <c r="Z39" s="72" t="str">
        <f>HYPERLINK("https://twitter.com/xaosprincess/status/1414009915568427015")</f>
        <v>https://twitter.com/xaosprincess/status/1414009915568427015</v>
      </c>
      <c r="AA39" s="68"/>
      <c r="AB39" s="68"/>
      <c r="AC39" s="74" t="s">
        <v>8532</v>
      </c>
      <c r="AD39" s="74" t="s">
        <v>8554</v>
      </c>
      <c r="AE39" s="68" t="b">
        <v>0</v>
      </c>
      <c r="AF39" s="68">
        <v>10</v>
      </c>
      <c r="AG39" s="74" t="s">
        <v>8555</v>
      </c>
      <c r="AH39" s="68" t="b">
        <v>0</v>
      </c>
      <c r="AI39" s="68" t="s">
        <v>248</v>
      </c>
      <c r="AJ39" s="68"/>
      <c r="AK39" s="74" t="s">
        <v>247</v>
      </c>
      <c r="AL39" s="68" t="b">
        <v>0</v>
      </c>
      <c r="AM39" s="68">
        <v>6</v>
      </c>
      <c r="AN39" s="74" t="s">
        <v>247</v>
      </c>
      <c r="AO39" s="74" t="s">
        <v>250</v>
      </c>
      <c r="AP39" s="68" t="b">
        <v>0</v>
      </c>
      <c r="AQ39" s="74" t="s">
        <v>8554</v>
      </c>
      <c r="AR39" s="68" t="s">
        <v>244</v>
      </c>
      <c r="AS39" s="68">
        <v>0</v>
      </c>
      <c r="AT39" s="68">
        <v>0</v>
      </c>
      <c r="AU39" s="68"/>
      <c r="AV39" s="68"/>
      <c r="AW39" s="68"/>
      <c r="AX39" s="68"/>
      <c r="AY39" s="68"/>
      <c r="AZ39" s="68"/>
      <c r="BA39" s="68"/>
      <c r="BB39" s="68"/>
      <c r="BC39" s="68">
        <v>1</v>
      </c>
      <c r="BD39" s="67" t="str">
        <f>REPLACE(INDEX(GroupVertices[Group],MATCH(Edges[[#This Row],[Vertex 1]],GroupVertices[Vertex],0)),1,1,"")</f>
        <v>1</v>
      </c>
      <c r="BE39" s="67" t="str">
        <f>REPLACE(INDEX(GroupVertices[Group],MATCH(Edges[[#This Row],[Vertex 2]],GroupVertices[Vertex],0)),1,1,"")</f>
        <v>1</v>
      </c>
      <c r="BF39" s="49"/>
      <c r="BG39" s="50"/>
      <c r="BH39" s="49"/>
      <c r="BI39" s="50"/>
      <c r="BJ39" s="49"/>
      <c r="BK39" s="50"/>
      <c r="BL39" s="49"/>
      <c r="BM39" s="50"/>
      <c r="BN39" s="49"/>
    </row>
    <row r="40" spans="1:66" ht="15">
      <c r="A40" s="66" t="s">
        <v>8442</v>
      </c>
      <c r="B40" s="66" t="s">
        <v>8382</v>
      </c>
      <c r="C40" s="83" t="s">
        <v>8075</v>
      </c>
      <c r="D40" s="99">
        <v>4</v>
      </c>
      <c r="E40" s="100" t="s">
        <v>132</v>
      </c>
      <c r="F40" s="101">
        <v>30</v>
      </c>
      <c r="G40" s="83"/>
      <c r="H40" s="82"/>
      <c r="I40" s="102"/>
      <c r="J40" s="102"/>
      <c r="K40" s="35" t="s">
        <v>65</v>
      </c>
      <c r="L40" s="105">
        <v>40</v>
      </c>
      <c r="M40" s="105"/>
      <c r="N40" s="104"/>
      <c r="O40" s="68" t="s">
        <v>245</v>
      </c>
      <c r="P40" s="70">
        <v>44397.86855324074</v>
      </c>
      <c r="Q40" s="68" t="s">
        <v>8486</v>
      </c>
      <c r="R40" s="68"/>
      <c r="S40" s="68"/>
      <c r="T40" s="74" t="s">
        <v>8505</v>
      </c>
      <c r="U40" s="72" t="str">
        <f>HYPERLINK("https://pbs.twimg.com/media/E5-SOUeWYAAXdlY.jpg")</f>
        <v>https://pbs.twimg.com/media/E5-SOUeWYAAXdlY.jpg</v>
      </c>
      <c r="V40" s="72" t="str">
        <f>HYPERLINK("https://pbs.twimg.com/media/E5-SOUeWYAAXdlY.jpg")</f>
        <v>https://pbs.twimg.com/media/E5-SOUeWYAAXdlY.jpg</v>
      </c>
      <c r="W40" s="70">
        <v>44397.86855324074</v>
      </c>
      <c r="X40" s="76">
        <v>44397</v>
      </c>
      <c r="Y40" s="74" t="s">
        <v>8514</v>
      </c>
      <c r="Z40" s="72" t="str">
        <f>HYPERLINK("https://twitter.com/a11y_mmo/status/1417587797217714178")</f>
        <v>https://twitter.com/a11y_mmo/status/1417587797217714178</v>
      </c>
      <c r="AA40" s="68"/>
      <c r="AB40" s="68"/>
      <c r="AC40" s="74" t="s">
        <v>8531</v>
      </c>
      <c r="AD40" s="68"/>
      <c r="AE40" s="68" t="b">
        <v>0</v>
      </c>
      <c r="AF40" s="68">
        <v>0</v>
      </c>
      <c r="AG40" s="74" t="s">
        <v>247</v>
      </c>
      <c r="AH40" s="68" t="b">
        <v>0</v>
      </c>
      <c r="AI40" s="68" t="s">
        <v>248</v>
      </c>
      <c r="AJ40" s="68"/>
      <c r="AK40" s="74" t="s">
        <v>247</v>
      </c>
      <c r="AL40" s="68" t="b">
        <v>0</v>
      </c>
      <c r="AM40" s="68">
        <v>6</v>
      </c>
      <c r="AN40" s="74" t="s">
        <v>8532</v>
      </c>
      <c r="AO40" s="74" t="s">
        <v>250</v>
      </c>
      <c r="AP40" s="68" t="b">
        <v>0</v>
      </c>
      <c r="AQ40" s="74" t="s">
        <v>8532</v>
      </c>
      <c r="AR40" s="68" t="s">
        <v>204</v>
      </c>
      <c r="AS40" s="68">
        <v>0</v>
      </c>
      <c r="AT40" s="68">
        <v>0</v>
      </c>
      <c r="AU40" s="68"/>
      <c r="AV40" s="68"/>
      <c r="AW40" s="68"/>
      <c r="AX40" s="68"/>
      <c r="AY40" s="68"/>
      <c r="AZ40" s="68"/>
      <c r="BA40" s="68"/>
      <c r="BB40" s="68"/>
      <c r="BC40" s="68">
        <v>1</v>
      </c>
      <c r="BD40" s="67" t="str">
        <f>REPLACE(INDEX(GroupVertices[Group],MATCH(Edges[[#This Row],[Vertex 1]],GroupVertices[Vertex],0)),1,1,"")</f>
        <v>1</v>
      </c>
      <c r="BE40" s="67" t="str">
        <f>REPLACE(INDEX(GroupVertices[Group],MATCH(Edges[[#This Row],[Vertex 2]],GroupVertices[Vertex],0)),1,1,"")</f>
        <v>1</v>
      </c>
      <c r="BF40" s="49"/>
      <c r="BG40" s="50"/>
      <c r="BH40" s="49"/>
      <c r="BI40" s="50"/>
      <c r="BJ40" s="49"/>
      <c r="BK40" s="50"/>
      <c r="BL40" s="49"/>
      <c r="BM40" s="50"/>
      <c r="BN40" s="49"/>
    </row>
    <row r="41" spans="1:66" ht="15">
      <c r="A41" s="66" t="s">
        <v>8443</v>
      </c>
      <c r="B41" s="66" t="s">
        <v>8468</v>
      </c>
      <c r="C41" s="83" t="s">
        <v>8075</v>
      </c>
      <c r="D41" s="99">
        <v>4</v>
      </c>
      <c r="E41" s="100" t="s">
        <v>132</v>
      </c>
      <c r="F41" s="101">
        <v>30</v>
      </c>
      <c r="G41" s="83"/>
      <c r="H41" s="82"/>
      <c r="I41" s="102"/>
      <c r="J41" s="102"/>
      <c r="K41" s="35" t="s">
        <v>65</v>
      </c>
      <c r="L41" s="105">
        <v>41</v>
      </c>
      <c r="M41" s="105"/>
      <c r="N41" s="104"/>
      <c r="O41" s="68" t="s">
        <v>243</v>
      </c>
      <c r="P41" s="70">
        <v>44387.995474537034</v>
      </c>
      <c r="Q41" s="68" t="s">
        <v>8486</v>
      </c>
      <c r="R41" s="68"/>
      <c r="S41" s="68"/>
      <c r="T41" s="74" t="s">
        <v>8505</v>
      </c>
      <c r="U41" s="72" t="str">
        <f>HYPERLINK("https://pbs.twimg.com/media/E5-SOUeWYAAXdlY.jpg")</f>
        <v>https://pbs.twimg.com/media/E5-SOUeWYAAXdlY.jpg</v>
      </c>
      <c r="V41" s="72" t="str">
        <f>HYPERLINK("https://pbs.twimg.com/media/E5-SOUeWYAAXdlY.jpg")</f>
        <v>https://pbs.twimg.com/media/E5-SOUeWYAAXdlY.jpg</v>
      </c>
      <c r="W41" s="70">
        <v>44387.995474537034</v>
      </c>
      <c r="X41" s="76">
        <v>44387</v>
      </c>
      <c r="Y41" s="74" t="s">
        <v>8515</v>
      </c>
      <c r="Z41" s="72" t="str">
        <f>HYPERLINK("https://twitter.com/xaosprincess/status/1414009915568427015")</f>
        <v>https://twitter.com/xaosprincess/status/1414009915568427015</v>
      </c>
      <c r="AA41" s="68"/>
      <c r="AB41" s="68"/>
      <c r="AC41" s="74" t="s">
        <v>8532</v>
      </c>
      <c r="AD41" s="74" t="s">
        <v>8554</v>
      </c>
      <c r="AE41" s="68" t="b">
        <v>0</v>
      </c>
      <c r="AF41" s="68">
        <v>10</v>
      </c>
      <c r="AG41" s="74" t="s">
        <v>8555</v>
      </c>
      <c r="AH41" s="68" t="b">
        <v>0</v>
      </c>
      <c r="AI41" s="68" t="s">
        <v>248</v>
      </c>
      <c r="AJ41" s="68"/>
      <c r="AK41" s="74" t="s">
        <v>247</v>
      </c>
      <c r="AL41" s="68" t="b">
        <v>0</v>
      </c>
      <c r="AM41" s="68">
        <v>6</v>
      </c>
      <c r="AN41" s="74" t="s">
        <v>247</v>
      </c>
      <c r="AO41" s="74" t="s">
        <v>250</v>
      </c>
      <c r="AP41" s="68" t="b">
        <v>0</v>
      </c>
      <c r="AQ41" s="74" t="s">
        <v>8554</v>
      </c>
      <c r="AR41" s="68" t="s">
        <v>244</v>
      </c>
      <c r="AS41" s="68">
        <v>0</v>
      </c>
      <c r="AT41" s="68">
        <v>0</v>
      </c>
      <c r="AU41" s="68"/>
      <c r="AV41" s="68"/>
      <c r="AW41" s="68"/>
      <c r="AX41" s="68"/>
      <c r="AY41" s="68"/>
      <c r="AZ41" s="68"/>
      <c r="BA41" s="68"/>
      <c r="BB41" s="68"/>
      <c r="BC41" s="68">
        <v>1</v>
      </c>
      <c r="BD41" s="67" t="str">
        <f>REPLACE(INDEX(GroupVertices[Group],MATCH(Edges[[#This Row],[Vertex 1]],GroupVertices[Vertex],0)),1,1,"")</f>
        <v>1</v>
      </c>
      <c r="BE41" s="67" t="str">
        <f>REPLACE(INDEX(GroupVertices[Group],MATCH(Edges[[#This Row],[Vertex 2]],GroupVertices[Vertex],0)),1,1,"")</f>
        <v>1</v>
      </c>
      <c r="BF41" s="49"/>
      <c r="BG41" s="50"/>
      <c r="BH41" s="49"/>
      <c r="BI41" s="50"/>
      <c r="BJ41" s="49"/>
      <c r="BK41" s="50"/>
      <c r="BL41" s="49"/>
      <c r="BM41" s="50"/>
      <c r="BN41" s="49"/>
    </row>
    <row r="42" spans="1:66" ht="15">
      <c r="A42" s="66" t="s">
        <v>8442</v>
      </c>
      <c r="B42" s="66" t="s">
        <v>8468</v>
      </c>
      <c r="C42" s="83" t="s">
        <v>8075</v>
      </c>
      <c r="D42" s="99">
        <v>4</v>
      </c>
      <c r="E42" s="100" t="s">
        <v>132</v>
      </c>
      <c r="F42" s="101">
        <v>30</v>
      </c>
      <c r="G42" s="83"/>
      <c r="H42" s="82"/>
      <c r="I42" s="102"/>
      <c r="J42" s="102"/>
      <c r="K42" s="35" t="s">
        <v>65</v>
      </c>
      <c r="L42" s="105">
        <v>42</v>
      </c>
      <c r="M42" s="105"/>
      <c r="N42" s="104"/>
      <c r="O42" s="68" t="s">
        <v>245</v>
      </c>
      <c r="P42" s="70">
        <v>44397.86855324074</v>
      </c>
      <c r="Q42" s="68" t="s">
        <v>8486</v>
      </c>
      <c r="R42" s="68"/>
      <c r="S42" s="68"/>
      <c r="T42" s="74" t="s">
        <v>8505</v>
      </c>
      <c r="U42" s="72" t="str">
        <f>HYPERLINK("https://pbs.twimg.com/media/E5-SOUeWYAAXdlY.jpg")</f>
        <v>https://pbs.twimg.com/media/E5-SOUeWYAAXdlY.jpg</v>
      </c>
      <c r="V42" s="72" t="str">
        <f>HYPERLINK("https://pbs.twimg.com/media/E5-SOUeWYAAXdlY.jpg")</f>
        <v>https://pbs.twimg.com/media/E5-SOUeWYAAXdlY.jpg</v>
      </c>
      <c r="W42" s="70">
        <v>44397.86855324074</v>
      </c>
      <c r="X42" s="76">
        <v>44397</v>
      </c>
      <c r="Y42" s="74" t="s">
        <v>8514</v>
      </c>
      <c r="Z42" s="72" t="str">
        <f>HYPERLINK("https://twitter.com/a11y_mmo/status/1417587797217714178")</f>
        <v>https://twitter.com/a11y_mmo/status/1417587797217714178</v>
      </c>
      <c r="AA42" s="68"/>
      <c r="AB42" s="68"/>
      <c r="AC42" s="74" t="s">
        <v>8531</v>
      </c>
      <c r="AD42" s="68"/>
      <c r="AE42" s="68" t="b">
        <v>0</v>
      </c>
      <c r="AF42" s="68">
        <v>0</v>
      </c>
      <c r="AG42" s="74" t="s">
        <v>247</v>
      </c>
      <c r="AH42" s="68" t="b">
        <v>0</v>
      </c>
      <c r="AI42" s="68" t="s">
        <v>248</v>
      </c>
      <c r="AJ42" s="68"/>
      <c r="AK42" s="74" t="s">
        <v>247</v>
      </c>
      <c r="AL42" s="68" t="b">
        <v>0</v>
      </c>
      <c r="AM42" s="68">
        <v>6</v>
      </c>
      <c r="AN42" s="74" t="s">
        <v>8532</v>
      </c>
      <c r="AO42" s="74" t="s">
        <v>250</v>
      </c>
      <c r="AP42" s="68" t="b">
        <v>0</v>
      </c>
      <c r="AQ42" s="74" t="s">
        <v>8532</v>
      </c>
      <c r="AR42" s="68" t="s">
        <v>204</v>
      </c>
      <c r="AS42" s="68">
        <v>0</v>
      </c>
      <c r="AT42" s="68">
        <v>0</v>
      </c>
      <c r="AU42" s="68"/>
      <c r="AV42" s="68"/>
      <c r="AW42" s="68"/>
      <c r="AX42" s="68"/>
      <c r="AY42" s="68"/>
      <c r="AZ42" s="68"/>
      <c r="BA42" s="68"/>
      <c r="BB42" s="68"/>
      <c r="BC42" s="68">
        <v>1</v>
      </c>
      <c r="BD42" s="67" t="str">
        <f>REPLACE(INDEX(GroupVertices[Group],MATCH(Edges[[#This Row],[Vertex 1]],GroupVertices[Vertex],0)),1,1,"")</f>
        <v>1</v>
      </c>
      <c r="BE42" s="67" t="str">
        <f>REPLACE(INDEX(GroupVertices[Group],MATCH(Edges[[#This Row],[Vertex 2]],GroupVertices[Vertex],0)),1,1,"")</f>
        <v>1</v>
      </c>
      <c r="BF42" s="49"/>
      <c r="BG42" s="50"/>
      <c r="BH42" s="49"/>
      <c r="BI42" s="50"/>
      <c r="BJ42" s="49"/>
      <c r="BK42" s="50"/>
      <c r="BL42" s="49"/>
      <c r="BM42" s="50"/>
      <c r="BN42" s="49"/>
    </row>
    <row r="43" spans="1:66" ht="15">
      <c r="A43" s="66" t="s">
        <v>8443</v>
      </c>
      <c r="B43" s="66" t="s">
        <v>8469</v>
      </c>
      <c r="C43" s="83" t="s">
        <v>8075</v>
      </c>
      <c r="D43" s="99">
        <v>4</v>
      </c>
      <c r="E43" s="100" t="s">
        <v>132</v>
      </c>
      <c r="F43" s="101">
        <v>30</v>
      </c>
      <c r="G43" s="83"/>
      <c r="H43" s="82"/>
      <c r="I43" s="102"/>
      <c r="J43" s="102"/>
      <c r="K43" s="35" t="s">
        <v>65</v>
      </c>
      <c r="L43" s="105">
        <v>43</v>
      </c>
      <c r="M43" s="105"/>
      <c r="N43" s="104"/>
      <c r="O43" s="68" t="s">
        <v>243</v>
      </c>
      <c r="P43" s="70">
        <v>44387.995474537034</v>
      </c>
      <c r="Q43" s="68" t="s">
        <v>8486</v>
      </c>
      <c r="R43" s="68"/>
      <c r="S43" s="68"/>
      <c r="T43" s="74" t="s">
        <v>8505</v>
      </c>
      <c r="U43" s="72" t="str">
        <f>HYPERLINK("https://pbs.twimg.com/media/E5-SOUeWYAAXdlY.jpg")</f>
        <v>https://pbs.twimg.com/media/E5-SOUeWYAAXdlY.jpg</v>
      </c>
      <c r="V43" s="72" t="str">
        <f>HYPERLINK("https://pbs.twimg.com/media/E5-SOUeWYAAXdlY.jpg")</f>
        <v>https://pbs.twimg.com/media/E5-SOUeWYAAXdlY.jpg</v>
      </c>
      <c r="W43" s="70">
        <v>44387.995474537034</v>
      </c>
      <c r="X43" s="76">
        <v>44387</v>
      </c>
      <c r="Y43" s="74" t="s">
        <v>8515</v>
      </c>
      <c r="Z43" s="72" t="str">
        <f>HYPERLINK("https://twitter.com/xaosprincess/status/1414009915568427015")</f>
        <v>https://twitter.com/xaosprincess/status/1414009915568427015</v>
      </c>
      <c r="AA43" s="68"/>
      <c r="AB43" s="68"/>
      <c r="AC43" s="74" t="s">
        <v>8532</v>
      </c>
      <c r="AD43" s="74" t="s">
        <v>8554</v>
      </c>
      <c r="AE43" s="68" t="b">
        <v>0</v>
      </c>
      <c r="AF43" s="68">
        <v>10</v>
      </c>
      <c r="AG43" s="74" t="s">
        <v>8555</v>
      </c>
      <c r="AH43" s="68" t="b">
        <v>0</v>
      </c>
      <c r="AI43" s="68" t="s">
        <v>248</v>
      </c>
      <c r="AJ43" s="68"/>
      <c r="AK43" s="74" t="s">
        <v>247</v>
      </c>
      <c r="AL43" s="68" t="b">
        <v>0</v>
      </c>
      <c r="AM43" s="68">
        <v>6</v>
      </c>
      <c r="AN43" s="74" t="s">
        <v>247</v>
      </c>
      <c r="AO43" s="74" t="s">
        <v>250</v>
      </c>
      <c r="AP43" s="68" t="b">
        <v>0</v>
      </c>
      <c r="AQ43" s="74" t="s">
        <v>8554</v>
      </c>
      <c r="AR43" s="68" t="s">
        <v>244</v>
      </c>
      <c r="AS43" s="68">
        <v>0</v>
      </c>
      <c r="AT43" s="68">
        <v>0</v>
      </c>
      <c r="AU43" s="68"/>
      <c r="AV43" s="68"/>
      <c r="AW43" s="68"/>
      <c r="AX43" s="68"/>
      <c r="AY43" s="68"/>
      <c r="AZ43" s="68"/>
      <c r="BA43" s="68"/>
      <c r="BB43" s="68"/>
      <c r="BC43" s="68">
        <v>1</v>
      </c>
      <c r="BD43" s="67" t="str">
        <f>REPLACE(INDEX(GroupVertices[Group],MATCH(Edges[[#This Row],[Vertex 1]],GroupVertices[Vertex],0)),1,1,"")</f>
        <v>1</v>
      </c>
      <c r="BE43" s="67" t="str">
        <f>REPLACE(INDEX(GroupVertices[Group],MATCH(Edges[[#This Row],[Vertex 2]],GroupVertices[Vertex],0)),1,1,"")</f>
        <v>1</v>
      </c>
      <c r="BF43" s="49"/>
      <c r="BG43" s="50"/>
      <c r="BH43" s="49"/>
      <c r="BI43" s="50"/>
      <c r="BJ43" s="49"/>
      <c r="BK43" s="50"/>
      <c r="BL43" s="49"/>
      <c r="BM43" s="50"/>
      <c r="BN43" s="49"/>
    </row>
    <row r="44" spans="1:66" ht="15">
      <c r="A44" s="66" t="s">
        <v>8442</v>
      </c>
      <c r="B44" s="66" t="s">
        <v>8469</v>
      </c>
      <c r="C44" s="83" t="s">
        <v>8075</v>
      </c>
      <c r="D44" s="99">
        <v>4</v>
      </c>
      <c r="E44" s="100" t="s">
        <v>132</v>
      </c>
      <c r="F44" s="101">
        <v>30</v>
      </c>
      <c r="G44" s="83"/>
      <c r="H44" s="82"/>
      <c r="I44" s="102"/>
      <c r="J44" s="102"/>
      <c r="K44" s="35" t="s">
        <v>65</v>
      </c>
      <c r="L44" s="105">
        <v>44</v>
      </c>
      <c r="M44" s="105"/>
      <c r="N44" s="104"/>
      <c r="O44" s="68" t="s">
        <v>245</v>
      </c>
      <c r="P44" s="70">
        <v>44397.86855324074</v>
      </c>
      <c r="Q44" s="68" t="s">
        <v>8486</v>
      </c>
      <c r="R44" s="68"/>
      <c r="S44" s="68"/>
      <c r="T44" s="74" t="s">
        <v>8505</v>
      </c>
      <c r="U44" s="72" t="str">
        <f>HYPERLINK("https://pbs.twimg.com/media/E5-SOUeWYAAXdlY.jpg")</f>
        <v>https://pbs.twimg.com/media/E5-SOUeWYAAXdlY.jpg</v>
      </c>
      <c r="V44" s="72" t="str">
        <f>HYPERLINK("https://pbs.twimg.com/media/E5-SOUeWYAAXdlY.jpg")</f>
        <v>https://pbs.twimg.com/media/E5-SOUeWYAAXdlY.jpg</v>
      </c>
      <c r="W44" s="70">
        <v>44397.86855324074</v>
      </c>
      <c r="X44" s="76">
        <v>44397</v>
      </c>
      <c r="Y44" s="74" t="s">
        <v>8514</v>
      </c>
      <c r="Z44" s="72" t="str">
        <f>HYPERLINK("https://twitter.com/a11y_mmo/status/1417587797217714178")</f>
        <v>https://twitter.com/a11y_mmo/status/1417587797217714178</v>
      </c>
      <c r="AA44" s="68"/>
      <c r="AB44" s="68"/>
      <c r="AC44" s="74" t="s">
        <v>8531</v>
      </c>
      <c r="AD44" s="68"/>
      <c r="AE44" s="68" t="b">
        <v>0</v>
      </c>
      <c r="AF44" s="68">
        <v>0</v>
      </c>
      <c r="AG44" s="74" t="s">
        <v>247</v>
      </c>
      <c r="AH44" s="68" t="b">
        <v>0</v>
      </c>
      <c r="AI44" s="68" t="s">
        <v>248</v>
      </c>
      <c r="AJ44" s="68"/>
      <c r="AK44" s="74" t="s">
        <v>247</v>
      </c>
      <c r="AL44" s="68" t="b">
        <v>0</v>
      </c>
      <c r="AM44" s="68">
        <v>6</v>
      </c>
      <c r="AN44" s="74" t="s">
        <v>8532</v>
      </c>
      <c r="AO44" s="74" t="s">
        <v>250</v>
      </c>
      <c r="AP44" s="68" t="b">
        <v>0</v>
      </c>
      <c r="AQ44" s="74" t="s">
        <v>8532</v>
      </c>
      <c r="AR44" s="68" t="s">
        <v>204</v>
      </c>
      <c r="AS44" s="68">
        <v>0</v>
      </c>
      <c r="AT44" s="68">
        <v>0</v>
      </c>
      <c r="AU44" s="68"/>
      <c r="AV44" s="68"/>
      <c r="AW44" s="68"/>
      <c r="AX44" s="68"/>
      <c r="AY44" s="68"/>
      <c r="AZ44" s="68"/>
      <c r="BA44" s="68"/>
      <c r="BB44" s="68"/>
      <c r="BC44" s="68">
        <v>1</v>
      </c>
      <c r="BD44" s="67" t="str">
        <f>REPLACE(INDEX(GroupVertices[Group],MATCH(Edges[[#This Row],[Vertex 1]],GroupVertices[Vertex],0)),1,1,"")</f>
        <v>1</v>
      </c>
      <c r="BE44" s="67" t="str">
        <f>REPLACE(INDEX(GroupVertices[Group],MATCH(Edges[[#This Row],[Vertex 2]],GroupVertices[Vertex],0)),1,1,"")</f>
        <v>1</v>
      </c>
      <c r="BF44" s="49"/>
      <c r="BG44" s="50"/>
      <c r="BH44" s="49"/>
      <c r="BI44" s="50"/>
      <c r="BJ44" s="49"/>
      <c r="BK44" s="50"/>
      <c r="BL44" s="49"/>
      <c r="BM44" s="50"/>
      <c r="BN44" s="49"/>
    </row>
    <row r="45" spans="1:66" ht="15">
      <c r="A45" s="66" t="s">
        <v>8443</v>
      </c>
      <c r="B45" s="66" t="s">
        <v>8470</v>
      </c>
      <c r="C45" s="83" t="s">
        <v>8075</v>
      </c>
      <c r="D45" s="99">
        <v>4</v>
      </c>
      <c r="E45" s="100" t="s">
        <v>132</v>
      </c>
      <c r="F45" s="101">
        <v>30</v>
      </c>
      <c r="G45" s="83"/>
      <c r="H45" s="82"/>
      <c r="I45" s="102"/>
      <c r="J45" s="102"/>
      <c r="K45" s="35" t="s">
        <v>65</v>
      </c>
      <c r="L45" s="105">
        <v>45</v>
      </c>
      <c r="M45" s="105"/>
      <c r="N45" s="104"/>
      <c r="O45" s="68" t="s">
        <v>243</v>
      </c>
      <c r="P45" s="70">
        <v>44387.995474537034</v>
      </c>
      <c r="Q45" s="68" t="s">
        <v>8486</v>
      </c>
      <c r="R45" s="68"/>
      <c r="S45" s="68"/>
      <c r="T45" s="74" t="s">
        <v>8505</v>
      </c>
      <c r="U45" s="72" t="str">
        <f>HYPERLINK("https://pbs.twimg.com/media/E5-SOUeWYAAXdlY.jpg")</f>
        <v>https://pbs.twimg.com/media/E5-SOUeWYAAXdlY.jpg</v>
      </c>
      <c r="V45" s="72" t="str">
        <f>HYPERLINK("https://pbs.twimg.com/media/E5-SOUeWYAAXdlY.jpg")</f>
        <v>https://pbs.twimg.com/media/E5-SOUeWYAAXdlY.jpg</v>
      </c>
      <c r="W45" s="70">
        <v>44387.995474537034</v>
      </c>
      <c r="X45" s="76">
        <v>44387</v>
      </c>
      <c r="Y45" s="74" t="s">
        <v>8515</v>
      </c>
      <c r="Z45" s="72" t="str">
        <f>HYPERLINK("https://twitter.com/xaosprincess/status/1414009915568427015")</f>
        <v>https://twitter.com/xaosprincess/status/1414009915568427015</v>
      </c>
      <c r="AA45" s="68"/>
      <c r="AB45" s="68"/>
      <c r="AC45" s="74" t="s">
        <v>8532</v>
      </c>
      <c r="AD45" s="74" t="s">
        <v>8554</v>
      </c>
      <c r="AE45" s="68" t="b">
        <v>0</v>
      </c>
      <c r="AF45" s="68">
        <v>10</v>
      </c>
      <c r="AG45" s="74" t="s">
        <v>8555</v>
      </c>
      <c r="AH45" s="68" t="b">
        <v>0</v>
      </c>
      <c r="AI45" s="68" t="s">
        <v>248</v>
      </c>
      <c r="AJ45" s="68"/>
      <c r="AK45" s="74" t="s">
        <v>247</v>
      </c>
      <c r="AL45" s="68" t="b">
        <v>0</v>
      </c>
      <c r="AM45" s="68">
        <v>6</v>
      </c>
      <c r="AN45" s="74" t="s">
        <v>247</v>
      </c>
      <c r="AO45" s="74" t="s">
        <v>250</v>
      </c>
      <c r="AP45" s="68" t="b">
        <v>0</v>
      </c>
      <c r="AQ45" s="74" t="s">
        <v>8554</v>
      </c>
      <c r="AR45" s="68" t="s">
        <v>244</v>
      </c>
      <c r="AS45" s="68">
        <v>0</v>
      </c>
      <c r="AT45" s="68">
        <v>0</v>
      </c>
      <c r="AU45" s="68"/>
      <c r="AV45" s="68"/>
      <c r="AW45" s="68"/>
      <c r="AX45" s="68"/>
      <c r="AY45" s="68"/>
      <c r="AZ45" s="68"/>
      <c r="BA45" s="68"/>
      <c r="BB45" s="68"/>
      <c r="BC45" s="68">
        <v>1</v>
      </c>
      <c r="BD45" s="67" t="str">
        <f>REPLACE(INDEX(GroupVertices[Group],MATCH(Edges[[#This Row],[Vertex 1]],GroupVertices[Vertex],0)),1,1,"")</f>
        <v>1</v>
      </c>
      <c r="BE45" s="67" t="str">
        <f>REPLACE(INDEX(GroupVertices[Group],MATCH(Edges[[#This Row],[Vertex 2]],GroupVertices[Vertex],0)),1,1,"")</f>
        <v>1</v>
      </c>
      <c r="BF45" s="49"/>
      <c r="BG45" s="50"/>
      <c r="BH45" s="49"/>
      <c r="BI45" s="50"/>
      <c r="BJ45" s="49"/>
      <c r="BK45" s="50"/>
      <c r="BL45" s="49"/>
      <c r="BM45" s="50"/>
      <c r="BN45" s="49"/>
    </row>
    <row r="46" spans="1:66" ht="15">
      <c r="A46" s="66" t="s">
        <v>8442</v>
      </c>
      <c r="B46" s="66" t="s">
        <v>8470</v>
      </c>
      <c r="C46" s="83" t="s">
        <v>8075</v>
      </c>
      <c r="D46" s="99">
        <v>4</v>
      </c>
      <c r="E46" s="100" t="s">
        <v>132</v>
      </c>
      <c r="F46" s="101">
        <v>30</v>
      </c>
      <c r="G46" s="83"/>
      <c r="H46" s="82"/>
      <c r="I46" s="102"/>
      <c r="J46" s="102"/>
      <c r="K46" s="35" t="s">
        <v>65</v>
      </c>
      <c r="L46" s="105">
        <v>46</v>
      </c>
      <c r="M46" s="105"/>
      <c r="N46" s="104"/>
      <c r="O46" s="68" t="s">
        <v>245</v>
      </c>
      <c r="P46" s="70">
        <v>44397.86855324074</v>
      </c>
      <c r="Q46" s="68" t="s">
        <v>8486</v>
      </c>
      <c r="R46" s="68"/>
      <c r="S46" s="68"/>
      <c r="T46" s="74" t="s">
        <v>8505</v>
      </c>
      <c r="U46" s="72" t="str">
        <f>HYPERLINK("https://pbs.twimg.com/media/E5-SOUeWYAAXdlY.jpg")</f>
        <v>https://pbs.twimg.com/media/E5-SOUeWYAAXdlY.jpg</v>
      </c>
      <c r="V46" s="72" t="str">
        <f>HYPERLINK("https://pbs.twimg.com/media/E5-SOUeWYAAXdlY.jpg")</f>
        <v>https://pbs.twimg.com/media/E5-SOUeWYAAXdlY.jpg</v>
      </c>
      <c r="W46" s="70">
        <v>44397.86855324074</v>
      </c>
      <c r="X46" s="76">
        <v>44397</v>
      </c>
      <c r="Y46" s="74" t="s">
        <v>8514</v>
      </c>
      <c r="Z46" s="72" t="str">
        <f>HYPERLINK("https://twitter.com/a11y_mmo/status/1417587797217714178")</f>
        <v>https://twitter.com/a11y_mmo/status/1417587797217714178</v>
      </c>
      <c r="AA46" s="68"/>
      <c r="AB46" s="68"/>
      <c r="AC46" s="74" t="s">
        <v>8531</v>
      </c>
      <c r="AD46" s="68"/>
      <c r="AE46" s="68" t="b">
        <v>0</v>
      </c>
      <c r="AF46" s="68">
        <v>0</v>
      </c>
      <c r="AG46" s="74" t="s">
        <v>247</v>
      </c>
      <c r="AH46" s="68" t="b">
        <v>0</v>
      </c>
      <c r="AI46" s="68" t="s">
        <v>248</v>
      </c>
      <c r="AJ46" s="68"/>
      <c r="AK46" s="74" t="s">
        <v>247</v>
      </c>
      <c r="AL46" s="68" t="b">
        <v>0</v>
      </c>
      <c r="AM46" s="68">
        <v>6</v>
      </c>
      <c r="AN46" s="74" t="s">
        <v>8532</v>
      </c>
      <c r="AO46" s="74" t="s">
        <v>250</v>
      </c>
      <c r="AP46" s="68" t="b">
        <v>0</v>
      </c>
      <c r="AQ46" s="74" t="s">
        <v>8532</v>
      </c>
      <c r="AR46" s="68" t="s">
        <v>204</v>
      </c>
      <c r="AS46" s="68">
        <v>0</v>
      </c>
      <c r="AT46" s="68">
        <v>0</v>
      </c>
      <c r="AU46" s="68"/>
      <c r="AV46" s="68"/>
      <c r="AW46" s="68"/>
      <c r="AX46" s="68"/>
      <c r="AY46" s="68"/>
      <c r="AZ46" s="68"/>
      <c r="BA46" s="68"/>
      <c r="BB46" s="68"/>
      <c r="BC46" s="68">
        <v>1</v>
      </c>
      <c r="BD46" s="67" t="str">
        <f>REPLACE(INDEX(GroupVertices[Group],MATCH(Edges[[#This Row],[Vertex 1]],GroupVertices[Vertex],0)),1,1,"")</f>
        <v>1</v>
      </c>
      <c r="BE46" s="67" t="str">
        <f>REPLACE(INDEX(GroupVertices[Group],MATCH(Edges[[#This Row],[Vertex 2]],GroupVertices[Vertex],0)),1,1,"")</f>
        <v>1</v>
      </c>
      <c r="BF46" s="49"/>
      <c r="BG46" s="50"/>
      <c r="BH46" s="49"/>
      <c r="BI46" s="50"/>
      <c r="BJ46" s="49"/>
      <c r="BK46" s="50"/>
      <c r="BL46" s="49"/>
      <c r="BM46" s="50"/>
      <c r="BN46" s="49"/>
    </row>
    <row r="47" spans="1:66" ht="15">
      <c r="A47" s="66" t="s">
        <v>8443</v>
      </c>
      <c r="B47" s="66" t="s">
        <v>8471</v>
      </c>
      <c r="C47" s="83" t="s">
        <v>8075</v>
      </c>
      <c r="D47" s="99">
        <v>4</v>
      </c>
      <c r="E47" s="100" t="s">
        <v>132</v>
      </c>
      <c r="F47" s="101">
        <v>30</v>
      </c>
      <c r="G47" s="83"/>
      <c r="H47" s="82"/>
      <c r="I47" s="102"/>
      <c r="J47" s="102"/>
      <c r="K47" s="35" t="s">
        <v>65</v>
      </c>
      <c r="L47" s="105">
        <v>47</v>
      </c>
      <c r="M47" s="105"/>
      <c r="N47" s="104"/>
      <c r="O47" s="68" t="s">
        <v>246</v>
      </c>
      <c r="P47" s="70">
        <v>44387.995474537034</v>
      </c>
      <c r="Q47" s="68" t="s">
        <v>8486</v>
      </c>
      <c r="R47" s="68"/>
      <c r="S47" s="68"/>
      <c r="T47" s="74" t="s">
        <v>8505</v>
      </c>
      <c r="U47" s="72" t="str">
        <f>HYPERLINK("https://pbs.twimg.com/media/E5-SOUeWYAAXdlY.jpg")</f>
        <v>https://pbs.twimg.com/media/E5-SOUeWYAAXdlY.jpg</v>
      </c>
      <c r="V47" s="72" t="str">
        <f>HYPERLINK("https://pbs.twimg.com/media/E5-SOUeWYAAXdlY.jpg")</f>
        <v>https://pbs.twimg.com/media/E5-SOUeWYAAXdlY.jpg</v>
      </c>
      <c r="W47" s="70">
        <v>44387.995474537034</v>
      </c>
      <c r="X47" s="76">
        <v>44387</v>
      </c>
      <c r="Y47" s="74" t="s">
        <v>8515</v>
      </c>
      <c r="Z47" s="72" t="str">
        <f>HYPERLINK("https://twitter.com/xaosprincess/status/1414009915568427015")</f>
        <v>https://twitter.com/xaosprincess/status/1414009915568427015</v>
      </c>
      <c r="AA47" s="68"/>
      <c r="AB47" s="68"/>
      <c r="AC47" s="74" t="s">
        <v>8532</v>
      </c>
      <c r="AD47" s="74" t="s">
        <v>8554</v>
      </c>
      <c r="AE47" s="68" t="b">
        <v>0</v>
      </c>
      <c r="AF47" s="68">
        <v>10</v>
      </c>
      <c r="AG47" s="74" t="s">
        <v>8555</v>
      </c>
      <c r="AH47" s="68" t="b">
        <v>0</v>
      </c>
      <c r="AI47" s="68" t="s">
        <v>248</v>
      </c>
      <c r="AJ47" s="68"/>
      <c r="AK47" s="74" t="s">
        <v>247</v>
      </c>
      <c r="AL47" s="68" t="b">
        <v>0</v>
      </c>
      <c r="AM47" s="68">
        <v>6</v>
      </c>
      <c r="AN47" s="74" t="s">
        <v>247</v>
      </c>
      <c r="AO47" s="74" t="s">
        <v>250</v>
      </c>
      <c r="AP47" s="68" t="b">
        <v>0</v>
      </c>
      <c r="AQ47" s="74" t="s">
        <v>8554</v>
      </c>
      <c r="AR47" s="68" t="s">
        <v>244</v>
      </c>
      <c r="AS47" s="68">
        <v>0</v>
      </c>
      <c r="AT47" s="68">
        <v>0</v>
      </c>
      <c r="AU47" s="68"/>
      <c r="AV47" s="68"/>
      <c r="AW47" s="68"/>
      <c r="AX47" s="68"/>
      <c r="AY47" s="68"/>
      <c r="AZ47" s="68"/>
      <c r="BA47" s="68"/>
      <c r="BB47" s="68"/>
      <c r="BC47" s="68">
        <v>1</v>
      </c>
      <c r="BD47" s="67" t="str">
        <f>REPLACE(INDEX(GroupVertices[Group],MATCH(Edges[[#This Row],[Vertex 1]],GroupVertices[Vertex],0)),1,1,"")</f>
        <v>1</v>
      </c>
      <c r="BE47" s="67" t="str">
        <f>REPLACE(INDEX(GroupVertices[Group],MATCH(Edges[[#This Row],[Vertex 2]],GroupVertices[Vertex],0)),1,1,"")</f>
        <v>1</v>
      </c>
      <c r="BF47" s="49">
        <v>2</v>
      </c>
      <c r="BG47" s="50">
        <v>4.444444444444445</v>
      </c>
      <c r="BH47" s="49">
        <v>0</v>
      </c>
      <c r="BI47" s="50">
        <v>0</v>
      </c>
      <c r="BJ47" s="49">
        <v>0</v>
      </c>
      <c r="BK47" s="50">
        <v>0</v>
      </c>
      <c r="BL47" s="49">
        <v>43</v>
      </c>
      <c r="BM47" s="50">
        <v>95.55555555555556</v>
      </c>
      <c r="BN47" s="49">
        <v>45</v>
      </c>
    </row>
    <row r="48" spans="1:66" ht="15">
      <c r="A48" s="66" t="s">
        <v>8442</v>
      </c>
      <c r="B48" s="66" t="s">
        <v>8443</v>
      </c>
      <c r="C48" s="83" t="s">
        <v>8075</v>
      </c>
      <c r="D48" s="99">
        <v>4</v>
      </c>
      <c r="E48" s="100" t="s">
        <v>132</v>
      </c>
      <c r="F48" s="101">
        <v>30</v>
      </c>
      <c r="G48" s="83"/>
      <c r="H48" s="82"/>
      <c r="I48" s="102"/>
      <c r="J48" s="102"/>
      <c r="K48" s="35" t="s">
        <v>65</v>
      </c>
      <c r="L48" s="105">
        <v>48</v>
      </c>
      <c r="M48" s="105"/>
      <c r="N48" s="104"/>
      <c r="O48" s="68" t="s">
        <v>244</v>
      </c>
      <c r="P48" s="70">
        <v>44397.86855324074</v>
      </c>
      <c r="Q48" s="68" t="s">
        <v>8486</v>
      </c>
      <c r="R48" s="68"/>
      <c r="S48" s="68"/>
      <c r="T48" s="74" t="s">
        <v>8505</v>
      </c>
      <c r="U48" s="72" t="str">
        <f>HYPERLINK("https://pbs.twimg.com/media/E5-SOUeWYAAXdlY.jpg")</f>
        <v>https://pbs.twimg.com/media/E5-SOUeWYAAXdlY.jpg</v>
      </c>
      <c r="V48" s="72" t="str">
        <f>HYPERLINK("https://pbs.twimg.com/media/E5-SOUeWYAAXdlY.jpg")</f>
        <v>https://pbs.twimg.com/media/E5-SOUeWYAAXdlY.jpg</v>
      </c>
      <c r="W48" s="70">
        <v>44397.86855324074</v>
      </c>
      <c r="X48" s="76">
        <v>44397</v>
      </c>
      <c r="Y48" s="74" t="s">
        <v>8514</v>
      </c>
      <c r="Z48" s="72" t="str">
        <f>HYPERLINK("https://twitter.com/a11y_mmo/status/1417587797217714178")</f>
        <v>https://twitter.com/a11y_mmo/status/1417587797217714178</v>
      </c>
      <c r="AA48" s="68"/>
      <c r="AB48" s="68"/>
      <c r="AC48" s="74" t="s">
        <v>8531</v>
      </c>
      <c r="AD48" s="68"/>
      <c r="AE48" s="68" t="b">
        <v>0</v>
      </c>
      <c r="AF48" s="68">
        <v>0</v>
      </c>
      <c r="AG48" s="74" t="s">
        <v>247</v>
      </c>
      <c r="AH48" s="68" t="b">
        <v>0</v>
      </c>
      <c r="AI48" s="68" t="s">
        <v>248</v>
      </c>
      <c r="AJ48" s="68"/>
      <c r="AK48" s="74" t="s">
        <v>247</v>
      </c>
      <c r="AL48" s="68" t="b">
        <v>0</v>
      </c>
      <c r="AM48" s="68">
        <v>6</v>
      </c>
      <c r="AN48" s="74" t="s">
        <v>8532</v>
      </c>
      <c r="AO48" s="74" t="s">
        <v>250</v>
      </c>
      <c r="AP48" s="68" t="b">
        <v>0</v>
      </c>
      <c r="AQ48" s="74" t="s">
        <v>8532</v>
      </c>
      <c r="AR48" s="68" t="s">
        <v>204</v>
      </c>
      <c r="AS48" s="68">
        <v>0</v>
      </c>
      <c r="AT48" s="68">
        <v>0</v>
      </c>
      <c r="AU48" s="68"/>
      <c r="AV48" s="68"/>
      <c r="AW48" s="68"/>
      <c r="AX48" s="68"/>
      <c r="AY48" s="68"/>
      <c r="AZ48" s="68"/>
      <c r="BA48" s="68"/>
      <c r="BB48" s="68"/>
      <c r="BC48" s="68">
        <v>1</v>
      </c>
      <c r="BD48" s="67" t="str">
        <f>REPLACE(INDEX(GroupVertices[Group],MATCH(Edges[[#This Row],[Vertex 1]],GroupVertices[Vertex],0)),1,1,"")</f>
        <v>1</v>
      </c>
      <c r="BE48" s="67" t="str">
        <f>REPLACE(INDEX(GroupVertices[Group],MATCH(Edges[[#This Row],[Vertex 2]],GroupVertices[Vertex],0)),1,1,"")</f>
        <v>1</v>
      </c>
      <c r="BF48" s="49"/>
      <c r="BG48" s="50"/>
      <c r="BH48" s="49"/>
      <c r="BI48" s="50"/>
      <c r="BJ48" s="49"/>
      <c r="BK48" s="50"/>
      <c r="BL48" s="49"/>
      <c r="BM48" s="50"/>
      <c r="BN48" s="49"/>
    </row>
    <row r="49" spans="1:66" ht="15">
      <c r="A49" s="66" t="s">
        <v>8442</v>
      </c>
      <c r="B49" s="66" t="s">
        <v>8471</v>
      </c>
      <c r="C49" s="83" t="s">
        <v>8075</v>
      </c>
      <c r="D49" s="99">
        <v>4</v>
      </c>
      <c r="E49" s="100" t="s">
        <v>132</v>
      </c>
      <c r="F49" s="101">
        <v>30</v>
      </c>
      <c r="G49" s="83"/>
      <c r="H49" s="82"/>
      <c r="I49" s="102"/>
      <c r="J49" s="102"/>
      <c r="K49" s="35" t="s">
        <v>65</v>
      </c>
      <c r="L49" s="105">
        <v>49</v>
      </c>
      <c r="M49" s="105"/>
      <c r="N49" s="104"/>
      <c r="O49" s="68" t="s">
        <v>246</v>
      </c>
      <c r="P49" s="70">
        <v>44397.86855324074</v>
      </c>
      <c r="Q49" s="68" t="s">
        <v>8486</v>
      </c>
      <c r="R49" s="68"/>
      <c r="S49" s="68"/>
      <c r="T49" s="74" t="s">
        <v>8505</v>
      </c>
      <c r="U49" s="72" t="str">
        <f>HYPERLINK("https://pbs.twimg.com/media/E5-SOUeWYAAXdlY.jpg")</f>
        <v>https://pbs.twimg.com/media/E5-SOUeWYAAXdlY.jpg</v>
      </c>
      <c r="V49" s="72" t="str">
        <f>HYPERLINK("https://pbs.twimg.com/media/E5-SOUeWYAAXdlY.jpg")</f>
        <v>https://pbs.twimg.com/media/E5-SOUeWYAAXdlY.jpg</v>
      </c>
      <c r="W49" s="70">
        <v>44397.86855324074</v>
      </c>
      <c r="X49" s="76">
        <v>44397</v>
      </c>
      <c r="Y49" s="74" t="s">
        <v>8514</v>
      </c>
      <c r="Z49" s="72" t="str">
        <f>HYPERLINK("https://twitter.com/a11y_mmo/status/1417587797217714178")</f>
        <v>https://twitter.com/a11y_mmo/status/1417587797217714178</v>
      </c>
      <c r="AA49" s="68"/>
      <c r="AB49" s="68"/>
      <c r="AC49" s="74" t="s">
        <v>8531</v>
      </c>
      <c r="AD49" s="68"/>
      <c r="AE49" s="68" t="b">
        <v>0</v>
      </c>
      <c r="AF49" s="68">
        <v>0</v>
      </c>
      <c r="AG49" s="74" t="s">
        <v>247</v>
      </c>
      <c r="AH49" s="68" t="b">
        <v>0</v>
      </c>
      <c r="AI49" s="68" t="s">
        <v>248</v>
      </c>
      <c r="AJ49" s="68"/>
      <c r="AK49" s="74" t="s">
        <v>247</v>
      </c>
      <c r="AL49" s="68" t="b">
        <v>0</v>
      </c>
      <c r="AM49" s="68">
        <v>6</v>
      </c>
      <c r="AN49" s="74" t="s">
        <v>8532</v>
      </c>
      <c r="AO49" s="74" t="s">
        <v>250</v>
      </c>
      <c r="AP49" s="68" t="b">
        <v>0</v>
      </c>
      <c r="AQ49" s="74" t="s">
        <v>8532</v>
      </c>
      <c r="AR49" s="68" t="s">
        <v>204</v>
      </c>
      <c r="AS49" s="68">
        <v>0</v>
      </c>
      <c r="AT49" s="68">
        <v>0</v>
      </c>
      <c r="AU49" s="68"/>
      <c r="AV49" s="68"/>
      <c r="AW49" s="68"/>
      <c r="AX49" s="68"/>
      <c r="AY49" s="68"/>
      <c r="AZ49" s="68"/>
      <c r="BA49" s="68"/>
      <c r="BB49" s="68"/>
      <c r="BC49" s="68">
        <v>1</v>
      </c>
      <c r="BD49" s="67" t="str">
        <f>REPLACE(INDEX(GroupVertices[Group],MATCH(Edges[[#This Row],[Vertex 1]],GroupVertices[Vertex],0)),1,1,"")</f>
        <v>1</v>
      </c>
      <c r="BE49" s="67" t="str">
        <f>REPLACE(INDEX(GroupVertices[Group],MATCH(Edges[[#This Row],[Vertex 2]],GroupVertices[Vertex],0)),1,1,"")</f>
        <v>1</v>
      </c>
      <c r="BF49" s="49">
        <v>2</v>
      </c>
      <c r="BG49" s="50">
        <v>4.444444444444445</v>
      </c>
      <c r="BH49" s="49">
        <v>0</v>
      </c>
      <c r="BI49" s="50">
        <v>0</v>
      </c>
      <c r="BJ49" s="49">
        <v>0</v>
      </c>
      <c r="BK49" s="50">
        <v>0</v>
      </c>
      <c r="BL49" s="49">
        <v>43</v>
      </c>
      <c r="BM49" s="50">
        <v>95.55555555555556</v>
      </c>
      <c r="BN49" s="49">
        <v>45</v>
      </c>
    </row>
    <row r="50" spans="1:66" ht="15">
      <c r="A50" s="66" t="s">
        <v>8444</v>
      </c>
      <c r="B50" s="66" t="s">
        <v>8472</v>
      </c>
      <c r="C50" s="83" t="s">
        <v>8075</v>
      </c>
      <c r="D50" s="99">
        <v>4</v>
      </c>
      <c r="E50" s="100" t="s">
        <v>132</v>
      </c>
      <c r="F50" s="101">
        <v>30</v>
      </c>
      <c r="G50" s="83"/>
      <c r="H50" s="82"/>
      <c r="I50" s="102"/>
      <c r="J50" s="102"/>
      <c r="K50" s="35" t="s">
        <v>65</v>
      </c>
      <c r="L50" s="105">
        <v>50</v>
      </c>
      <c r="M50" s="105"/>
      <c r="N50" s="104"/>
      <c r="O50" s="68" t="s">
        <v>245</v>
      </c>
      <c r="P50" s="70">
        <v>44398.651354166665</v>
      </c>
      <c r="Q50" s="68" t="s">
        <v>8487</v>
      </c>
      <c r="R50" s="72" t="str">
        <f>HYPERLINK("https://www.gofundme.com/f/the-inclusion-of-ict-in-schools?utm_campaign=p_lico+share-sheet&amp;utm_medium=chat&amp;utm_source=whatsapp-visit")</f>
        <v>https://www.gofundme.com/f/the-inclusion-of-ict-in-schools?utm_campaign=p_lico+share-sheet&amp;utm_medium=chat&amp;utm_source=whatsapp-visit</v>
      </c>
      <c r="S50" s="68" t="s">
        <v>8089</v>
      </c>
      <c r="T50" s="68"/>
      <c r="U50" s="68"/>
      <c r="V50" s="72" t="str">
        <f>HYPERLINK("https://pbs.twimg.com/profile_images/1312899804310237185/mgxd04N2_normal.jpg")</f>
        <v>https://pbs.twimg.com/profile_images/1312899804310237185/mgxd04N2_normal.jpg</v>
      </c>
      <c r="W50" s="70">
        <v>44398.651354166665</v>
      </c>
      <c r="X50" s="76">
        <v>44398</v>
      </c>
      <c r="Y50" s="74" t="s">
        <v>8516</v>
      </c>
      <c r="Z50" s="72" t="str">
        <f>HYPERLINK("https://twitter.com/salonemessenger/status/1417871477991481344")</f>
        <v>https://twitter.com/salonemessenger/status/1417871477991481344</v>
      </c>
      <c r="AA50" s="68"/>
      <c r="AB50" s="68"/>
      <c r="AC50" s="74" t="s">
        <v>8533</v>
      </c>
      <c r="AD50" s="68"/>
      <c r="AE50" s="68" t="b">
        <v>0</v>
      </c>
      <c r="AF50" s="68">
        <v>0</v>
      </c>
      <c r="AG50" s="74" t="s">
        <v>247</v>
      </c>
      <c r="AH50" s="68" t="b">
        <v>0</v>
      </c>
      <c r="AI50" s="68" t="s">
        <v>248</v>
      </c>
      <c r="AJ50" s="68"/>
      <c r="AK50" s="74" t="s">
        <v>247</v>
      </c>
      <c r="AL50" s="68" t="b">
        <v>0</v>
      </c>
      <c r="AM50" s="68">
        <v>3</v>
      </c>
      <c r="AN50" s="74" t="s">
        <v>8534</v>
      </c>
      <c r="AO50" s="74" t="s">
        <v>249</v>
      </c>
      <c r="AP50" s="68" t="b">
        <v>0</v>
      </c>
      <c r="AQ50" s="74" t="s">
        <v>8534</v>
      </c>
      <c r="AR50" s="68" t="s">
        <v>204</v>
      </c>
      <c r="AS50" s="68">
        <v>0</v>
      </c>
      <c r="AT50" s="68">
        <v>0</v>
      </c>
      <c r="AU50" s="68"/>
      <c r="AV50" s="68"/>
      <c r="AW50" s="68"/>
      <c r="AX50" s="68"/>
      <c r="AY50" s="68"/>
      <c r="AZ50" s="68"/>
      <c r="BA50" s="68"/>
      <c r="BB50" s="68"/>
      <c r="BC50" s="68">
        <v>1</v>
      </c>
      <c r="BD50" s="67" t="str">
        <f>REPLACE(INDEX(GroupVertices[Group],MATCH(Edges[[#This Row],[Vertex 1]],GroupVertices[Vertex],0)),1,1,"")</f>
        <v>3</v>
      </c>
      <c r="BE50" s="67" t="str">
        <f>REPLACE(INDEX(GroupVertices[Group],MATCH(Edges[[#This Row],[Vertex 2]],GroupVertices[Vertex],0)),1,1,"")</f>
        <v>3</v>
      </c>
      <c r="BF50" s="49"/>
      <c r="BG50" s="50"/>
      <c r="BH50" s="49"/>
      <c r="BI50" s="50"/>
      <c r="BJ50" s="49"/>
      <c r="BK50" s="50"/>
      <c r="BL50" s="49"/>
      <c r="BM50" s="50"/>
      <c r="BN50" s="49"/>
    </row>
    <row r="51" spans="1:66" ht="15">
      <c r="A51" s="66" t="s">
        <v>8444</v>
      </c>
      <c r="B51" s="66" t="s">
        <v>8473</v>
      </c>
      <c r="C51" s="83" t="s">
        <v>8075</v>
      </c>
      <c r="D51" s="99">
        <v>4</v>
      </c>
      <c r="E51" s="100" t="s">
        <v>132</v>
      </c>
      <c r="F51" s="101">
        <v>30</v>
      </c>
      <c r="G51" s="83"/>
      <c r="H51" s="82"/>
      <c r="I51" s="102"/>
      <c r="J51" s="102"/>
      <c r="K51" s="35" t="s">
        <v>65</v>
      </c>
      <c r="L51" s="105">
        <v>51</v>
      </c>
      <c r="M51" s="105"/>
      <c r="N51" s="104"/>
      <c r="O51" s="68" t="s">
        <v>245</v>
      </c>
      <c r="P51" s="70">
        <v>44398.651354166665</v>
      </c>
      <c r="Q51" s="68" t="s">
        <v>8487</v>
      </c>
      <c r="R51" s="72" t="str">
        <f>HYPERLINK("https://www.gofundme.com/f/the-inclusion-of-ict-in-schools?utm_campaign=p_lico+share-sheet&amp;utm_medium=chat&amp;utm_source=whatsapp-visit")</f>
        <v>https://www.gofundme.com/f/the-inclusion-of-ict-in-schools?utm_campaign=p_lico+share-sheet&amp;utm_medium=chat&amp;utm_source=whatsapp-visit</v>
      </c>
      <c r="S51" s="68" t="s">
        <v>8089</v>
      </c>
      <c r="T51" s="68"/>
      <c r="U51" s="68"/>
      <c r="V51" s="72" t="str">
        <f>HYPERLINK("https://pbs.twimg.com/profile_images/1312899804310237185/mgxd04N2_normal.jpg")</f>
        <v>https://pbs.twimg.com/profile_images/1312899804310237185/mgxd04N2_normal.jpg</v>
      </c>
      <c r="W51" s="70">
        <v>44398.651354166665</v>
      </c>
      <c r="X51" s="76">
        <v>44398</v>
      </c>
      <c r="Y51" s="74" t="s">
        <v>8516</v>
      </c>
      <c r="Z51" s="72" t="str">
        <f>HYPERLINK("https://twitter.com/salonemessenger/status/1417871477991481344")</f>
        <v>https://twitter.com/salonemessenger/status/1417871477991481344</v>
      </c>
      <c r="AA51" s="68"/>
      <c r="AB51" s="68"/>
      <c r="AC51" s="74" t="s">
        <v>8533</v>
      </c>
      <c r="AD51" s="68"/>
      <c r="AE51" s="68" t="b">
        <v>0</v>
      </c>
      <c r="AF51" s="68">
        <v>0</v>
      </c>
      <c r="AG51" s="74" t="s">
        <v>247</v>
      </c>
      <c r="AH51" s="68" t="b">
        <v>0</v>
      </c>
      <c r="AI51" s="68" t="s">
        <v>248</v>
      </c>
      <c r="AJ51" s="68"/>
      <c r="AK51" s="74" t="s">
        <v>247</v>
      </c>
      <c r="AL51" s="68" t="b">
        <v>0</v>
      </c>
      <c r="AM51" s="68">
        <v>3</v>
      </c>
      <c r="AN51" s="74" t="s">
        <v>8534</v>
      </c>
      <c r="AO51" s="74" t="s">
        <v>249</v>
      </c>
      <c r="AP51" s="68" t="b">
        <v>0</v>
      </c>
      <c r="AQ51" s="74" t="s">
        <v>8534</v>
      </c>
      <c r="AR51" s="68" t="s">
        <v>204</v>
      </c>
      <c r="AS51" s="68">
        <v>0</v>
      </c>
      <c r="AT51" s="68">
        <v>0</v>
      </c>
      <c r="AU51" s="68"/>
      <c r="AV51" s="68"/>
      <c r="AW51" s="68"/>
      <c r="AX51" s="68"/>
      <c r="AY51" s="68"/>
      <c r="AZ51" s="68"/>
      <c r="BA51" s="68"/>
      <c r="BB51" s="68"/>
      <c r="BC51" s="68">
        <v>1</v>
      </c>
      <c r="BD51" s="67" t="str">
        <f>REPLACE(INDEX(GroupVertices[Group],MATCH(Edges[[#This Row],[Vertex 1]],GroupVertices[Vertex],0)),1,1,"")</f>
        <v>3</v>
      </c>
      <c r="BE51" s="67" t="str">
        <f>REPLACE(INDEX(GroupVertices[Group],MATCH(Edges[[#This Row],[Vertex 2]],GroupVertices[Vertex],0)),1,1,"")</f>
        <v>3</v>
      </c>
      <c r="BF51" s="49"/>
      <c r="BG51" s="50"/>
      <c r="BH51" s="49"/>
      <c r="BI51" s="50"/>
      <c r="BJ51" s="49"/>
      <c r="BK51" s="50"/>
      <c r="BL51" s="49"/>
      <c r="BM51" s="50"/>
      <c r="BN51" s="49"/>
    </row>
    <row r="52" spans="1:66" ht="15">
      <c r="A52" s="66" t="s">
        <v>8444</v>
      </c>
      <c r="B52" s="66" t="s">
        <v>8474</v>
      </c>
      <c r="C52" s="83" t="s">
        <v>8075</v>
      </c>
      <c r="D52" s="99">
        <v>4</v>
      </c>
      <c r="E52" s="100" t="s">
        <v>132</v>
      </c>
      <c r="F52" s="101">
        <v>30</v>
      </c>
      <c r="G52" s="83"/>
      <c r="H52" s="82"/>
      <c r="I52" s="102"/>
      <c r="J52" s="102"/>
      <c r="K52" s="35" t="s">
        <v>65</v>
      </c>
      <c r="L52" s="105">
        <v>52</v>
      </c>
      <c r="M52" s="105"/>
      <c r="N52" s="104"/>
      <c r="O52" s="68" t="s">
        <v>245</v>
      </c>
      <c r="P52" s="70">
        <v>44398.651354166665</v>
      </c>
      <c r="Q52" s="68" t="s">
        <v>8487</v>
      </c>
      <c r="R52" s="72" t="str">
        <f>HYPERLINK("https://www.gofundme.com/f/the-inclusion-of-ict-in-schools?utm_campaign=p_lico+share-sheet&amp;utm_medium=chat&amp;utm_source=whatsapp-visit")</f>
        <v>https://www.gofundme.com/f/the-inclusion-of-ict-in-schools?utm_campaign=p_lico+share-sheet&amp;utm_medium=chat&amp;utm_source=whatsapp-visit</v>
      </c>
      <c r="S52" s="68" t="s">
        <v>8089</v>
      </c>
      <c r="T52" s="68"/>
      <c r="U52" s="68"/>
      <c r="V52" s="72" t="str">
        <f>HYPERLINK("https://pbs.twimg.com/profile_images/1312899804310237185/mgxd04N2_normal.jpg")</f>
        <v>https://pbs.twimg.com/profile_images/1312899804310237185/mgxd04N2_normal.jpg</v>
      </c>
      <c r="W52" s="70">
        <v>44398.651354166665</v>
      </c>
      <c r="X52" s="76">
        <v>44398</v>
      </c>
      <c r="Y52" s="74" t="s">
        <v>8516</v>
      </c>
      <c r="Z52" s="72" t="str">
        <f>HYPERLINK("https://twitter.com/salonemessenger/status/1417871477991481344")</f>
        <v>https://twitter.com/salonemessenger/status/1417871477991481344</v>
      </c>
      <c r="AA52" s="68"/>
      <c r="AB52" s="68"/>
      <c r="AC52" s="74" t="s">
        <v>8533</v>
      </c>
      <c r="AD52" s="68"/>
      <c r="AE52" s="68" t="b">
        <v>0</v>
      </c>
      <c r="AF52" s="68">
        <v>0</v>
      </c>
      <c r="AG52" s="74" t="s">
        <v>247</v>
      </c>
      <c r="AH52" s="68" t="b">
        <v>0</v>
      </c>
      <c r="AI52" s="68" t="s">
        <v>248</v>
      </c>
      <c r="AJ52" s="68"/>
      <c r="AK52" s="74" t="s">
        <v>247</v>
      </c>
      <c r="AL52" s="68" t="b">
        <v>0</v>
      </c>
      <c r="AM52" s="68">
        <v>3</v>
      </c>
      <c r="AN52" s="74" t="s">
        <v>8534</v>
      </c>
      <c r="AO52" s="74" t="s">
        <v>249</v>
      </c>
      <c r="AP52" s="68" t="b">
        <v>0</v>
      </c>
      <c r="AQ52" s="74" t="s">
        <v>8534</v>
      </c>
      <c r="AR52" s="68" t="s">
        <v>204</v>
      </c>
      <c r="AS52" s="68">
        <v>0</v>
      </c>
      <c r="AT52" s="68">
        <v>0</v>
      </c>
      <c r="AU52" s="68"/>
      <c r="AV52" s="68"/>
      <c r="AW52" s="68"/>
      <c r="AX52" s="68"/>
      <c r="AY52" s="68"/>
      <c r="AZ52" s="68"/>
      <c r="BA52" s="68"/>
      <c r="BB52" s="68"/>
      <c r="BC52" s="68">
        <v>1</v>
      </c>
      <c r="BD52" s="67" t="str">
        <f>REPLACE(INDEX(GroupVertices[Group],MATCH(Edges[[#This Row],[Vertex 1]],GroupVertices[Vertex],0)),1,1,"")</f>
        <v>3</v>
      </c>
      <c r="BE52" s="67" t="str">
        <f>REPLACE(INDEX(GroupVertices[Group],MATCH(Edges[[#This Row],[Vertex 2]],GroupVertices[Vertex],0)),1,1,"")</f>
        <v>3</v>
      </c>
      <c r="BF52" s="49"/>
      <c r="BG52" s="50"/>
      <c r="BH52" s="49"/>
      <c r="BI52" s="50"/>
      <c r="BJ52" s="49"/>
      <c r="BK52" s="50"/>
      <c r="BL52" s="49"/>
      <c r="BM52" s="50"/>
      <c r="BN52" s="49"/>
    </row>
    <row r="53" spans="1:66" ht="15">
      <c r="A53" s="66" t="s">
        <v>8444</v>
      </c>
      <c r="B53" s="66" t="s">
        <v>8475</v>
      </c>
      <c r="C53" s="83" t="s">
        <v>8075</v>
      </c>
      <c r="D53" s="99">
        <v>4</v>
      </c>
      <c r="E53" s="100" t="s">
        <v>132</v>
      </c>
      <c r="F53" s="101">
        <v>30</v>
      </c>
      <c r="G53" s="83"/>
      <c r="H53" s="82"/>
      <c r="I53" s="102"/>
      <c r="J53" s="102"/>
      <c r="K53" s="35" t="s">
        <v>65</v>
      </c>
      <c r="L53" s="105">
        <v>53</v>
      </c>
      <c r="M53" s="105"/>
      <c r="N53" s="104"/>
      <c r="O53" s="68" t="s">
        <v>245</v>
      </c>
      <c r="P53" s="70">
        <v>44398.651354166665</v>
      </c>
      <c r="Q53" s="68" t="s">
        <v>8487</v>
      </c>
      <c r="R53" s="72" t="str">
        <f>HYPERLINK("https://www.gofundme.com/f/the-inclusion-of-ict-in-schools?utm_campaign=p_lico+share-sheet&amp;utm_medium=chat&amp;utm_source=whatsapp-visit")</f>
        <v>https://www.gofundme.com/f/the-inclusion-of-ict-in-schools?utm_campaign=p_lico+share-sheet&amp;utm_medium=chat&amp;utm_source=whatsapp-visit</v>
      </c>
      <c r="S53" s="68" t="s">
        <v>8089</v>
      </c>
      <c r="T53" s="68"/>
      <c r="U53" s="68"/>
      <c r="V53" s="72" t="str">
        <f>HYPERLINK("https://pbs.twimg.com/profile_images/1312899804310237185/mgxd04N2_normal.jpg")</f>
        <v>https://pbs.twimg.com/profile_images/1312899804310237185/mgxd04N2_normal.jpg</v>
      </c>
      <c r="W53" s="70">
        <v>44398.651354166665</v>
      </c>
      <c r="X53" s="76">
        <v>44398</v>
      </c>
      <c r="Y53" s="74" t="s">
        <v>8516</v>
      </c>
      <c r="Z53" s="72" t="str">
        <f>HYPERLINK("https://twitter.com/salonemessenger/status/1417871477991481344")</f>
        <v>https://twitter.com/salonemessenger/status/1417871477991481344</v>
      </c>
      <c r="AA53" s="68"/>
      <c r="AB53" s="68"/>
      <c r="AC53" s="74" t="s">
        <v>8533</v>
      </c>
      <c r="AD53" s="68"/>
      <c r="AE53" s="68" t="b">
        <v>0</v>
      </c>
      <c r="AF53" s="68">
        <v>0</v>
      </c>
      <c r="AG53" s="74" t="s">
        <v>247</v>
      </c>
      <c r="AH53" s="68" t="b">
        <v>0</v>
      </c>
      <c r="AI53" s="68" t="s">
        <v>248</v>
      </c>
      <c r="AJ53" s="68"/>
      <c r="AK53" s="74" t="s">
        <v>247</v>
      </c>
      <c r="AL53" s="68" t="b">
        <v>0</v>
      </c>
      <c r="AM53" s="68">
        <v>3</v>
      </c>
      <c r="AN53" s="74" t="s">
        <v>8534</v>
      </c>
      <c r="AO53" s="74" t="s">
        <v>249</v>
      </c>
      <c r="AP53" s="68" t="b">
        <v>0</v>
      </c>
      <c r="AQ53" s="74" t="s">
        <v>8534</v>
      </c>
      <c r="AR53" s="68" t="s">
        <v>204</v>
      </c>
      <c r="AS53" s="68">
        <v>0</v>
      </c>
      <c r="AT53" s="68">
        <v>0</v>
      </c>
      <c r="AU53" s="68"/>
      <c r="AV53" s="68"/>
      <c r="AW53" s="68"/>
      <c r="AX53" s="68"/>
      <c r="AY53" s="68"/>
      <c r="AZ53" s="68"/>
      <c r="BA53" s="68"/>
      <c r="BB53" s="68"/>
      <c r="BC53" s="68">
        <v>1</v>
      </c>
      <c r="BD53" s="67" t="str">
        <f>REPLACE(INDEX(GroupVertices[Group],MATCH(Edges[[#This Row],[Vertex 1]],GroupVertices[Vertex],0)),1,1,"")</f>
        <v>3</v>
      </c>
      <c r="BE53" s="67" t="str">
        <f>REPLACE(INDEX(GroupVertices[Group],MATCH(Edges[[#This Row],[Vertex 2]],GroupVertices[Vertex],0)),1,1,"")</f>
        <v>3</v>
      </c>
      <c r="BF53" s="49"/>
      <c r="BG53" s="50"/>
      <c r="BH53" s="49"/>
      <c r="BI53" s="50"/>
      <c r="BJ53" s="49"/>
      <c r="BK53" s="50"/>
      <c r="BL53" s="49"/>
      <c r="BM53" s="50"/>
      <c r="BN53" s="49"/>
    </row>
    <row r="54" spans="1:66" ht="15">
      <c r="A54" s="66" t="s">
        <v>8444</v>
      </c>
      <c r="B54" s="66" t="s">
        <v>8476</v>
      </c>
      <c r="C54" s="83" t="s">
        <v>8075</v>
      </c>
      <c r="D54" s="99">
        <v>4</v>
      </c>
      <c r="E54" s="100" t="s">
        <v>132</v>
      </c>
      <c r="F54" s="101">
        <v>30</v>
      </c>
      <c r="G54" s="83"/>
      <c r="H54" s="82"/>
      <c r="I54" s="102"/>
      <c r="J54" s="102"/>
      <c r="K54" s="35" t="s">
        <v>65</v>
      </c>
      <c r="L54" s="105">
        <v>54</v>
      </c>
      <c r="M54" s="105"/>
      <c r="N54" s="104"/>
      <c r="O54" s="68" t="s">
        <v>245</v>
      </c>
      <c r="P54" s="70">
        <v>44398.651354166665</v>
      </c>
      <c r="Q54" s="68" t="s">
        <v>8487</v>
      </c>
      <c r="R54" s="72" t="str">
        <f>HYPERLINK("https://www.gofundme.com/f/the-inclusion-of-ict-in-schools?utm_campaign=p_lico+share-sheet&amp;utm_medium=chat&amp;utm_source=whatsapp-visit")</f>
        <v>https://www.gofundme.com/f/the-inclusion-of-ict-in-schools?utm_campaign=p_lico+share-sheet&amp;utm_medium=chat&amp;utm_source=whatsapp-visit</v>
      </c>
      <c r="S54" s="68" t="s">
        <v>8089</v>
      </c>
      <c r="T54" s="68"/>
      <c r="U54" s="68"/>
      <c r="V54" s="72" t="str">
        <f>HYPERLINK("https://pbs.twimg.com/profile_images/1312899804310237185/mgxd04N2_normal.jpg")</f>
        <v>https://pbs.twimg.com/profile_images/1312899804310237185/mgxd04N2_normal.jpg</v>
      </c>
      <c r="W54" s="70">
        <v>44398.651354166665</v>
      </c>
      <c r="X54" s="76">
        <v>44398</v>
      </c>
      <c r="Y54" s="74" t="s">
        <v>8516</v>
      </c>
      <c r="Z54" s="72" t="str">
        <f>HYPERLINK("https://twitter.com/salonemessenger/status/1417871477991481344")</f>
        <v>https://twitter.com/salonemessenger/status/1417871477991481344</v>
      </c>
      <c r="AA54" s="68"/>
      <c r="AB54" s="68"/>
      <c r="AC54" s="74" t="s">
        <v>8533</v>
      </c>
      <c r="AD54" s="68"/>
      <c r="AE54" s="68" t="b">
        <v>0</v>
      </c>
      <c r="AF54" s="68">
        <v>0</v>
      </c>
      <c r="AG54" s="74" t="s">
        <v>247</v>
      </c>
      <c r="AH54" s="68" t="b">
        <v>0</v>
      </c>
      <c r="AI54" s="68" t="s">
        <v>248</v>
      </c>
      <c r="AJ54" s="68"/>
      <c r="AK54" s="74" t="s">
        <v>247</v>
      </c>
      <c r="AL54" s="68" t="b">
        <v>0</v>
      </c>
      <c r="AM54" s="68">
        <v>3</v>
      </c>
      <c r="AN54" s="74" t="s">
        <v>8534</v>
      </c>
      <c r="AO54" s="74" t="s">
        <v>249</v>
      </c>
      <c r="AP54" s="68" t="b">
        <v>0</v>
      </c>
      <c r="AQ54" s="74" t="s">
        <v>8534</v>
      </c>
      <c r="AR54" s="68" t="s">
        <v>204</v>
      </c>
      <c r="AS54" s="68">
        <v>0</v>
      </c>
      <c r="AT54" s="68">
        <v>0</v>
      </c>
      <c r="AU54" s="68"/>
      <c r="AV54" s="68"/>
      <c r="AW54" s="68"/>
      <c r="AX54" s="68"/>
      <c r="AY54" s="68"/>
      <c r="AZ54" s="68"/>
      <c r="BA54" s="68"/>
      <c r="BB54" s="68"/>
      <c r="BC54" s="68">
        <v>1</v>
      </c>
      <c r="BD54" s="67" t="str">
        <f>REPLACE(INDEX(GroupVertices[Group],MATCH(Edges[[#This Row],[Vertex 1]],GroupVertices[Vertex],0)),1,1,"")</f>
        <v>3</v>
      </c>
      <c r="BE54" s="67" t="str">
        <f>REPLACE(INDEX(GroupVertices[Group],MATCH(Edges[[#This Row],[Vertex 2]],GroupVertices[Vertex],0)),1,1,"")</f>
        <v>3</v>
      </c>
      <c r="BF54" s="49"/>
      <c r="BG54" s="50"/>
      <c r="BH54" s="49"/>
      <c r="BI54" s="50"/>
      <c r="BJ54" s="49"/>
      <c r="BK54" s="50"/>
      <c r="BL54" s="49"/>
      <c r="BM54" s="50"/>
      <c r="BN54" s="49"/>
    </row>
    <row r="55" spans="1:66" ht="15">
      <c r="A55" s="66" t="s">
        <v>8444</v>
      </c>
      <c r="B55" s="66" t="s">
        <v>8477</v>
      </c>
      <c r="C55" s="83" t="s">
        <v>8075</v>
      </c>
      <c r="D55" s="99">
        <v>4</v>
      </c>
      <c r="E55" s="100" t="s">
        <v>132</v>
      </c>
      <c r="F55" s="101">
        <v>30</v>
      </c>
      <c r="G55" s="83"/>
      <c r="H55" s="82"/>
      <c r="I55" s="102"/>
      <c r="J55" s="102"/>
      <c r="K55" s="35" t="s">
        <v>65</v>
      </c>
      <c r="L55" s="105">
        <v>55</v>
      </c>
      <c r="M55" s="105"/>
      <c r="N55" s="104"/>
      <c r="O55" s="68" t="s">
        <v>245</v>
      </c>
      <c r="P55" s="70">
        <v>44398.651354166665</v>
      </c>
      <c r="Q55" s="68" t="s">
        <v>8487</v>
      </c>
      <c r="R55" s="72" t="str">
        <f>HYPERLINK("https://www.gofundme.com/f/the-inclusion-of-ict-in-schools?utm_campaign=p_lico+share-sheet&amp;utm_medium=chat&amp;utm_source=whatsapp-visit")</f>
        <v>https://www.gofundme.com/f/the-inclusion-of-ict-in-schools?utm_campaign=p_lico+share-sheet&amp;utm_medium=chat&amp;utm_source=whatsapp-visit</v>
      </c>
      <c r="S55" s="68" t="s">
        <v>8089</v>
      </c>
      <c r="T55" s="68"/>
      <c r="U55" s="68"/>
      <c r="V55" s="72" t="str">
        <f>HYPERLINK("https://pbs.twimg.com/profile_images/1312899804310237185/mgxd04N2_normal.jpg")</f>
        <v>https://pbs.twimg.com/profile_images/1312899804310237185/mgxd04N2_normal.jpg</v>
      </c>
      <c r="W55" s="70">
        <v>44398.651354166665</v>
      </c>
      <c r="X55" s="76">
        <v>44398</v>
      </c>
      <c r="Y55" s="74" t="s">
        <v>8516</v>
      </c>
      <c r="Z55" s="72" t="str">
        <f>HYPERLINK("https://twitter.com/salonemessenger/status/1417871477991481344")</f>
        <v>https://twitter.com/salonemessenger/status/1417871477991481344</v>
      </c>
      <c r="AA55" s="68"/>
      <c r="AB55" s="68"/>
      <c r="AC55" s="74" t="s">
        <v>8533</v>
      </c>
      <c r="AD55" s="68"/>
      <c r="AE55" s="68" t="b">
        <v>0</v>
      </c>
      <c r="AF55" s="68">
        <v>0</v>
      </c>
      <c r="AG55" s="74" t="s">
        <v>247</v>
      </c>
      <c r="AH55" s="68" t="b">
        <v>0</v>
      </c>
      <c r="AI55" s="68" t="s">
        <v>248</v>
      </c>
      <c r="AJ55" s="68"/>
      <c r="AK55" s="74" t="s">
        <v>247</v>
      </c>
      <c r="AL55" s="68" t="b">
        <v>0</v>
      </c>
      <c r="AM55" s="68">
        <v>3</v>
      </c>
      <c r="AN55" s="74" t="s">
        <v>8534</v>
      </c>
      <c r="AO55" s="74" t="s">
        <v>249</v>
      </c>
      <c r="AP55" s="68" t="b">
        <v>0</v>
      </c>
      <c r="AQ55" s="74" t="s">
        <v>8534</v>
      </c>
      <c r="AR55" s="68" t="s">
        <v>204</v>
      </c>
      <c r="AS55" s="68">
        <v>0</v>
      </c>
      <c r="AT55" s="68">
        <v>0</v>
      </c>
      <c r="AU55" s="68"/>
      <c r="AV55" s="68"/>
      <c r="AW55" s="68"/>
      <c r="AX55" s="68"/>
      <c r="AY55" s="68"/>
      <c r="AZ55" s="68"/>
      <c r="BA55" s="68"/>
      <c r="BB55" s="68"/>
      <c r="BC55" s="68">
        <v>1</v>
      </c>
      <c r="BD55" s="67" t="str">
        <f>REPLACE(INDEX(GroupVertices[Group],MATCH(Edges[[#This Row],[Vertex 1]],GroupVertices[Vertex],0)),1,1,"")</f>
        <v>3</v>
      </c>
      <c r="BE55" s="67" t="str">
        <f>REPLACE(INDEX(GroupVertices[Group],MATCH(Edges[[#This Row],[Vertex 2]],GroupVertices[Vertex],0)),1,1,"")</f>
        <v>3</v>
      </c>
      <c r="BF55" s="49"/>
      <c r="BG55" s="50"/>
      <c r="BH55" s="49"/>
      <c r="BI55" s="50"/>
      <c r="BJ55" s="49"/>
      <c r="BK55" s="50"/>
      <c r="BL55" s="49"/>
      <c r="BM55" s="50"/>
      <c r="BN55" s="49"/>
    </row>
    <row r="56" spans="1:66" ht="15">
      <c r="A56" s="66" t="s">
        <v>8444</v>
      </c>
      <c r="B56" s="66" t="s">
        <v>8478</v>
      </c>
      <c r="C56" s="83" t="s">
        <v>8075</v>
      </c>
      <c r="D56" s="99">
        <v>4</v>
      </c>
      <c r="E56" s="100" t="s">
        <v>132</v>
      </c>
      <c r="F56" s="101">
        <v>30</v>
      </c>
      <c r="G56" s="83"/>
      <c r="H56" s="82"/>
      <c r="I56" s="102"/>
      <c r="J56" s="102"/>
      <c r="K56" s="35" t="s">
        <v>65</v>
      </c>
      <c r="L56" s="105">
        <v>56</v>
      </c>
      <c r="M56" s="105"/>
      <c r="N56" s="104"/>
      <c r="O56" s="68" t="s">
        <v>245</v>
      </c>
      <c r="P56" s="70">
        <v>44398.651354166665</v>
      </c>
      <c r="Q56" s="68" t="s">
        <v>8487</v>
      </c>
      <c r="R56" s="72" t="str">
        <f>HYPERLINK("https://www.gofundme.com/f/the-inclusion-of-ict-in-schools?utm_campaign=p_lico+share-sheet&amp;utm_medium=chat&amp;utm_source=whatsapp-visit")</f>
        <v>https://www.gofundme.com/f/the-inclusion-of-ict-in-schools?utm_campaign=p_lico+share-sheet&amp;utm_medium=chat&amp;utm_source=whatsapp-visit</v>
      </c>
      <c r="S56" s="68" t="s">
        <v>8089</v>
      </c>
      <c r="T56" s="68"/>
      <c r="U56" s="68"/>
      <c r="V56" s="72" t="str">
        <f>HYPERLINK("https://pbs.twimg.com/profile_images/1312899804310237185/mgxd04N2_normal.jpg")</f>
        <v>https://pbs.twimg.com/profile_images/1312899804310237185/mgxd04N2_normal.jpg</v>
      </c>
      <c r="W56" s="70">
        <v>44398.651354166665</v>
      </c>
      <c r="X56" s="76">
        <v>44398</v>
      </c>
      <c r="Y56" s="74" t="s">
        <v>8516</v>
      </c>
      <c r="Z56" s="72" t="str">
        <f>HYPERLINK("https://twitter.com/salonemessenger/status/1417871477991481344")</f>
        <v>https://twitter.com/salonemessenger/status/1417871477991481344</v>
      </c>
      <c r="AA56" s="68"/>
      <c r="AB56" s="68"/>
      <c r="AC56" s="74" t="s">
        <v>8533</v>
      </c>
      <c r="AD56" s="68"/>
      <c r="AE56" s="68" t="b">
        <v>0</v>
      </c>
      <c r="AF56" s="68">
        <v>0</v>
      </c>
      <c r="AG56" s="74" t="s">
        <v>247</v>
      </c>
      <c r="AH56" s="68" t="b">
        <v>0</v>
      </c>
      <c r="AI56" s="68" t="s">
        <v>248</v>
      </c>
      <c r="AJ56" s="68"/>
      <c r="AK56" s="74" t="s">
        <v>247</v>
      </c>
      <c r="AL56" s="68" t="b">
        <v>0</v>
      </c>
      <c r="AM56" s="68">
        <v>3</v>
      </c>
      <c r="AN56" s="74" t="s">
        <v>8534</v>
      </c>
      <c r="AO56" s="74" t="s">
        <v>249</v>
      </c>
      <c r="AP56" s="68" t="b">
        <v>0</v>
      </c>
      <c r="AQ56" s="74" t="s">
        <v>8534</v>
      </c>
      <c r="AR56" s="68" t="s">
        <v>204</v>
      </c>
      <c r="AS56" s="68">
        <v>0</v>
      </c>
      <c r="AT56" s="68">
        <v>0</v>
      </c>
      <c r="AU56" s="68"/>
      <c r="AV56" s="68"/>
      <c r="AW56" s="68"/>
      <c r="AX56" s="68"/>
      <c r="AY56" s="68"/>
      <c r="AZ56" s="68"/>
      <c r="BA56" s="68"/>
      <c r="BB56" s="68"/>
      <c r="BC56" s="68">
        <v>1</v>
      </c>
      <c r="BD56" s="67" t="str">
        <f>REPLACE(INDEX(GroupVertices[Group],MATCH(Edges[[#This Row],[Vertex 1]],GroupVertices[Vertex],0)),1,1,"")</f>
        <v>3</v>
      </c>
      <c r="BE56" s="67" t="str">
        <f>REPLACE(INDEX(GroupVertices[Group],MATCH(Edges[[#This Row],[Vertex 2]],GroupVertices[Vertex],0)),1,1,"")</f>
        <v>3</v>
      </c>
      <c r="BF56" s="49"/>
      <c r="BG56" s="50"/>
      <c r="BH56" s="49"/>
      <c r="BI56" s="50"/>
      <c r="BJ56" s="49"/>
      <c r="BK56" s="50"/>
      <c r="BL56" s="49"/>
      <c r="BM56" s="50"/>
      <c r="BN56" s="49"/>
    </row>
    <row r="57" spans="1:66" ht="15">
      <c r="A57" s="66" t="s">
        <v>8444</v>
      </c>
      <c r="B57" s="66" t="s">
        <v>8479</v>
      </c>
      <c r="C57" s="83" t="s">
        <v>8075</v>
      </c>
      <c r="D57" s="99">
        <v>4</v>
      </c>
      <c r="E57" s="100" t="s">
        <v>132</v>
      </c>
      <c r="F57" s="101">
        <v>30</v>
      </c>
      <c r="G57" s="83"/>
      <c r="H57" s="82"/>
      <c r="I57" s="102"/>
      <c r="J57" s="102"/>
      <c r="K57" s="35" t="s">
        <v>65</v>
      </c>
      <c r="L57" s="105">
        <v>57</v>
      </c>
      <c r="M57" s="105"/>
      <c r="N57" s="104"/>
      <c r="O57" s="68" t="s">
        <v>245</v>
      </c>
      <c r="P57" s="70">
        <v>44398.651354166665</v>
      </c>
      <c r="Q57" s="68" t="s">
        <v>8487</v>
      </c>
      <c r="R57" s="72" t="str">
        <f>HYPERLINK("https://www.gofundme.com/f/the-inclusion-of-ict-in-schools?utm_campaign=p_lico+share-sheet&amp;utm_medium=chat&amp;utm_source=whatsapp-visit")</f>
        <v>https://www.gofundme.com/f/the-inclusion-of-ict-in-schools?utm_campaign=p_lico+share-sheet&amp;utm_medium=chat&amp;utm_source=whatsapp-visit</v>
      </c>
      <c r="S57" s="68" t="s">
        <v>8089</v>
      </c>
      <c r="T57" s="68"/>
      <c r="U57" s="68"/>
      <c r="V57" s="72" t="str">
        <f>HYPERLINK("https://pbs.twimg.com/profile_images/1312899804310237185/mgxd04N2_normal.jpg")</f>
        <v>https://pbs.twimg.com/profile_images/1312899804310237185/mgxd04N2_normal.jpg</v>
      </c>
      <c r="W57" s="70">
        <v>44398.651354166665</v>
      </c>
      <c r="X57" s="76">
        <v>44398</v>
      </c>
      <c r="Y57" s="74" t="s">
        <v>8516</v>
      </c>
      <c r="Z57" s="72" t="str">
        <f>HYPERLINK("https://twitter.com/salonemessenger/status/1417871477991481344")</f>
        <v>https://twitter.com/salonemessenger/status/1417871477991481344</v>
      </c>
      <c r="AA57" s="68"/>
      <c r="AB57" s="68"/>
      <c r="AC57" s="74" t="s">
        <v>8533</v>
      </c>
      <c r="AD57" s="68"/>
      <c r="AE57" s="68" t="b">
        <v>0</v>
      </c>
      <c r="AF57" s="68">
        <v>0</v>
      </c>
      <c r="AG57" s="74" t="s">
        <v>247</v>
      </c>
      <c r="AH57" s="68" t="b">
        <v>0</v>
      </c>
      <c r="AI57" s="68" t="s">
        <v>248</v>
      </c>
      <c r="AJ57" s="68"/>
      <c r="AK57" s="74" t="s">
        <v>247</v>
      </c>
      <c r="AL57" s="68" t="b">
        <v>0</v>
      </c>
      <c r="AM57" s="68">
        <v>3</v>
      </c>
      <c r="AN57" s="74" t="s">
        <v>8534</v>
      </c>
      <c r="AO57" s="74" t="s">
        <v>249</v>
      </c>
      <c r="AP57" s="68" t="b">
        <v>0</v>
      </c>
      <c r="AQ57" s="74" t="s">
        <v>8534</v>
      </c>
      <c r="AR57" s="68" t="s">
        <v>204</v>
      </c>
      <c r="AS57" s="68">
        <v>0</v>
      </c>
      <c r="AT57" s="68">
        <v>0</v>
      </c>
      <c r="AU57" s="68"/>
      <c r="AV57" s="68"/>
      <c r="AW57" s="68"/>
      <c r="AX57" s="68"/>
      <c r="AY57" s="68"/>
      <c r="AZ57" s="68"/>
      <c r="BA57" s="68"/>
      <c r="BB57" s="68"/>
      <c r="BC57" s="68">
        <v>1</v>
      </c>
      <c r="BD57" s="67" t="str">
        <f>REPLACE(INDEX(GroupVertices[Group],MATCH(Edges[[#This Row],[Vertex 1]],GroupVertices[Vertex],0)),1,1,"")</f>
        <v>3</v>
      </c>
      <c r="BE57" s="67" t="str">
        <f>REPLACE(INDEX(GroupVertices[Group],MATCH(Edges[[#This Row],[Vertex 2]],GroupVertices[Vertex],0)),1,1,"")</f>
        <v>3</v>
      </c>
      <c r="BF57" s="49"/>
      <c r="BG57" s="50"/>
      <c r="BH57" s="49"/>
      <c r="BI57" s="50"/>
      <c r="BJ57" s="49"/>
      <c r="BK57" s="50"/>
      <c r="BL57" s="49"/>
      <c r="BM57" s="50"/>
      <c r="BN57" s="49"/>
    </row>
    <row r="58" spans="1:66" ht="15">
      <c r="A58" s="66" t="s">
        <v>8444</v>
      </c>
      <c r="B58" s="66" t="s">
        <v>8480</v>
      </c>
      <c r="C58" s="83" t="s">
        <v>8075</v>
      </c>
      <c r="D58" s="99">
        <v>4</v>
      </c>
      <c r="E58" s="100" t="s">
        <v>132</v>
      </c>
      <c r="F58" s="101">
        <v>30</v>
      </c>
      <c r="G58" s="83"/>
      <c r="H58" s="82"/>
      <c r="I58" s="102"/>
      <c r="J58" s="102"/>
      <c r="K58" s="35" t="s">
        <v>65</v>
      </c>
      <c r="L58" s="105">
        <v>58</v>
      </c>
      <c r="M58" s="105"/>
      <c r="N58" s="104"/>
      <c r="O58" s="68" t="s">
        <v>245</v>
      </c>
      <c r="P58" s="70">
        <v>44398.651354166665</v>
      </c>
      <c r="Q58" s="68" t="s">
        <v>8487</v>
      </c>
      <c r="R58" s="72" t="str">
        <f>HYPERLINK("https://www.gofundme.com/f/the-inclusion-of-ict-in-schools?utm_campaign=p_lico+share-sheet&amp;utm_medium=chat&amp;utm_source=whatsapp-visit")</f>
        <v>https://www.gofundme.com/f/the-inclusion-of-ict-in-schools?utm_campaign=p_lico+share-sheet&amp;utm_medium=chat&amp;utm_source=whatsapp-visit</v>
      </c>
      <c r="S58" s="68" t="s">
        <v>8089</v>
      </c>
      <c r="T58" s="68"/>
      <c r="U58" s="68"/>
      <c r="V58" s="72" t="str">
        <f>HYPERLINK("https://pbs.twimg.com/profile_images/1312899804310237185/mgxd04N2_normal.jpg")</f>
        <v>https://pbs.twimg.com/profile_images/1312899804310237185/mgxd04N2_normal.jpg</v>
      </c>
      <c r="W58" s="70">
        <v>44398.651354166665</v>
      </c>
      <c r="X58" s="76">
        <v>44398</v>
      </c>
      <c r="Y58" s="74" t="s">
        <v>8516</v>
      </c>
      <c r="Z58" s="72" t="str">
        <f>HYPERLINK("https://twitter.com/salonemessenger/status/1417871477991481344")</f>
        <v>https://twitter.com/salonemessenger/status/1417871477991481344</v>
      </c>
      <c r="AA58" s="68"/>
      <c r="AB58" s="68"/>
      <c r="AC58" s="74" t="s">
        <v>8533</v>
      </c>
      <c r="AD58" s="68"/>
      <c r="AE58" s="68" t="b">
        <v>0</v>
      </c>
      <c r="AF58" s="68">
        <v>0</v>
      </c>
      <c r="AG58" s="74" t="s">
        <v>247</v>
      </c>
      <c r="AH58" s="68" t="b">
        <v>0</v>
      </c>
      <c r="AI58" s="68" t="s">
        <v>248</v>
      </c>
      <c r="AJ58" s="68"/>
      <c r="AK58" s="74" t="s">
        <v>247</v>
      </c>
      <c r="AL58" s="68" t="b">
        <v>0</v>
      </c>
      <c r="AM58" s="68">
        <v>3</v>
      </c>
      <c r="AN58" s="74" t="s">
        <v>8534</v>
      </c>
      <c r="AO58" s="74" t="s">
        <v>249</v>
      </c>
      <c r="AP58" s="68" t="b">
        <v>0</v>
      </c>
      <c r="AQ58" s="74" t="s">
        <v>8534</v>
      </c>
      <c r="AR58" s="68" t="s">
        <v>204</v>
      </c>
      <c r="AS58" s="68">
        <v>0</v>
      </c>
      <c r="AT58" s="68">
        <v>0</v>
      </c>
      <c r="AU58" s="68"/>
      <c r="AV58" s="68"/>
      <c r="AW58" s="68"/>
      <c r="AX58" s="68"/>
      <c r="AY58" s="68"/>
      <c r="AZ58" s="68"/>
      <c r="BA58" s="68"/>
      <c r="BB58" s="68"/>
      <c r="BC58" s="68">
        <v>1</v>
      </c>
      <c r="BD58" s="67" t="str">
        <f>REPLACE(INDEX(GroupVertices[Group],MATCH(Edges[[#This Row],[Vertex 1]],GroupVertices[Vertex],0)),1,1,"")</f>
        <v>3</v>
      </c>
      <c r="BE58" s="67" t="str">
        <f>REPLACE(INDEX(GroupVertices[Group],MATCH(Edges[[#This Row],[Vertex 2]],GroupVertices[Vertex],0)),1,1,"")</f>
        <v>3</v>
      </c>
      <c r="BF58" s="49"/>
      <c r="BG58" s="50"/>
      <c r="BH58" s="49"/>
      <c r="BI58" s="50"/>
      <c r="BJ58" s="49"/>
      <c r="BK58" s="50"/>
      <c r="BL58" s="49"/>
      <c r="BM58" s="50"/>
      <c r="BN58" s="49"/>
    </row>
    <row r="59" spans="1:66" ht="15">
      <c r="A59" s="66" t="s">
        <v>8444</v>
      </c>
      <c r="B59" s="66" t="s">
        <v>8445</v>
      </c>
      <c r="C59" s="83" t="s">
        <v>8075</v>
      </c>
      <c r="D59" s="99">
        <v>4</v>
      </c>
      <c r="E59" s="100" t="s">
        <v>132</v>
      </c>
      <c r="F59" s="101">
        <v>30</v>
      </c>
      <c r="G59" s="83"/>
      <c r="H59" s="82"/>
      <c r="I59" s="102"/>
      <c r="J59" s="102"/>
      <c r="K59" s="35" t="s">
        <v>65</v>
      </c>
      <c r="L59" s="105">
        <v>59</v>
      </c>
      <c r="M59" s="105"/>
      <c r="N59" s="104"/>
      <c r="O59" s="68" t="s">
        <v>245</v>
      </c>
      <c r="P59" s="70">
        <v>44398.651354166665</v>
      </c>
      <c r="Q59" s="68" t="s">
        <v>8487</v>
      </c>
      <c r="R59" s="72" t="str">
        <f>HYPERLINK("https://www.gofundme.com/f/the-inclusion-of-ict-in-schools?utm_campaign=p_lico+share-sheet&amp;utm_medium=chat&amp;utm_source=whatsapp-visit")</f>
        <v>https://www.gofundme.com/f/the-inclusion-of-ict-in-schools?utm_campaign=p_lico+share-sheet&amp;utm_medium=chat&amp;utm_source=whatsapp-visit</v>
      </c>
      <c r="S59" s="68" t="s">
        <v>8089</v>
      </c>
      <c r="T59" s="68"/>
      <c r="U59" s="68"/>
      <c r="V59" s="72" t="str">
        <f>HYPERLINK("https://pbs.twimg.com/profile_images/1312899804310237185/mgxd04N2_normal.jpg")</f>
        <v>https://pbs.twimg.com/profile_images/1312899804310237185/mgxd04N2_normal.jpg</v>
      </c>
      <c r="W59" s="70">
        <v>44398.651354166665</v>
      </c>
      <c r="X59" s="76">
        <v>44398</v>
      </c>
      <c r="Y59" s="74" t="s">
        <v>8516</v>
      </c>
      <c r="Z59" s="72" t="str">
        <f>HYPERLINK("https://twitter.com/salonemessenger/status/1417871477991481344")</f>
        <v>https://twitter.com/salonemessenger/status/1417871477991481344</v>
      </c>
      <c r="AA59" s="68"/>
      <c r="AB59" s="68"/>
      <c r="AC59" s="74" t="s">
        <v>8533</v>
      </c>
      <c r="AD59" s="68"/>
      <c r="AE59" s="68" t="b">
        <v>0</v>
      </c>
      <c r="AF59" s="68">
        <v>0</v>
      </c>
      <c r="AG59" s="74" t="s">
        <v>247</v>
      </c>
      <c r="AH59" s="68" t="b">
        <v>0</v>
      </c>
      <c r="AI59" s="68" t="s">
        <v>248</v>
      </c>
      <c r="AJ59" s="68"/>
      <c r="AK59" s="74" t="s">
        <v>247</v>
      </c>
      <c r="AL59" s="68" t="b">
        <v>0</v>
      </c>
      <c r="AM59" s="68">
        <v>3</v>
      </c>
      <c r="AN59" s="74" t="s">
        <v>8534</v>
      </c>
      <c r="AO59" s="74" t="s">
        <v>249</v>
      </c>
      <c r="AP59" s="68" t="b">
        <v>0</v>
      </c>
      <c r="AQ59" s="74" t="s">
        <v>8534</v>
      </c>
      <c r="AR59" s="68" t="s">
        <v>204</v>
      </c>
      <c r="AS59" s="68">
        <v>0</v>
      </c>
      <c r="AT59" s="68">
        <v>0</v>
      </c>
      <c r="AU59" s="68"/>
      <c r="AV59" s="68"/>
      <c r="AW59" s="68"/>
      <c r="AX59" s="68"/>
      <c r="AY59" s="68"/>
      <c r="AZ59" s="68"/>
      <c r="BA59" s="68"/>
      <c r="BB59" s="68"/>
      <c r="BC59" s="68">
        <v>1</v>
      </c>
      <c r="BD59" s="67" t="str">
        <f>REPLACE(INDEX(GroupVertices[Group],MATCH(Edges[[#This Row],[Vertex 1]],GroupVertices[Vertex],0)),1,1,"")</f>
        <v>3</v>
      </c>
      <c r="BE59" s="67" t="str">
        <f>REPLACE(INDEX(GroupVertices[Group],MATCH(Edges[[#This Row],[Vertex 2]],GroupVertices[Vertex],0)),1,1,"")</f>
        <v>3</v>
      </c>
      <c r="BF59" s="49"/>
      <c r="BG59" s="50"/>
      <c r="BH59" s="49"/>
      <c r="BI59" s="50"/>
      <c r="BJ59" s="49"/>
      <c r="BK59" s="50"/>
      <c r="BL59" s="49"/>
      <c r="BM59" s="50"/>
      <c r="BN59" s="49"/>
    </row>
    <row r="60" spans="1:66" ht="15">
      <c r="A60" s="66" t="s">
        <v>8444</v>
      </c>
      <c r="B60" s="66" t="s">
        <v>8481</v>
      </c>
      <c r="C60" s="83" t="s">
        <v>8075</v>
      </c>
      <c r="D60" s="99">
        <v>4</v>
      </c>
      <c r="E60" s="100" t="s">
        <v>132</v>
      </c>
      <c r="F60" s="101">
        <v>30</v>
      </c>
      <c r="G60" s="83"/>
      <c r="H60" s="82"/>
      <c r="I60" s="102"/>
      <c r="J60" s="102"/>
      <c r="K60" s="35" t="s">
        <v>65</v>
      </c>
      <c r="L60" s="105">
        <v>60</v>
      </c>
      <c r="M60" s="105"/>
      <c r="N60" s="104"/>
      <c r="O60" s="68" t="s">
        <v>245</v>
      </c>
      <c r="P60" s="70">
        <v>44398.651354166665</v>
      </c>
      <c r="Q60" s="68" t="s">
        <v>8487</v>
      </c>
      <c r="R60" s="72" t="str">
        <f>HYPERLINK("https://www.gofundme.com/f/the-inclusion-of-ict-in-schools?utm_campaign=p_lico+share-sheet&amp;utm_medium=chat&amp;utm_source=whatsapp-visit")</f>
        <v>https://www.gofundme.com/f/the-inclusion-of-ict-in-schools?utm_campaign=p_lico+share-sheet&amp;utm_medium=chat&amp;utm_source=whatsapp-visit</v>
      </c>
      <c r="S60" s="68" t="s">
        <v>8089</v>
      </c>
      <c r="T60" s="68"/>
      <c r="U60" s="68"/>
      <c r="V60" s="72" t="str">
        <f>HYPERLINK("https://pbs.twimg.com/profile_images/1312899804310237185/mgxd04N2_normal.jpg")</f>
        <v>https://pbs.twimg.com/profile_images/1312899804310237185/mgxd04N2_normal.jpg</v>
      </c>
      <c r="W60" s="70">
        <v>44398.651354166665</v>
      </c>
      <c r="X60" s="76">
        <v>44398</v>
      </c>
      <c r="Y60" s="74" t="s">
        <v>8516</v>
      </c>
      <c r="Z60" s="72" t="str">
        <f>HYPERLINK("https://twitter.com/salonemessenger/status/1417871477991481344")</f>
        <v>https://twitter.com/salonemessenger/status/1417871477991481344</v>
      </c>
      <c r="AA60" s="68"/>
      <c r="AB60" s="68"/>
      <c r="AC60" s="74" t="s">
        <v>8533</v>
      </c>
      <c r="AD60" s="68"/>
      <c r="AE60" s="68" t="b">
        <v>0</v>
      </c>
      <c r="AF60" s="68">
        <v>0</v>
      </c>
      <c r="AG60" s="74" t="s">
        <v>247</v>
      </c>
      <c r="AH60" s="68" t="b">
        <v>0</v>
      </c>
      <c r="AI60" s="68" t="s">
        <v>248</v>
      </c>
      <c r="AJ60" s="68"/>
      <c r="AK60" s="74" t="s">
        <v>247</v>
      </c>
      <c r="AL60" s="68" t="b">
        <v>0</v>
      </c>
      <c r="AM60" s="68">
        <v>3</v>
      </c>
      <c r="AN60" s="74" t="s">
        <v>8534</v>
      </c>
      <c r="AO60" s="74" t="s">
        <v>249</v>
      </c>
      <c r="AP60" s="68" t="b">
        <v>0</v>
      </c>
      <c r="AQ60" s="74" t="s">
        <v>8534</v>
      </c>
      <c r="AR60" s="68" t="s">
        <v>204</v>
      </c>
      <c r="AS60" s="68">
        <v>0</v>
      </c>
      <c r="AT60" s="68">
        <v>0</v>
      </c>
      <c r="AU60" s="68"/>
      <c r="AV60" s="68"/>
      <c r="AW60" s="68"/>
      <c r="AX60" s="68"/>
      <c r="AY60" s="68"/>
      <c r="AZ60" s="68"/>
      <c r="BA60" s="68"/>
      <c r="BB60" s="68"/>
      <c r="BC60" s="68">
        <v>1</v>
      </c>
      <c r="BD60" s="67" t="str">
        <f>REPLACE(INDEX(GroupVertices[Group],MATCH(Edges[[#This Row],[Vertex 1]],GroupVertices[Vertex],0)),1,1,"")</f>
        <v>3</v>
      </c>
      <c r="BE60" s="67" t="str">
        <f>REPLACE(INDEX(GroupVertices[Group],MATCH(Edges[[#This Row],[Vertex 2]],GroupVertices[Vertex],0)),1,1,"")</f>
        <v>3</v>
      </c>
      <c r="BF60" s="49"/>
      <c r="BG60" s="50"/>
      <c r="BH60" s="49"/>
      <c r="BI60" s="50"/>
      <c r="BJ60" s="49"/>
      <c r="BK60" s="50"/>
      <c r="BL60" s="49"/>
      <c r="BM60" s="50"/>
      <c r="BN60" s="49"/>
    </row>
    <row r="61" spans="1:66" ht="15">
      <c r="A61" s="66" t="s">
        <v>8444</v>
      </c>
      <c r="B61" s="66" t="s">
        <v>8288</v>
      </c>
      <c r="C61" s="83" t="s">
        <v>8075</v>
      </c>
      <c r="D61" s="99">
        <v>4</v>
      </c>
      <c r="E61" s="100" t="s">
        <v>132</v>
      </c>
      <c r="F61" s="101">
        <v>30</v>
      </c>
      <c r="G61" s="83"/>
      <c r="H61" s="82"/>
      <c r="I61" s="102"/>
      <c r="J61" s="102"/>
      <c r="K61" s="35" t="s">
        <v>65</v>
      </c>
      <c r="L61" s="105">
        <v>61</v>
      </c>
      <c r="M61" s="105"/>
      <c r="N61" s="104"/>
      <c r="O61" s="68" t="s">
        <v>245</v>
      </c>
      <c r="P61" s="70">
        <v>44398.651354166665</v>
      </c>
      <c r="Q61" s="68" t="s">
        <v>8487</v>
      </c>
      <c r="R61" s="72" t="str">
        <f>HYPERLINK("https://www.gofundme.com/f/the-inclusion-of-ict-in-schools?utm_campaign=p_lico+share-sheet&amp;utm_medium=chat&amp;utm_source=whatsapp-visit")</f>
        <v>https://www.gofundme.com/f/the-inclusion-of-ict-in-schools?utm_campaign=p_lico+share-sheet&amp;utm_medium=chat&amp;utm_source=whatsapp-visit</v>
      </c>
      <c r="S61" s="68" t="s">
        <v>8089</v>
      </c>
      <c r="T61" s="68"/>
      <c r="U61" s="68"/>
      <c r="V61" s="72" t="str">
        <f>HYPERLINK("https://pbs.twimg.com/profile_images/1312899804310237185/mgxd04N2_normal.jpg")</f>
        <v>https://pbs.twimg.com/profile_images/1312899804310237185/mgxd04N2_normal.jpg</v>
      </c>
      <c r="W61" s="70">
        <v>44398.651354166665</v>
      </c>
      <c r="X61" s="76">
        <v>44398</v>
      </c>
      <c r="Y61" s="74" t="s">
        <v>8516</v>
      </c>
      <c r="Z61" s="72" t="str">
        <f>HYPERLINK("https://twitter.com/salonemessenger/status/1417871477991481344")</f>
        <v>https://twitter.com/salonemessenger/status/1417871477991481344</v>
      </c>
      <c r="AA61" s="68"/>
      <c r="AB61" s="68"/>
      <c r="AC61" s="74" t="s">
        <v>8533</v>
      </c>
      <c r="AD61" s="68"/>
      <c r="AE61" s="68" t="b">
        <v>0</v>
      </c>
      <c r="AF61" s="68">
        <v>0</v>
      </c>
      <c r="AG61" s="74" t="s">
        <v>247</v>
      </c>
      <c r="AH61" s="68" t="b">
        <v>0</v>
      </c>
      <c r="AI61" s="68" t="s">
        <v>248</v>
      </c>
      <c r="AJ61" s="68"/>
      <c r="AK61" s="74" t="s">
        <v>247</v>
      </c>
      <c r="AL61" s="68" t="b">
        <v>0</v>
      </c>
      <c r="AM61" s="68">
        <v>3</v>
      </c>
      <c r="AN61" s="74" t="s">
        <v>8534</v>
      </c>
      <c r="AO61" s="74" t="s">
        <v>249</v>
      </c>
      <c r="AP61" s="68" t="b">
        <v>0</v>
      </c>
      <c r="AQ61" s="74" t="s">
        <v>8534</v>
      </c>
      <c r="AR61" s="68" t="s">
        <v>204</v>
      </c>
      <c r="AS61" s="68">
        <v>0</v>
      </c>
      <c r="AT61" s="68">
        <v>0</v>
      </c>
      <c r="AU61" s="68"/>
      <c r="AV61" s="68"/>
      <c r="AW61" s="68"/>
      <c r="AX61" s="68"/>
      <c r="AY61" s="68"/>
      <c r="AZ61" s="68"/>
      <c r="BA61" s="68"/>
      <c r="BB61" s="68"/>
      <c r="BC61" s="68">
        <v>1</v>
      </c>
      <c r="BD61" s="67" t="str">
        <f>REPLACE(INDEX(GroupVertices[Group],MATCH(Edges[[#This Row],[Vertex 1]],GroupVertices[Vertex],0)),1,1,"")</f>
        <v>3</v>
      </c>
      <c r="BE61" s="67" t="str">
        <f>REPLACE(INDEX(GroupVertices[Group],MATCH(Edges[[#This Row],[Vertex 2]],GroupVertices[Vertex],0)),1,1,"")</f>
        <v>2</v>
      </c>
      <c r="BF61" s="49"/>
      <c r="BG61" s="50"/>
      <c r="BH61" s="49"/>
      <c r="BI61" s="50"/>
      <c r="BJ61" s="49"/>
      <c r="BK61" s="50"/>
      <c r="BL61" s="49"/>
      <c r="BM61" s="50"/>
      <c r="BN61" s="49"/>
    </row>
    <row r="62" spans="1:66" ht="15">
      <c r="A62" s="66" t="s">
        <v>8444</v>
      </c>
      <c r="B62" s="66" t="s">
        <v>8080</v>
      </c>
      <c r="C62" s="83" t="s">
        <v>8075</v>
      </c>
      <c r="D62" s="99">
        <v>4</v>
      </c>
      <c r="E62" s="100" t="s">
        <v>132</v>
      </c>
      <c r="F62" s="101">
        <v>30</v>
      </c>
      <c r="G62" s="83"/>
      <c r="H62" s="82"/>
      <c r="I62" s="102"/>
      <c r="J62" s="102"/>
      <c r="K62" s="35" t="s">
        <v>65</v>
      </c>
      <c r="L62" s="105">
        <v>62</v>
      </c>
      <c r="M62" s="105"/>
      <c r="N62" s="104"/>
      <c r="O62" s="68" t="s">
        <v>244</v>
      </c>
      <c r="P62" s="70">
        <v>44398.651354166665</v>
      </c>
      <c r="Q62" s="68" t="s">
        <v>8487</v>
      </c>
      <c r="R62" s="72" t="str">
        <f>HYPERLINK("https://www.gofundme.com/f/the-inclusion-of-ict-in-schools?utm_campaign=p_lico+share-sheet&amp;utm_medium=chat&amp;utm_source=whatsapp-visit")</f>
        <v>https://www.gofundme.com/f/the-inclusion-of-ict-in-schools?utm_campaign=p_lico+share-sheet&amp;utm_medium=chat&amp;utm_source=whatsapp-visit</v>
      </c>
      <c r="S62" s="68" t="s">
        <v>8089</v>
      </c>
      <c r="T62" s="68"/>
      <c r="U62" s="68"/>
      <c r="V62" s="72" t="str">
        <f>HYPERLINK("https://pbs.twimg.com/profile_images/1312899804310237185/mgxd04N2_normal.jpg")</f>
        <v>https://pbs.twimg.com/profile_images/1312899804310237185/mgxd04N2_normal.jpg</v>
      </c>
      <c r="W62" s="70">
        <v>44398.651354166665</v>
      </c>
      <c r="X62" s="76">
        <v>44398</v>
      </c>
      <c r="Y62" s="74" t="s">
        <v>8516</v>
      </c>
      <c r="Z62" s="72" t="str">
        <f>HYPERLINK("https://twitter.com/salonemessenger/status/1417871477991481344")</f>
        <v>https://twitter.com/salonemessenger/status/1417871477991481344</v>
      </c>
      <c r="AA62" s="68"/>
      <c r="AB62" s="68"/>
      <c r="AC62" s="74" t="s">
        <v>8533</v>
      </c>
      <c r="AD62" s="68"/>
      <c r="AE62" s="68" t="b">
        <v>0</v>
      </c>
      <c r="AF62" s="68">
        <v>0</v>
      </c>
      <c r="AG62" s="74" t="s">
        <v>247</v>
      </c>
      <c r="AH62" s="68" t="b">
        <v>0</v>
      </c>
      <c r="AI62" s="68" t="s">
        <v>248</v>
      </c>
      <c r="AJ62" s="68"/>
      <c r="AK62" s="74" t="s">
        <v>247</v>
      </c>
      <c r="AL62" s="68" t="b">
        <v>0</v>
      </c>
      <c r="AM62" s="68">
        <v>3</v>
      </c>
      <c r="AN62" s="74" t="s">
        <v>8534</v>
      </c>
      <c r="AO62" s="74" t="s">
        <v>249</v>
      </c>
      <c r="AP62" s="68" t="b">
        <v>0</v>
      </c>
      <c r="AQ62" s="74" t="s">
        <v>8534</v>
      </c>
      <c r="AR62" s="68" t="s">
        <v>204</v>
      </c>
      <c r="AS62" s="68">
        <v>0</v>
      </c>
      <c r="AT62" s="68">
        <v>0</v>
      </c>
      <c r="AU62" s="68"/>
      <c r="AV62" s="68"/>
      <c r="AW62" s="68"/>
      <c r="AX62" s="68"/>
      <c r="AY62" s="68"/>
      <c r="AZ62" s="68"/>
      <c r="BA62" s="68"/>
      <c r="BB62" s="68"/>
      <c r="BC62" s="68">
        <v>1</v>
      </c>
      <c r="BD62" s="67" t="str">
        <f>REPLACE(INDEX(GroupVertices[Group],MATCH(Edges[[#This Row],[Vertex 1]],GroupVertices[Vertex],0)),1,1,"")</f>
        <v>3</v>
      </c>
      <c r="BE62" s="67" t="str">
        <f>REPLACE(INDEX(GroupVertices[Group],MATCH(Edges[[#This Row],[Vertex 2]],GroupVertices[Vertex],0)),1,1,"")</f>
        <v>3</v>
      </c>
      <c r="BF62" s="49">
        <v>0</v>
      </c>
      <c r="BG62" s="50">
        <v>0</v>
      </c>
      <c r="BH62" s="49">
        <v>1</v>
      </c>
      <c r="BI62" s="50">
        <v>3.4482758620689653</v>
      </c>
      <c r="BJ62" s="49">
        <v>0</v>
      </c>
      <c r="BK62" s="50">
        <v>0</v>
      </c>
      <c r="BL62" s="49">
        <v>28</v>
      </c>
      <c r="BM62" s="50">
        <v>96.55172413793103</v>
      </c>
      <c r="BN62" s="49">
        <v>29</v>
      </c>
    </row>
    <row r="63" spans="1:66" ht="15">
      <c r="A63" s="66" t="s">
        <v>8080</v>
      </c>
      <c r="B63" s="66" t="s">
        <v>8472</v>
      </c>
      <c r="C63" s="83" t="s">
        <v>8075</v>
      </c>
      <c r="D63" s="99">
        <v>4</v>
      </c>
      <c r="E63" s="100" t="s">
        <v>132</v>
      </c>
      <c r="F63" s="101">
        <v>30</v>
      </c>
      <c r="G63" s="83"/>
      <c r="H63" s="82"/>
      <c r="I63" s="102"/>
      <c r="J63" s="102"/>
      <c r="K63" s="35" t="s">
        <v>65</v>
      </c>
      <c r="L63" s="105">
        <v>63</v>
      </c>
      <c r="M63" s="105"/>
      <c r="N63" s="104"/>
      <c r="O63" s="68" t="s">
        <v>243</v>
      </c>
      <c r="P63" s="70">
        <v>44398.63202546296</v>
      </c>
      <c r="Q63" s="68" t="s">
        <v>8487</v>
      </c>
      <c r="R63" s="72" t="str">
        <f>HYPERLINK("https://www.gofundme.com/f/the-inclusion-of-ict-in-schools?utm_campaign=p_lico+share-sheet&amp;utm_medium=chat&amp;utm_source=whatsapp-visit")</f>
        <v>https://www.gofundme.com/f/the-inclusion-of-ict-in-schools?utm_campaign=p_lico+share-sheet&amp;utm_medium=chat&amp;utm_source=whatsapp-visit</v>
      </c>
      <c r="S63" s="68" t="s">
        <v>8089</v>
      </c>
      <c r="T63" s="68"/>
      <c r="U63" s="68"/>
      <c r="V63" s="72" t="str">
        <f>HYPERLINK("https://pbs.twimg.com/profile_images/1413133565441712147/rKhs8qdb_normal.jpg")</f>
        <v>https://pbs.twimg.com/profile_images/1413133565441712147/rKhs8qdb_normal.jpg</v>
      </c>
      <c r="W63" s="70">
        <v>44398.63202546296</v>
      </c>
      <c r="X63" s="76">
        <v>44398</v>
      </c>
      <c r="Y63" s="74" t="s">
        <v>8094</v>
      </c>
      <c r="Z63" s="72" t="str">
        <f>HYPERLINK("https://twitter.com/abdulai_kemoh/status/1417864470878199810")</f>
        <v>https://twitter.com/abdulai_kemoh/status/1417864470878199810</v>
      </c>
      <c r="AA63" s="68"/>
      <c r="AB63" s="68"/>
      <c r="AC63" s="74" t="s">
        <v>8534</v>
      </c>
      <c r="AD63" s="68"/>
      <c r="AE63" s="68" t="b">
        <v>0</v>
      </c>
      <c r="AF63" s="68">
        <v>6</v>
      </c>
      <c r="AG63" s="74" t="s">
        <v>247</v>
      </c>
      <c r="AH63" s="68" t="b">
        <v>0</v>
      </c>
      <c r="AI63" s="68" t="s">
        <v>248</v>
      </c>
      <c r="AJ63" s="68"/>
      <c r="AK63" s="74" t="s">
        <v>247</v>
      </c>
      <c r="AL63" s="68" t="b">
        <v>0</v>
      </c>
      <c r="AM63" s="68">
        <v>3</v>
      </c>
      <c r="AN63" s="74" t="s">
        <v>247</v>
      </c>
      <c r="AO63" s="74" t="s">
        <v>251</v>
      </c>
      <c r="AP63" s="68" t="b">
        <v>0</v>
      </c>
      <c r="AQ63" s="74" t="s">
        <v>8534</v>
      </c>
      <c r="AR63" s="68" t="s">
        <v>204</v>
      </c>
      <c r="AS63" s="68">
        <v>0</v>
      </c>
      <c r="AT63" s="68">
        <v>0</v>
      </c>
      <c r="AU63" s="68"/>
      <c r="AV63" s="68"/>
      <c r="AW63" s="68"/>
      <c r="AX63" s="68"/>
      <c r="AY63" s="68"/>
      <c r="AZ63" s="68"/>
      <c r="BA63" s="68"/>
      <c r="BB63" s="68"/>
      <c r="BC63" s="68">
        <v>1</v>
      </c>
      <c r="BD63" s="67" t="str">
        <f>REPLACE(INDEX(GroupVertices[Group],MATCH(Edges[[#This Row],[Vertex 1]],GroupVertices[Vertex],0)),1,1,"")</f>
        <v>3</v>
      </c>
      <c r="BE63" s="67" t="str">
        <f>REPLACE(INDEX(GroupVertices[Group],MATCH(Edges[[#This Row],[Vertex 2]],GroupVertices[Vertex],0)),1,1,"")</f>
        <v>3</v>
      </c>
      <c r="BF63" s="49"/>
      <c r="BG63" s="50"/>
      <c r="BH63" s="49"/>
      <c r="BI63" s="50"/>
      <c r="BJ63" s="49"/>
      <c r="BK63" s="50"/>
      <c r="BL63" s="49"/>
      <c r="BM63" s="50"/>
      <c r="BN63" s="49"/>
    </row>
    <row r="64" spans="1:66" ht="15">
      <c r="A64" s="66" t="s">
        <v>8445</v>
      </c>
      <c r="B64" s="66" t="s">
        <v>8472</v>
      </c>
      <c r="C64" s="83" t="s">
        <v>8075</v>
      </c>
      <c r="D64" s="99">
        <v>4</v>
      </c>
      <c r="E64" s="100" t="s">
        <v>132</v>
      </c>
      <c r="F64" s="101">
        <v>30</v>
      </c>
      <c r="G64" s="83"/>
      <c r="H64" s="82"/>
      <c r="I64" s="102"/>
      <c r="J64" s="102"/>
      <c r="K64" s="35" t="s">
        <v>65</v>
      </c>
      <c r="L64" s="105">
        <v>64</v>
      </c>
      <c r="M64" s="105"/>
      <c r="N64" s="104"/>
      <c r="O64" s="68" t="s">
        <v>245</v>
      </c>
      <c r="P64" s="70">
        <v>44399.39068287037</v>
      </c>
      <c r="Q64" s="68" t="s">
        <v>8487</v>
      </c>
      <c r="R64" s="72" t="str">
        <f>HYPERLINK("https://www.gofundme.com/f/the-inclusion-of-ict-in-schools?utm_campaign=p_lico+share-sheet&amp;utm_medium=chat&amp;utm_source=whatsapp-visit")</f>
        <v>https://www.gofundme.com/f/the-inclusion-of-ict-in-schools?utm_campaign=p_lico+share-sheet&amp;utm_medium=chat&amp;utm_source=whatsapp-visit</v>
      </c>
      <c r="S64" s="68" t="s">
        <v>8089</v>
      </c>
      <c r="T64" s="68"/>
      <c r="U64" s="68"/>
      <c r="V64" s="72" t="str">
        <f>HYPERLINK("https://pbs.twimg.com/profile_images/1326793070101270528/XND8yimk_normal.jpg")</f>
        <v>https://pbs.twimg.com/profile_images/1326793070101270528/XND8yimk_normal.jpg</v>
      </c>
      <c r="W64" s="70">
        <v>44399.39068287037</v>
      </c>
      <c r="X64" s="76">
        <v>44399</v>
      </c>
      <c r="Y64" s="74" t="s">
        <v>8095</v>
      </c>
      <c r="Z64" s="72" t="str">
        <f>HYPERLINK("https://twitter.com/parlay_me/status/1418139399997566983")</f>
        <v>https://twitter.com/parlay_me/status/1418139399997566983</v>
      </c>
      <c r="AA64" s="68"/>
      <c r="AB64" s="68"/>
      <c r="AC64" s="74" t="s">
        <v>8535</v>
      </c>
      <c r="AD64" s="68"/>
      <c r="AE64" s="68" t="b">
        <v>0</v>
      </c>
      <c r="AF64" s="68">
        <v>0</v>
      </c>
      <c r="AG64" s="74" t="s">
        <v>247</v>
      </c>
      <c r="AH64" s="68" t="b">
        <v>0</v>
      </c>
      <c r="AI64" s="68" t="s">
        <v>248</v>
      </c>
      <c r="AJ64" s="68"/>
      <c r="AK64" s="74" t="s">
        <v>247</v>
      </c>
      <c r="AL64" s="68" t="b">
        <v>0</v>
      </c>
      <c r="AM64" s="68">
        <v>3</v>
      </c>
      <c r="AN64" s="74" t="s">
        <v>8534</v>
      </c>
      <c r="AO64" s="74" t="s">
        <v>250</v>
      </c>
      <c r="AP64" s="68" t="b">
        <v>0</v>
      </c>
      <c r="AQ64" s="74" t="s">
        <v>8534</v>
      </c>
      <c r="AR64" s="68" t="s">
        <v>204</v>
      </c>
      <c r="AS64" s="68">
        <v>0</v>
      </c>
      <c r="AT64" s="68">
        <v>0</v>
      </c>
      <c r="AU64" s="68"/>
      <c r="AV64" s="68"/>
      <c r="AW64" s="68"/>
      <c r="AX64" s="68"/>
      <c r="AY64" s="68"/>
      <c r="AZ64" s="68"/>
      <c r="BA64" s="68"/>
      <c r="BB64" s="68"/>
      <c r="BC64" s="68">
        <v>1</v>
      </c>
      <c r="BD64" s="67" t="str">
        <f>REPLACE(INDEX(GroupVertices[Group],MATCH(Edges[[#This Row],[Vertex 1]],GroupVertices[Vertex],0)),1,1,"")</f>
        <v>3</v>
      </c>
      <c r="BE64" s="67" t="str">
        <f>REPLACE(INDEX(GroupVertices[Group],MATCH(Edges[[#This Row],[Vertex 2]],GroupVertices[Vertex],0)),1,1,"")</f>
        <v>3</v>
      </c>
      <c r="BF64" s="49"/>
      <c r="BG64" s="50"/>
      <c r="BH64" s="49"/>
      <c r="BI64" s="50"/>
      <c r="BJ64" s="49"/>
      <c r="BK64" s="50"/>
      <c r="BL64" s="49"/>
      <c r="BM64" s="50"/>
      <c r="BN64" s="49"/>
    </row>
    <row r="65" spans="1:66" ht="15">
      <c r="A65" s="66" t="s">
        <v>8080</v>
      </c>
      <c r="B65" s="66" t="s">
        <v>8474</v>
      </c>
      <c r="C65" s="83" t="s">
        <v>8075</v>
      </c>
      <c r="D65" s="99">
        <v>4</v>
      </c>
      <c r="E65" s="100" t="s">
        <v>132</v>
      </c>
      <c r="F65" s="101">
        <v>30</v>
      </c>
      <c r="G65" s="83"/>
      <c r="H65" s="82"/>
      <c r="I65" s="102"/>
      <c r="J65" s="102"/>
      <c r="K65" s="35" t="s">
        <v>65</v>
      </c>
      <c r="L65" s="105">
        <v>65</v>
      </c>
      <c r="M65" s="105"/>
      <c r="N65" s="104"/>
      <c r="O65" s="68" t="s">
        <v>243</v>
      </c>
      <c r="P65" s="70">
        <v>44398.63202546296</v>
      </c>
      <c r="Q65" s="68" t="s">
        <v>8487</v>
      </c>
      <c r="R65" s="72" t="str">
        <f>HYPERLINK("https://www.gofundme.com/f/the-inclusion-of-ict-in-schools?utm_campaign=p_lico+share-sheet&amp;utm_medium=chat&amp;utm_source=whatsapp-visit")</f>
        <v>https://www.gofundme.com/f/the-inclusion-of-ict-in-schools?utm_campaign=p_lico+share-sheet&amp;utm_medium=chat&amp;utm_source=whatsapp-visit</v>
      </c>
      <c r="S65" s="68" t="s">
        <v>8089</v>
      </c>
      <c r="T65" s="68"/>
      <c r="U65" s="68"/>
      <c r="V65" s="72" t="str">
        <f>HYPERLINK("https://pbs.twimg.com/profile_images/1413133565441712147/rKhs8qdb_normal.jpg")</f>
        <v>https://pbs.twimg.com/profile_images/1413133565441712147/rKhs8qdb_normal.jpg</v>
      </c>
      <c r="W65" s="70">
        <v>44398.63202546296</v>
      </c>
      <c r="X65" s="76">
        <v>44398</v>
      </c>
      <c r="Y65" s="74" t="s">
        <v>8094</v>
      </c>
      <c r="Z65" s="72" t="str">
        <f>HYPERLINK("https://twitter.com/abdulai_kemoh/status/1417864470878199810")</f>
        <v>https://twitter.com/abdulai_kemoh/status/1417864470878199810</v>
      </c>
      <c r="AA65" s="68"/>
      <c r="AB65" s="68"/>
      <c r="AC65" s="74" t="s">
        <v>8534</v>
      </c>
      <c r="AD65" s="68"/>
      <c r="AE65" s="68" t="b">
        <v>0</v>
      </c>
      <c r="AF65" s="68">
        <v>6</v>
      </c>
      <c r="AG65" s="74" t="s">
        <v>247</v>
      </c>
      <c r="AH65" s="68" t="b">
        <v>0</v>
      </c>
      <c r="AI65" s="68" t="s">
        <v>248</v>
      </c>
      <c r="AJ65" s="68"/>
      <c r="AK65" s="74" t="s">
        <v>247</v>
      </c>
      <c r="AL65" s="68" t="b">
        <v>0</v>
      </c>
      <c r="AM65" s="68">
        <v>3</v>
      </c>
      <c r="AN65" s="74" t="s">
        <v>247</v>
      </c>
      <c r="AO65" s="74" t="s">
        <v>251</v>
      </c>
      <c r="AP65" s="68" t="b">
        <v>0</v>
      </c>
      <c r="AQ65" s="74" t="s">
        <v>8534</v>
      </c>
      <c r="AR65" s="68" t="s">
        <v>204</v>
      </c>
      <c r="AS65" s="68">
        <v>0</v>
      </c>
      <c r="AT65" s="68">
        <v>0</v>
      </c>
      <c r="AU65" s="68"/>
      <c r="AV65" s="68"/>
      <c r="AW65" s="68"/>
      <c r="AX65" s="68"/>
      <c r="AY65" s="68"/>
      <c r="AZ65" s="68"/>
      <c r="BA65" s="68"/>
      <c r="BB65" s="68"/>
      <c r="BC65" s="68">
        <v>1</v>
      </c>
      <c r="BD65" s="67" t="str">
        <f>REPLACE(INDEX(GroupVertices[Group],MATCH(Edges[[#This Row],[Vertex 1]],GroupVertices[Vertex],0)),1,1,"")</f>
        <v>3</v>
      </c>
      <c r="BE65" s="67" t="str">
        <f>REPLACE(INDEX(GroupVertices[Group],MATCH(Edges[[#This Row],[Vertex 2]],GroupVertices[Vertex],0)),1,1,"")</f>
        <v>3</v>
      </c>
      <c r="BF65" s="49"/>
      <c r="BG65" s="50"/>
      <c r="BH65" s="49"/>
      <c r="BI65" s="50"/>
      <c r="BJ65" s="49"/>
      <c r="BK65" s="50"/>
      <c r="BL65" s="49"/>
      <c r="BM65" s="50"/>
      <c r="BN65" s="49"/>
    </row>
    <row r="66" spans="1:66" ht="15">
      <c r="A66" s="66" t="s">
        <v>8445</v>
      </c>
      <c r="B66" s="66" t="s">
        <v>8474</v>
      </c>
      <c r="C66" s="83" t="s">
        <v>8075</v>
      </c>
      <c r="D66" s="99">
        <v>4</v>
      </c>
      <c r="E66" s="100" t="s">
        <v>132</v>
      </c>
      <c r="F66" s="101">
        <v>30</v>
      </c>
      <c r="G66" s="83"/>
      <c r="H66" s="82"/>
      <c r="I66" s="102"/>
      <c r="J66" s="102"/>
      <c r="K66" s="35" t="s">
        <v>65</v>
      </c>
      <c r="L66" s="105">
        <v>66</v>
      </c>
      <c r="M66" s="105"/>
      <c r="N66" s="104"/>
      <c r="O66" s="68" t="s">
        <v>245</v>
      </c>
      <c r="P66" s="70">
        <v>44399.39068287037</v>
      </c>
      <c r="Q66" s="68" t="s">
        <v>8487</v>
      </c>
      <c r="R66" s="72" t="str">
        <f>HYPERLINK("https://www.gofundme.com/f/the-inclusion-of-ict-in-schools?utm_campaign=p_lico+share-sheet&amp;utm_medium=chat&amp;utm_source=whatsapp-visit")</f>
        <v>https://www.gofundme.com/f/the-inclusion-of-ict-in-schools?utm_campaign=p_lico+share-sheet&amp;utm_medium=chat&amp;utm_source=whatsapp-visit</v>
      </c>
      <c r="S66" s="68" t="s">
        <v>8089</v>
      </c>
      <c r="T66" s="68"/>
      <c r="U66" s="68"/>
      <c r="V66" s="72" t="str">
        <f>HYPERLINK("https://pbs.twimg.com/profile_images/1326793070101270528/XND8yimk_normal.jpg")</f>
        <v>https://pbs.twimg.com/profile_images/1326793070101270528/XND8yimk_normal.jpg</v>
      </c>
      <c r="W66" s="70">
        <v>44399.39068287037</v>
      </c>
      <c r="X66" s="76">
        <v>44399</v>
      </c>
      <c r="Y66" s="74" t="s">
        <v>8095</v>
      </c>
      <c r="Z66" s="72" t="str">
        <f>HYPERLINK("https://twitter.com/parlay_me/status/1418139399997566983")</f>
        <v>https://twitter.com/parlay_me/status/1418139399997566983</v>
      </c>
      <c r="AA66" s="68"/>
      <c r="AB66" s="68"/>
      <c r="AC66" s="74" t="s">
        <v>8535</v>
      </c>
      <c r="AD66" s="68"/>
      <c r="AE66" s="68" t="b">
        <v>0</v>
      </c>
      <c r="AF66" s="68">
        <v>0</v>
      </c>
      <c r="AG66" s="74" t="s">
        <v>247</v>
      </c>
      <c r="AH66" s="68" t="b">
        <v>0</v>
      </c>
      <c r="AI66" s="68" t="s">
        <v>248</v>
      </c>
      <c r="AJ66" s="68"/>
      <c r="AK66" s="74" t="s">
        <v>247</v>
      </c>
      <c r="AL66" s="68" t="b">
        <v>0</v>
      </c>
      <c r="AM66" s="68">
        <v>3</v>
      </c>
      <c r="AN66" s="74" t="s">
        <v>8534</v>
      </c>
      <c r="AO66" s="74" t="s">
        <v>250</v>
      </c>
      <c r="AP66" s="68" t="b">
        <v>0</v>
      </c>
      <c r="AQ66" s="74" t="s">
        <v>8534</v>
      </c>
      <c r="AR66" s="68" t="s">
        <v>204</v>
      </c>
      <c r="AS66" s="68">
        <v>0</v>
      </c>
      <c r="AT66" s="68">
        <v>0</v>
      </c>
      <c r="AU66" s="68"/>
      <c r="AV66" s="68"/>
      <c r="AW66" s="68"/>
      <c r="AX66" s="68"/>
      <c r="AY66" s="68"/>
      <c r="AZ66" s="68"/>
      <c r="BA66" s="68"/>
      <c r="BB66" s="68"/>
      <c r="BC66" s="68">
        <v>1</v>
      </c>
      <c r="BD66" s="67" t="str">
        <f>REPLACE(INDEX(GroupVertices[Group],MATCH(Edges[[#This Row],[Vertex 1]],GroupVertices[Vertex],0)),1,1,"")</f>
        <v>3</v>
      </c>
      <c r="BE66" s="67" t="str">
        <f>REPLACE(INDEX(GroupVertices[Group],MATCH(Edges[[#This Row],[Vertex 2]],GroupVertices[Vertex],0)),1,1,"")</f>
        <v>3</v>
      </c>
      <c r="BF66" s="49"/>
      <c r="BG66" s="50"/>
      <c r="BH66" s="49"/>
      <c r="BI66" s="50"/>
      <c r="BJ66" s="49"/>
      <c r="BK66" s="50"/>
      <c r="BL66" s="49"/>
      <c r="BM66" s="50"/>
      <c r="BN66" s="49"/>
    </row>
    <row r="67" spans="1:66" ht="15">
      <c r="A67" s="66" t="s">
        <v>8080</v>
      </c>
      <c r="B67" s="66" t="s">
        <v>8475</v>
      </c>
      <c r="C67" s="83" t="s">
        <v>8075</v>
      </c>
      <c r="D67" s="99">
        <v>4</v>
      </c>
      <c r="E67" s="100" t="s">
        <v>132</v>
      </c>
      <c r="F67" s="101">
        <v>30</v>
      </c>
      <c r="G67" s="83"/>
      <c r="H67" s="82"/>
      <c r="I67" s="102"/>
      <c r="J67" s="102"/>
      <c r="K67" s="35" t="s">
        <v>65</v>
      </c>
      <c r="L67" s="105">
        <v>67</v>
      </c>
      <c r="M67" s="105"/>
      <c r="N67" s="104"/>
      <c r="O67" s="68" t="s">
        <v>243</v>
      </c>
      <c r="P67" s="70">
        <v>44398.63202546296</v>
      </c>
      <c r="Q67" s="68" t="s">
        <v>8487</v>
      </c>
      <c r="R67" s="72" t="str">
        <f>HYPERLINK("https://www.gofundme.com/f/the-inclusion-of-ict-in-schools?utm_campaign=p_lico+share-sheet&amp;utm_medium=chat&amp;utm_source=whatsapp-visit")</f>
        <v>https://www.gofundme.com/f/the-inclusion-of-ict-in-schools?utm_campaign=p_lico+share-sheet&amp;utm_medium=chat&amp;utm_source=whatsapp-visit</v>
      </c>
      <c r="S67" s="68" t="s">
        <v>8089</v>
      </c>
      <c r="T67" s="68"/>
      <c r="U67" s="68"/>
      <c r="V67" s="72" t="str">
        <f>HYPERLINK("https://pbs.twimg.com/profile_images/1413133565441712147/rKhs8qdb_normal.jpg")</f>
        <v>https://pbs.twimg.com/profile_images/1413133565441712147/rKhs8qdb_normal.jpg</v>
      </c>
      <c r="W67" s="70">
        <v>44398.63202546296</v>
      </c>
      <c r="X67" s="76">
        <v>44398</v>
      </c>
      <c r="Y67" s="74" t="s">
        <v>8094</v>
      </c>
      <c r="Z67" s="72" t="str">
        <f>HYPERLINK("https://twitter.com/abdulai_kemoh/status/1417864470878199810")</f>
        <v>https://twitter.com/abdulai_kemoh/status/1417864470878199810</v>
      </c>
      <c r="AA67" s="68"/>
      <c r="AB67" s="68"/>
      <c r="AC67" s="74" t="s">
        <v>8534</v>
      </c>
      <c r="AD67" s="68"/>
      <c r="AE67" s="68" t="b">
        <v>0</v>
      </c>
      <c r="AF67" s="68">
        <v>6</v>
      </c>
      <c r="AG67" s="74" t="s">
        <v>247</v>
      </c>
      <c r="AH67" s="68" t="b">
        <v>0</v>
      </c>
      <c r="AI67" s="68" t="s">
        <v>248</v>
      </c>
      <c r="AJ67" s="68"/>
      <c r="AK67" s="74" t="s">
        <v>247</v>
      </c>
      <c r="AL67" s="68" t="b">
        <v>0</v>
      </c>
      <c r="AM67" s="68">
        <v>3</v>
      </c>
      <c r="AN67" s="74" t="s">
        <v>247</v>
      </c>
      <c r="AO67" s="74" t="s">
        <v>251</v>
      </c>
      <c r="AP67" s="68" t="b">
        <v>0</v>
      </c>
      <c r="AQ67" s="74" t="s">
        <v>8534</v>
      </c>
      <c r="AR67" s="68" t="s">
        <v>204</v>
      </c>
      <c r="AS67" s="68">
        <v>0</v>
      </c>
      <c r="AT67" s="68">
        <v>0</v>
      </c>
      <c r="AU67" s="68"/>
      <c r="AV67" s="68"/>
      <c r="AW67" s="68"/>
      <c r="AX67" s="68"/>
      <c r="AY67" s="68"/>
      <c r="AZ67" s="68"/>
      <c r="BA67" s="68"/>
      <c r="BB67" s="68"/>
      <c r="BC67" s="68">
        <v>1</v>
      </c>
      <c r="BD67" s="67" t="str">
        <f>REPLACE(INDEX(GroupVertices[Group],MATCH(Edges[[#This Row],[Vertex 1]],GroupVertices[Vertex],0)),1,1,"")</f>
        <v>3</v>
      </c>
      <c r="BE67" s="67" t="str">
        <f>REPLACE(INDEX(GroupVertices[Group],MATCH(Edges[[#This Row],[Vertex 2]],GroupVertices[Vertex],0)),1,1,"")</f>
        <v>3</v>
      </c>
      <c r="BF67" s="49"/>
      <c r="BG67" s="50"/>
      <c r="BH67" s="49"/>
      <c r="BI67" s="50"/>
      <c r="BJ67" s="49"/>
      <c r="BK67" s="50"/>
      <c r="BL67" s="49"/>
      <c r="BM67" s="50"/>
      <c r="BN67" s="49"/>
    </row>
    <row r="68" spans="1:66" ht="15">
      <c r="A68" s="66" t="s">
        <v>8445</v>
      </c>
      <c r="B68" s="66" t="s">
        <v>8475</v>
      </c>
      <c r="C68" s="83" t="s">
        <v>8075</v>
      </c>
      <c r="D68" s="99">
        <v>4</v>
      </c>
      <c r="E68" s="100" t="s">
        <v>132</v>
      </c>
      <c r="F68" s="101">
        <v>30</v>
      </c>
      <c r="G68" s="83"/>
      <c r="H68" s="82"/>
      <c r="I68" s="102"/>
      <c r="J68" s="102"/>
      <c r="K68" s="35" t="s">
        <v>65</v>
      </c>
      <c r="L68" s="105">
        <v>68</v>
      </c>
      <c r="M68" s="105"/>
      <c r="N68" s="104"/>
      <c r="O68" s="68" t="s">
        <v>245</v>
      </c>
      <c r="P68" s="70">
        <v>44399.39068287037</v>
      </c>
      <c r="Q68" s="68" t="s">
        <v>8487</v>
      </c>
      <c r="R68" s="72" t="str">
        <f>HYPERLINK("https://www.gofundme.com/f/the-inclusion-of-ict-in-schools?utm_campaign=p_lico+share-sheet&amp;utm_medium=chat&amp;utm_source=whatsapp-visit")</f>
        <v>https://www.gofundme.com/f/the-inclusion-of-ict-in-schools?utm_campaign=p_lico+share-sheet&amp;utm_medium=chat&amp;utm_source=whatsapp-visit</v>
      </c>
      <c r="S68" s="68" t="s">
        <v>8089</v>
      </c>
      <c r="T68" s="68"/>
      <c r="U68" s="68"/>
      <c r="V68" s="72" t="str">
        <f>HYPERLINK("https://pbs.twimg.com/profile_images/1326793070101270528/XND8yimk_normal.jpg")</f>
        <v>https://pbs.twimg.com/profile_images/1326793070101270528/XND8yimk_normal.jpg</v>
      </c>
      <c r="W68" s="70">
        <v>44399.39068287037</v>
      </c>
      <c r="X68" s="76">
        <v>44399</v>
      </c>
      <c r="Y68" s="74" t="s">
        <v>8095</v>
      </c>
      <c r="Z68" s="72" t="str">
        <f>HYPERLINK("https://twitter.com/parlay_me/status/1418139399997566983")</f>
        <v>https://twitter.com/parlay_me/status/1418139399997566983</v>
      </c>
      <c r="AA68" s="68"/>
      <c r="AB68" s="68"/>
      <c r="AC68" s="74" t="s">
        <v>8535</v>
      </c>
      <c r="AD68" s="68"/>
      <c r="AE68" s="68" t="b">
        <v>0</v>
      </c>
      <c r="AF68" s="68">
        <v>0</v>
      </c>
      <c r="AG68" s="74" t="s">
        <v>247</v>
      </c>
      <c r="AH68" s="68" t="b">
        <v>0</v>
      </c>
      <c r="AI68" s="68" t="s">
        <v>248</v>
      </c>
      <c r="AJ68" s="68"/>
      <c r="AK68" s="74" t="s">
        <v>247</v>
      </c>
      <c r="AL68" s="68" t="b">
        <v>0</v>
      </c>
      <c r="AM68" s="68">
        <v>3</v>
      </c>
      <c r="AN68" s="74" t="s">
        <v>8534</v>
      </c>
      <c r="AO68" s="74" t="s">
        <v>250</v>
      </c>
      <c r="AP68" s="68" t="b">
        <v>0</v>
      </c>
      <c r="AQ68" s="74" t="s">
        <v>8534</v>
      </c>
      <c r="AR68" s="68" t="s">
        <v>204</v>
      </c>
      <c r="AS68" s="68">
        <v>0</v>
      </c>
      <c r="AT68" s="68">
        <v>0</v>
      </c>
      <c r="AU68" s="68"/>
      <c r="AV68" s="68"/>
      <c r="AW68" s="68"/>
      <c r="AX68" s="68"/>
      <c r="AY68" s="68"/>
      <c r="AZ68" s="68"/>
      <c r="BA68" s="68"/>
      <c r="BB68" s="68"/>
      <c r="BC68" s="68">
        <v>1</v>
      </c>
      <c r="BD68" s="67" t="str">
        <f>REPLACE(INDEX(GroupVertices[Group],MATCH(Edges[[#This Row],[Vertex 1]],GroupVertices[Vertex],0)),1,1,"")</f>
        <v>3</v>
      </c>
      <c r="BE68" s="67" t="str">
        <f>REPLACE(INDEX(GroupVertices[Group],MATCH(Edges[[#This Row],[Vertex 2]],GroupVertices[Vertex],0)),1,1,"")</f>
        <v>3</v>
      </c>
      <c r="BF68" s="49"/>
      <c r="BG68" s="50"/>
      <c r="BH68" s="49"/>
      <c r="BI68" s="50"/>
      <c r="BJ68" s="49"/>
      <c r="BK68" s="50"/>
      <c r="BL68" s="49"/>
      <c r="BM68" s="50"/>
      <c r="BN68" s="49"/>
    </row>
    <row r="69" spans="1:66" ht="15">
      <c r="A69" s="66" t="s">
        <v>8080</v>
      </c>
      <c r="B69" s="66" t="s">
        <v>8476</v>
      </c>
      <c r="C69" s="83" t="s">
        <v>8075</v>
      </c>
      <c r="D69" s="99">
        <v>4</v>
      </c>
      <c r="E69" s="100" t="s">
        <v>132</v>
      </c>
      <c r="F69" s="101">
        <v>30</v>
      </c>
      <c r="G69" s="83"/>
      <c r="H69" s="82"/>
      <c r="I69" s="102"/>
      <c r="J69" s="102"/>
      <c r="K69" s="35" t="s">
        <v>65</v>
      </c>
      <c r="L69" s="105">
        <v>69</v>
      </c>
      <c r="M69" s="105"/>
      <c r="N69" s="104"/>
      <c r="O69" s="68" t="s">
        <v>243</v>
      </c>
      <c r="P69" s="70">
        <v>44398.63202546296</v>
      </c>
      <c r="Q69" s="68" t="s">
        <v>8487</v>
      </c>
      <c r="R69" s="72" t="str">
        <f>HYPERLINK("https://www.gofundme.com/f/the-inclusion-of-ict-in-schools?utm_campaign=p_lico+share-sheet&amp;utm_medium=chat&amp;utm_source=whatsapp-visit")</f>
        <v>https://www.gofundme.com/f/the-inclusion-of-ict-in-schools?utm_campaign=p_lico+share-sheet&amp;utm_medium=chat&amp;utm_source=whatsapp-visit</v>
      </c>
      <c r="S69" s="68" t="s">
        <v>8089</v>
      </c>
      <c r="T69" s="68"/>
      <c r="U69" s="68"/>
      <c r="V69" s="72" t="str">
        <f>HYPERLINK("https://pbs.twimg.com/profile_images/1413133565441712147/rKhs8qdb_normal.jpg")</f>
        <v>https://pbs.twimg.com/profile_images/1413133565441712147/rKhs8qdb_normal.jpg</v>
      </c>
      <c r="W69" s="70">
        <v>44398.63202546296</v>
      </c>
      <c r="X69" s="76">
        <v>44398</v>
      </c>
      <c r="Y69" s="74" t="s">
        <v>8094</v>
      </c>
      <c r="Z69" s="72" t="str">
        <f>HYPERLINK("https://twitter.com/abdulai_kemoh/status/1417864470878199810")</f>
        <v>https://twitter.com/abdulai_kemoh/status/1417864470878199810</v>
      </c>
      <c r="AA69" s="68"/>
      <c r="AB69" s="68"/>
      <c r="AC69" s="74" t="s">
        <v>8534</v>
      </c>
      <c r="AD69" s="68"/>
      <c r="AE69" s="68" t="b">
        <v>0</v>
      </c>
      <c r="AF69" s="68">
        <v>6</v>
      </c>
      <c r="AG69" s="74" t="s">
        <v>247</v>
      </c>
      <c r="AH69" s="68" t="b">
        <v>0</v>
      </c>
      <c r="AI69" s="68" t="s">
        <v>248</v>
      </c>
      <c r="AJ69" s="68"/>
      <c r="AK69" s="74" t="s">
        <v>247</v>
      </c>
      <c r="AL69" s="68" t="b">
        <v>0</v>
      </c>
      <c r="AM69" s="68">
        <v>3</v>
      </c>
      <c r="AN69" s="74" t="s">
        <v>247</v>
      </c>
      <c r="AO69" s="74" t="s">
        <v>251</v>
      </c>
      <c r="AP69" s="68" t="b">
        <v>0</v>
      </c>
      <c r="AQ69" s="74" t="s">
        <v>8534</v>
      </c>
      <c r="AR69" s="68" t="s">
        <v>204</v>
      </c>
      <c r="AS69" s="68">
        <v>0</v>
      </c>
      <c r="AT69" s="68">
        <v>0</v>
      </c>
      <c r="AU69" s="68"/>
      <c r="AV69" s="68"/>
      <c r="AW69" s="68"/>
      <c r="AX69" s="68"/>
      <c r="AY69" s="68"/>
      <c r="AZ69" s="68"/>
      <c r="BA69" s="68"/>
      <c r="BB69" s="68"/>
      <c r="BC69" s="68">
        <v>1</v>
      </c>
      <c r="BD69" s="67" t="str">
        <f>REPLACE(INDEX(GroupVertices[Group],MATCH(Edges[[#This Row],[Vertex 1]],GroupVertices[Vertex],0)),1,1,"")</f>
        <v>3</v>
      </c>
      <c r="BE69" s="67" t="str">
        <f>REPLACE(INDEX(GroupVertices[Group],MATCH(Edges[[#This Row],[Vertex 2]],GroupVertices[Vertex],0)),1,1,"")</f>
        <v>3</v>
      </c>
      <c r="BF69" s="49"/>
      <c r="BG69" s="50"/>
      <c r="BH69" s="49"/>
      <c r="BI69" s="50"/>
      <c r="BJ69" s="49"/>
      <c r="BK69" s="50"/>
      <c r="BL69" s="49"/>
      <c r="BM69" s="50"/>
      <c r="BN69" s="49"/>
    </row>
    <row r="70" spans="1:66" ht="15">
      <c r="A70" s="66" t="s">
        <v>8445</v>
      </c>
      <c r="B70" s="66" t="s">
        <v>8476</v>
      </c>
      <c r="C70" s="83" t="s">
        <v>8075</v>
      </c>
      <c r="D70" s="99">
        <v>4</v>
      </c>
      <c r="E70" s="100" t="s">
        <v>132</v>
      </c>
      <c r="F70" s="101">
        <v>30</v>
      </c>
      <c r="G70" s="83"/>
      <c r="H70" s="82"/>
      <c r="I70" s="102"/>
      <c r="J70" s="102"/>
      <c r="K70" s="35" t="s">
        <v>65</v>
      </c>
      <c r="L70" s="105">
        <v>70</v>
      </c>
      <c r="M70" s="105"/>
      <c r="N70" s="104"/>
      <c r="O70" s="68" t="s">
        <v>245</v>
      </c>
      <c r="P70" s="70">
        <v>44399.39068287037</v>
      </c>
      <c r="Q70" s="68" t="s">
        <v>8487</v>
      </c>
      <c r="R70" s="72" t="str">
        <f>HYPERLINK("https://www.gofundme.com/f/the-inclusion-of-ict-in-schools?utm_campaign=p_lico+share-sheet&amp;utm_medium=chat&amp;utm_source=whatsapp-visit")</f>
        <v>https://www.gofundme.com/f/the-inclusion-of-ict-in-schools?utm_campaign=p_lico+share-sheet&amp;utm_medium=chat&amp;utm_source=whatsapp-visit</v>
      </c>
      <c r="S70" s="68" t="s">
        <v>8089</v>
      </c>
      <c r="T70" s="68"/>
      <c r="U70" s="68"/>
      <c r="V70" s="72" t="str">
        <f>HYPERLINK("https://pbs.twimg.com/profile_images/1326793070101270528/XND8yimk_normal.jpg")</f>
        <v>https://pbs.twimg.com/profile_images/1326793070101270528/XND8yimk_normal.jpg</v>
      </c>
      <c r="W70" s="70">
        <v>44399.39068287037</v>
      </c>
      <c r="X70" s="76">
        <v>44399</v>
      </c>
      <c r="Y70" s="74" t="s">
        <v>8095</v>
      </c>
      <c r="Z70" s="72" t="str">
        <f>HYPERLINK("https://twitter.com/parlay_me/status/1418139399997566983")</f>
        <v>https://twitter.com/parlay_me/status/1418139399997566983</v>
      </c>
      <c r="AA70" s="68"/>
      <c r="AB70" s="68"/>
      <c r="AC70" s="74" t="s">
        <v>8535</v>
      </c>
      <c r="AD70" s="68"/>
      <c r="AE70" s="68" t="b">
        <v>0</v>
      </c>
      <c r="AF70" s="68">
        <v>0</v>
      </c>
      <c r="AG70" s="74" t="s">
        <v>247</v>
      </c>
      <c r="AH70" s="68" t="b">
        <v>0</v>
      </c>
      <c r="AI70" s="68" t="s">
        <v>248</v>
      </c>
      <c r="AJ70" s="68"/>
      <c r="AK70" s="74" t="s">
        <v>247</v>
      </c>
      <c r="AL70" s="68" t="b">
        <v>0</v>
      </c>
      <c r="AM70" s="68">
        <v>3</v>
      </c>
      <c r="AN70" s="74" t="s">
        <v>8534</v>
      </c>
      <c r="AO70" s="74" t="s">
        <v>250</v>
      </c>
      <c r="AP70" s="68" t="b">
        <v>0</v>
      </c>
      <c r="AQ70" s="74" t="s">
        <v>8534</v>
      </c>
      <c r="AR70" s="68" t="s">
        <v>204</v>
      </c>
      <c r="AS70" s="68">
        <v>0</v>
      </c>
      <c r="AT70" s="68">
        <v>0</v>
      </c>
      <c r="AU70" s="68"/>
      <c r="AV70" s="68"/>
      <c r="AW70" s="68"/>
      <c r="AX70" s="68"/>
      <c r="AY70" s="68"/>
      <c r="AZ70" s="68"/>
      <c r="BA70" s="68"/>
      <c r="BB70" s="68"/>
      <c r="BC70" s="68">
        <v>1</v>
      </c>
      <c r="BD70" s="67" t="str">
        <f>REPLACE(INDEX(GroupVertices[Group],MATCH(Edges[[#This Row],[Vertex 1]],GroupVertices[Vertex],0)),1,1,"")</f>
        <v>3</v>
      </c>
      <c r="BE70" s="67" t="str">
        <f>REPLACE(INDEX(GroupVertices[Group],MATCH(Edges[[#This Row],[Vertex 2]],GroupVertices[Vertex],0)),1,1,"")</f>
        <v>3</v>
      </c>
      <c r="BF70" s="49"/>
      <c r="BG70" s="50"/>
      <c r="BH70" s="49"/>
      <c r="BI70" s="50"/>
      <c r="BJ70" s="49"/>
      <c r="BK70" s="50"/>
      <c r="BL70" s="49"/>
      <c r="BM70" s="50"/>
      <c r="BN70" s="49"/>
    </row>
    <row r="71" spans="1:66" ht="15">
      <c r="A71" s="66" t="s">
        <v>8080</v>
      </c>
      <c r="B71" s="66" t="s">
        <v>8477</v>
      </c>
      <c r="C71" s="83" t="s">
        <v>8075</v>
      </c>
      <c r="D71" s="99">
        <v>4</v>
      </c>
      <c r="E71" s="100" t="s">
        <v>132</v>
      </c>
      <c r="F71" s="101">
        <v>30</v>
      </c>
      <c r="G71" s="83"/>
      <c r="H71" s="82"/>
      <c r="I71" s="102"/>
      <c r="J71" s="102"/>
      <c r="K71" s="35" t="s">
        <v>65</v>
      </c>
      <c r="L71" s="105">
        <v>71</v>
      </c>
      <c r="M71" s="105"/>
      <c r="N71" s="104"/>
      <c r="O71" s="68" t="s">
        <v>243</v>
      </c>
      <c r="P71" s="70">
        <v>44398.63202546296</v>
      </c>
      <c r="Q71" s="68" t="s">
        <v>8487</v>
      </c>
      <c r="R71" s="72" t="str">
        <f>HYPERLINK("https://www.gofundme.com/f/the-inclusion-of-ict-in-schools?utm_campaign=p_lico+share-sheet&amp;utm_medium=chat&amp;utm_source=whatsapp-visit")</f>
        <v>https://www.gofundme.com/f/the-inclusion-of-ict-in-schools?utm_campaign=p_lico+share-sheet&amp;utm_medium=chat&amp;utm_source=whatsapp-visit</v>
      </c>
      <c r="S71" s="68" t="s">
        <v>8089</v>
      </c>
      <c r="T71" s="68"/>
      <c r="U71" s="68"/>
      <c r="V71" s="72" t="str">
        <f>HYPERLINK("https://pbs.twimg.com/profile_images/1413133565441712147/rKhs8qdb_normal.jpg")</f>
        <v>https://pbs.twimg.com/profile_images/1413133565441712147/rKhs8qdb_normal.jpg</v>
      </c>
      <c r="W71" s="70">
        <v>44398.63202546296</v>
      </c>
      <c r="X71" s="76">
        <v>44398</v>
      </c>
      <c r="Y71" s="74" t="s">
        <v>8094</v>
      </c>
      <c r="Z71" s="72" t="str">
        <f>HYPERLINK("https://twitter.com/abdulai_kemoh/status/1417864470878199810")</f>
        <v>https://twitter.com/abdulai_kemoh/status/1417864470878199810</v>
      </c>
      <c r="AA71" s="68"/>
      <c r="AB71" s="68"/>
      <c r="AC71" s="74" t="s">
        <v>8534</v>
      </c>
      <c r="AD71" s="68"/>
      <c r="AE71" s="68" t="b">
        <v>0</v>
      </c>
      <c r="AF71" s="68">
        <v>6</v>
      </c>
      <c r="AG71" s="74" t="s">
        <v>247</v>
      </c>
      <c r="AH71" s="68" t="b">
        <v>0</v>
      </c>
      <c r="AI71" s="68" t="s">
        <v>248</v>
      </c>
      <c r="AJ71" s="68"/>
      <c r="AK71" s="74" t="s">
        <v>247</v>
      </c>
      <c r="AL71" s="68" t="b">
        <v>0</v>
      </c>
      <c r="AM71" s="68">
        <v>3</v>
      </c>
      <c r="AN71" s="74" t="s">
        <v>247</v>
      </c>
      <c r="AO71" s="74" t="s">
        <v>251</v>
      </c>
      <c r="AP71" s="68" t="b">
        <v>0</v>
      </c>
      <c r="AQ71" s="74" t="s">
        <v>8534</v>
      </c>
      <c r="AR71" s="68" t="s">
        <v>204</v>
      </c>
      <c r="AS71" s="68">
        <v>0</v>
      </c>
      <c r="AT71" s="68">
        <v>0</v>
      </c>
      <c r="AU71" s="68"/>
      <c r="AV71" s="68"/>
      <c r="AW71" s="68"/>
      <c r="AX71" s="68"/>
      <c r="AY71" s="68"/>
      <c r="AZ71" s="68"/>
      <c r="BA71" s="68"/>
      <c r="BB71" s="68"/>
      <c r="BC71" s="68">
        <v>1</v>
      </c>
      <c r="BD71" s="67" t="str">
        <f>REPLACE(INDEX(GroupVertices[Group],MATCH(Edges[[#This Row],[Vertex 1]],GroupVertices[Vertex],0)),1,1,"")</f>
        <v>3</v>
      </c>
      <c r="BE71" s="67" t="str">
        <f>REPLACE(INDEX(GroupVertices[Group],MATCH(Edges[[#This Row],[Vertex 2]],GroupVertices[Vertex],0)),1,1,"")</f>
        <v>3</v>
      </c>
      <c r="BF71" s="49"/>
      <c r="BG71" s="50"/>
      <c r="BH71" s="49"/>
      <c r="BI71" s="50"/>
      <c r="BJ71" s="49"/>
      <c r="BK71" s="50"/>
      <c r="BL71" s="49"/>
      <c r="BM71" s="50"/>
      <c r="BN71" s="49"/>
    </row>
    <row r="72" spans="1:66" ht="15">
      <c r="A72" s="66" t="s">
        <v>8445</v>
      </c>
      <c r="B72" s="66" t="s">
        <v>8477</v>
      </c>
      <c r="C72" s="83" t="s">
        <v>8075</v>
      </c>
      <c r="D72" s="99">
        <v>4</v>
      </c>
      <c r="E72" s="100" t="s">
        <v>132</v>
      </c>
      <c r="F72" s="101">
        <v>30</v>
      </c>
      <c r="G72" s="83"/>
      <c r="H72" s="82"/>
      <c r="I72" s="102"/>
      <c r="J72" s="102"/>
      <c r="K72" s="35" t="s">
        <v>65</v>
      </c>
      <c r="L72" s="105">
        <v>72</v>
      </c>
      <c r="M72" s="105"/>
      <c r="N72" s="104"/>
      <c r="O72" s="68" t="s">
        <v>245</v>
      </c>
      <c r="P72" s="70">
        <v>44399.39068287037</v>
      </c>
      <c r="Q72" s="68" t="s">
        <v>8487</v>
      </c>
      <c r="R72" s="72" t="str">
        <f>HYPERLINK("https://www.gofundme.com/f/the-inclusion-of-ict-in-schools?utm_campaign=p_lico+share-sheet&amp;utm_medium=chat&amp;utm_source=whatsapp-visit")</f>
        <v>https://www.gofundme.com/f/the-inclusion-of-ict-in-schools?utm_campaign=p_lico+share-sheet&amp;utm_medium=chat&amp;utm_source=whatsapp-visit</v>
      </c>
      <c r="S72" s="68" t="s">
        <v>8089</v>
      </c>
      <c r="T72" s="68"/>
      <c r="U72" s="68"/>
      <c r="V72" s="72" t="str">
        <f>HYPERLINK("https://pbs.twimg.com/profile_images/1326793070101270528/XND8yimk_normal.jpg")</f>
        <v>https://pbs.twimg.com/profile_images/1326793070101270528/XND8yimk_normal.jpg</v>
      </c>
      <c r="W72" s="70">
        <v>44399.39068287037</v>
      </c>
      <c r="X72" s="76">
        <v>44399</v>
      </c>
      <c r="Y72" s="74" t="s">
        <v>8095</v>
      </c>
      <c r="Z72" s="72" t="str">
        <f>HYPERLINK("https://twitter.com/parlay_me/status/1418139399997566983")</f>
        <v>https://twitter.com/parlay_me/status/1418139399997566983</v>
      </c>
      <c r="AA72" s="68"/>
      <c r="AB72" s="68"/>
      <c r="AC72" s="74" t="s">
        <v>8535</v>
      </c>
      <c r="AD72" s="68"/>
      <c r="AE72" s="68" t="b">
        <v>0</v>
      </c>
      <c r="AF72" s="68">
        <v>0</v>
      </c>
      <c r="AG72" s="74" t="s">
        <v>247</v>
      </c>
      <c r="AH72" s="68" t="b">
        <v>0</v>
      </c>
      <c r="AI72" s="68" t="s">
        <v>248</v>
      </c>
      <c r="AJ72" s="68"/>
      <c r="AK72" s="74" t="s">
        <v>247</v>
      </c>
      <c r="AL72" s="68" t="b">
        <v>0</v>
      </c>
      <c r="AM72" s="68">
        <v>3</v>
      </c>
      <c r="AN72" s="74" t="s">
        <v>8534</v>
      </c>
      <c r="AO72" s="74" t="s">
        <v>250</v>
      </c>
      <c r="AP72" s="68" t="b">
        <v>0</v>
      </c>
      <c r="AQ72" s="74" t="s">
        <v>8534</v>
      </c>
      <c r="AR72" s="68" t="s">
        <v>204</v>
      </c>
      <c r="AS72" s="68">
        <v>0</v>
      </c>
      <c r="AT72" s="68">
        <v>0</v>
      </c>
      <c r="AU72" s="68"/>
      <c r="AV72" s="68"/>
      <c r="AW72" s="68"/>
      <c r="AX72" s="68"/>
      <c r="AY72" s="68"/>
      <c r="AZ72" s="68"/>
      <c r="BA72" s="68"/>
      <c r="BB72" s="68"/>
      <c r="BC72" s="68">
        <v>1</v>
      </c>
      <c r="BD72" s="67" t="str">
        <f>REPLACE(INDEX(GroupVertices[Group],MATCH(Edges[[#This Row],[Vertex 1]],GroupVertices[Vertex],0)),1,1,"")</f>
        <v>3</v>
      </c>
      <c r="BE72" s="67" t="str">
        <f>REPLACE(INDEX(GroupVertices[Group],MATCH(Edges[[#This Row],[Vertex 2]],GroupVertices[Vertex],0)),1,1,"")</f>
        <v>3</v>
      </c>
      <c r="BF72" s="49"/>
      <c r="BG72" s="50"/>
      <c r="BH72" s="49"/>
      <c r="BI72" s="50"/>
      <c r="BJ72" s="49"/>
      <c r="BK72" s="50"/>
      <c r="BL72" s="49"/>
      <c r="BM72" s="50"/>
      <c r="BN72" s="49"/>
    </row>
    <row r="73" spans="1:66" ht="15">
      <c r="A73" s="66" t="s">
        <v>8080</v>
      </c>
      <c r="B73" s="66" t="s">
        <v>8478</v>
      </c>
      <c r="C73" s="83" t="s">
        <v>8075</v>
      </c>
      <c r="D73" s="99">
        <v>4</v>
      </c>
      <c r="E73" s="100" t="s">
        <v>132</v>
      </c>
      <c r="F73" s="101">
        <v>30</v>
      </c>
      <c r="G73" s="83"/>
      <c r="H73" s="82"/>
      <c r="I73" s="102"/>
      <c r="J73" s="102"/>
      <c r="K73" s="35" t="s">
        <v>65</v>
      </c>
      <c r="L73" s="105">
        <v>73</v>
      </c>
      <c r="M73" s="105"/>
      <c r="N73" s="104"/>
      <c r="O73" s="68" t="s">
        <v>243</v>
      </c>
      <c r="P73" s="70">
        <v>44398.63202546296</v>
      </c>
      <c r="Q73" s="68" t="s">
        <v>8487</v>
      </c>
      <c r="R73" s="72" t="str">
        <f>HYPERLINK("https://www.gofundme.com/f/the-inclusion-of-ict-in-schools?utm_campaign=p_lico+share-sheet&amp;utm_medium=chat&amp;utm_source=whatsapp-visit")</f>
        <v>https://www.gofundme.com/f/the-inclusion-of-ict-in-schools?utm_campaign=p_lico+share-sheet&amp;utm_medium=chat&amp;utm_source=whatsapp-visit</v>
      </c>
      <c r="S73" s="68" t="s">
        <v>8089</v>
      </c>
      <c r="T73" s="68"/>
      <c r="U73" s="68"/>
      <c r="V73" s="72" t="str">
        <f>HYPERLINK("https://pbs.twimg.com/profile_images/1413133565441712147/rKhs8qdb_normal.jpg")</f>
        <v>https://pbs.twimg.com/profile_images/1413133565441712147/rKhs8qdb_normal.jpg</v>
      </c>
      <c r="W73" s="70">
        <v>44398.63202546296</v>
      </c>
      <c r="X73" s="76">
        <v>44398</v>
      </c>
      <c r="Y73" s="74" t="s">
        <v>8094</v>
      </c>
      <c r="Z73" s="72" t="str">
        <f>HYPERLINK("https://twitter.com/abdulai_kemoh/status/1417864470878199810")</f>
        <v>https://twitter.com/abdulai_kemoh/status/1417864470878199810</v>
      </c>
      <c r="AA73" s="68"/>
      <c r="AB73" s="68"/>
      <c r="AC73" s="74" t="s">
        <v>8534</v>
      </c>
      <c r="AD73" s="68"/>
      <c r="AE73" s="68" t="b">
        <v>0</v>
      </c>
      <c r="AF73" s="68">
        <v>6</v>
      </c>
      <c r="AG73" s="74" t="s">
        <v>247</v>
      </c>
      <c r="AH73" s="68" t="b">
        <v>0</v>
      </c>
      <c r="AI73" s="68" t="s">
        <v>248</v>
      </c>
      <c r="AJ73" s="68"/>
      <c r="AK73" s="74" t="s">
        <v>247</v>
      </c>
      <c r="AL73" s="68" t="b">
        <v>0</v>
      </c>
      <c r="AM73" s="68">
        <v>3</v>
      </c>
      <c r="AN73" s="74" t="s">
        <v>247</v>
      </c>
      <c r="AO73" s="74" t="s">
        <v>251</v>
      </c>
      <c r="AP73" s="68" t="b">
        <v>0</v>
      </c>
      <c r="AQ73" s="74" t="s">
        <v>8534</v>
      </c>
      <c r="AR73" s="68" t="s">
        <v>204</v>
      </c>
      <c r="AS73" s="68">
        <v>0</v>
      </c>
      <c r="AT73" s="68">
        <v>0</v>
      </c>
      <c r="AU73" s="68"/>
      <c r="AV73" s="68"/>
      <c r="AW73" s="68"/>
      <c r="AX73" s="68"/>
      <c r="AY73" s="68"/>
      <c r="AZ73" s="68"/>
      <c r="BA73" s="68"/>
      <c r="BB73" s="68"/>
      <c r="BC73" s="68">
        <v>1</v>
      </c>
      <c r="BD73" s="67" t="str">
        <f>REPLACE(INDEX(GroupVertices[Group],MATCH(Edges[[#This Row],[Vertex 1]],GroupVertices[Vertex],0)),1,1,"")</f>
        <v>3</v>
      </c>
      <c r="BE73" s="67" t="str">
        <f>REPLACE(INDEX(GroupVertices[Group],MATCH(Edges[[#This Row],[Vertex 2]],GroupVertices[Vertex],0)),1,1,"")</f>
        <v>3</v>
      </c>
      <c r="BF73" s="49"/>
      <c r="BG73" s="50"/>
      <c r="BH73" s="49"/>
      <c r="BI73" s="50"/>
      <c r="BJ73" s="49"/>
      <c r="BK73" s="50"/>
      <c r="BL73" s="49"/>
      <c r="BM73" s="50"/>
      <c r="BN73" s="49"/>
    </row>
    <row r="74" spans="1:66" ht="15">
      <c r="A74" s="66" t="s">
        <v>8445</v>
      </c>
      <c r="B74" s="66" t="s">
        <v>8478</v>
      </c>
      <c r="C74" s="83" t="s">
        <v>8075</v>
      </c>
      <c r="D74" s="99">
        <v>4</v>
      </c>
      <c r="E74" s="100" t="s">
        <v>132</v>
      </c>
      <c r="F74" s="101">
        <v>30</v>
      </c>
      <c r="G74" s="83"/>
      <c r="H74" s="82"/>
      <c r="I74" s="102"/>
      <c r="J74" s="102"/>
      <c r="K74" s="35" t="s">
        <v>65</v>
      </c>
      <c r="L74" s="105">
        <v>74</v>
      </c>
      <c r="M74" s="105"/>
      <c r="N74" s="104"/>
      <c r="O74" s="68" t="s">
        <v>245</v>
      </c>
      <c r="P74" s="70">
        <v>44399.39068287037</v>
      </c>
      <c r="Q74" s="68" t="s">
        <v>8487</v>
      </c>
      <c r="R74" s="72" t="str">
        <f>HYPERLINK("https://www.gofundme.com/f/the-inclusion-of-ict-in-schools?utm_campaign=p_lico+share-sheet&amp;utm_medium=chat&amp;utm_source=whatsapp-visit")</f>
        <v>https://www.gofundme.com/f/the-inclusion-of-ict-in-schools?utm_campaign=p_lico+share-sheet&amp;utm_medium=chat&amp;utm_source=whatsapp-visit</v>
      </c>
      <c r="S74" s="68" t="s">
        <v>8089</v>
      </c>
      <c r="T74" s="68"/>
      <c r="U74" s="68"/>
      <c r="V74" s="72" t="str">
        <f>HYPERLINK("https://pbs.twimg.com/profile_images/1326793070101270528/XND8yimk_normal.jpg")</f>
        <v>https://pbs.twimg.com/profile_images/1326793070101270528/XND8yimk_normal.jpg</v>
      </c>
      <c r="W74" s="70">
        <v>44399.39068287037</v>
      </c>
      <c r="X74" s="76">
        <v>44399</v>
      </c>
      <c r="Y74" s="74" t="s">
        <v>8095</v>
      </c>
      <c r="Z74" s="72" t="str">
        <f>HYPERLINK("https://twitter.com/parlay_me/status/1418139399997566983")</f>
        <v>https://twitter.com/parlay_me/status/1418139399997566983</v>
      </c>
      <c r="AA74" s="68"/>
      <c r="AB74" s="68"/>
      <c r="AC74" s="74" t="s">
        <v>8535</v>
      </c>
      <c r="AD74" s="68"/>
      <c r="AE74" s="68" t="b">
        <v>0</v>
      </c>
      <c r="AF74" s="68">
        <v>0</v>
      </c>
      <c r="AG74" s="74" t="s">
        <v>247</v>
      </c>
      <c r="AH74" s="68" t="b">
        <v>0</v>
      </c>
      <c r="AI74" s="68" t="s">
        <v>248</v>
      </c>
      <c r="AJ74" s="68"/>
      <c r="AK74" s="74" t="s">
        <v>247</v>
      </c>
      <c r="AL74" s="68" t="b">
        <v>0</v>
      </c>
      <c r="AM74" s="68">
        <v>3</v>
      </c>
      <c r="AN74" s="74" t="s">
        <v>8534</v>
      </c>
      <c r="AO74" s="74" t="s">
        <v>250</v>
      </c>
      <c r="AP74" s="68" t="b">
        <v>0</v>
      </c>
      <c r="AQ74" s="74" t="s">
        <v>8534</v>
      </c>
      <c r="AR74" s="68" t="s">
        <v>204</v>
      </c>
      <c r="AS74" s="68">
        <v>0</v>
      </c>
      <c r="AT74" s="68">
        <v>0</v>
      </c>
      <c r="AU74" s="68"/>
      <c r="AV74" s="68"/>
      <c r="AW74" s="68"/>
      <c r="AX74" s="68"/>
      <c r="AY74" s="68"/>
      <c r="AZ74" s="68"/>
      <c r="BA74" s="68"/>
      <c r="BB74" s="68"/>
      <c r="BC74" s="68">
        <v>1</v>
      </c>
      <c r="BD74" s="67" t="str">
        <f>REPLACE(INDEX(GroupVertices[Group],MATCH(Edges[[#This Row],[Vertex 1]],GroupVertices[Vertex],0)),1,1,"")</f>
        <v>3</v>
      </c>
      <c r="BE74" s="67" t="str">
        <f>REPLACE(INDEX(GroupVertices[Group],MATCH(Edges[[#This Row],[Vertex 2]],GroupVertices[Vertex],0)),1,1,"")</f>
        <v>3</v>
      </c>
      <c r="BF74" s="49"/>
      <c r="BG74" s="50"/>
      <c r="BH74" s="49"/>
      <c r="BI74" s="50"/>
      <c r="BJ74" s="49"/>
      <c r="BK74" s="50"/>
      <c r="BL74" s="49"/>
      <c r="BM74" s="50"/>
      <c r="BN74" s="49"/>
    </row>
    <row r="75" spans="1:66" ht="15">
      <c r="A75" s="66" t="s">
        <v>8080</v>
      </c>
      <c r="B75" s="66" t="s">
        <v>8479</v>
      </c>
      <c r="C75" s="83" t="s">
        <v>8075</v>
      </c>
      <c r="D75" s="99">
        <v>4</v>
      </c>
      <c r="E75" s="100" t="s">
        <v>132</v>
      </c>
      <c r="F75" s="101">
        <v>30</v>
      </c>
      <c r="G75" s="83"/>
      <c r="H75" s="82"/>
      <c r="I75" s="102"/>
      <c r="J75" s="102"/>
      <c r="K75" s="35" t="s">
        <v>65</v>
      </c>
      <c r="L75" s="105">
        <v>75</v>
      </c>
      <c r="M75" s="105"/>
      <c r="N75" s="104"/>
      <c r="O75" s="68" t="s">
        <v>243</v>
      </c>
      <c r="P75" s="70">
        <v>44398.63202546296</v>
      </c>
      <c r="Q75" s="68" t="s">
        <v>8487</v>
      </c>
      <c r="R75" s="72" t="str">
        <f>HYPERLINK("https://www.gofundme.com/f/the-inclusion-of-ict-in-schools?utm_campaign=p_lico+share-sheet&amp;utm_medium=chat&amp;utm_source=whatsapp-visit")</f>
        <v>https://www.gofundme.com/f/the-inclusion-of-ict-in-schools?utm_campaign=p_lico+share-sheet&amp;utm_medium=chat&amp;utm_source=whatsapp-visit</v>
      </c>
      <c r="S75" s="68" t="s">
        <v>8089</v>
      </c>
      <c r="T75" s="68"/>
      <c r="U75" s="68"/>
      <c r="V75" s="72" t="str">
        <f>HYPERLINK("https://pbs.twimg.com/profile_images/1413133565441712147/rKhs8qdb_normal.jpg")</f>
        <v>https://pbs.twimg.com/profile_images/1413133565441712147/rKhs8qdb_normal.jpg</v>
      </c>
      <c r="W75" s="70">
        <v>44398.63202546296</v>
      </c>
      <c r="X75" s="76">
        <v>44398</v>
      </c>
      <c r="Y75" s="74" t="s">
        <v>8094</v>
      </c>
      <c r="Z75" s="72" t="str">
        <f>HYPERLINK("https://twitter.com/abdulai_kemoh/status/1417864470878199810")</f>
        <v>https://twitter.com/abdulai_kemoh/status/1417864470878199810</v>
      </c>
      <c r="AA75" s="68"/>
      <c r="AB75" s="68"/>
      <c r="AC75" s="74" t="s">
        <v>8534</v>
      </c>
      <c r="AD75" s="68"/>
      <c r="AE75" s="68" t="b">
        <v>0</v>
      </c>
      <c r="AF75" s="68">
        <v>6</v>
      </c>
      <c r="AG75" s="74" t="s">
        <v>247</v>
      </c>
      <c r="AH75" s="68" t="b">
        <v>0</v>
      </c>
      <c r="AI75" s="68" t="s">
        <v>248</v>
      </c>
      <c r="AJ75" s="68"/>
      <c r="AK75" s="74" t="s">
        <v>247</v>
      </c>
      <c r="AL75" s="68" t="b">
        <v>0</v>
      </c>
      <c r="AM75" s="68">
        <v>3</v>
      </c>
      <c r="AN75" s="74" t="s">
        <v>247</v>
      </c>
      <c r="AO75" s="74" t="s">
        <v>251</v>
      </c>
      <c r="AP75" s="68" t="b">
        <v>0</v>
      </c>
      <c r="AQ75" s="74" t="s">
        <v>8534</v>
      </c>
      <c r="AR75" s="68" t="s">
        <v>204</v>
      </c>
      <c r="AS75" s="68">
        <v>0</v>
      </c>
      <c r="AT75" s="68">
        <v>0</v>
      </c>
      <c r="AU75" s="68"/>
      <c r="AV75" s="68"/>
      <c r="AW75" s="68"/>
      <c r="AX75" s="68"/>
      <c r="AY75" s="68"/>
      <c r="AZ75" s="68"/>
      <c r="BA75" s="68"/>
      <c r="BB75" s="68"/>
      <c r="BC75" s="68">
        <v>1</v>
      </c>
      <c r="BD75" s="67" t="str">
        <f>REPLACE(INDEX(GroupVertices[Group],MATCH(Edges[[#This Row],[Vertex 1]],GroupVertices[Vertex],0)),1,1,"")</f>
        <v>3</v>
      </c>
      <c r="BE75" s="67" t="str">
        <f>REPLACE(INDEX(GroupVertices[Group],MATCH(Edges[[#This Row],[Vertex 2]],GroupVertices[Vertex],0)),1,1,"")</f>
        <v>3</v>
      </c>
      <c r="BF75" s="49"/>
      <c r="BG75" s="50"/>
      <c r="BH75" s="49"/>
      <c r="BI75" s="50"/>
      <c r="BJ75" s="49"/>
      <c r="BK75" s="50"/>
      <c r="BL75" s="49"/>
      <c r="BM75" s="50"/>
      <c r="BN75" s="49"/>
    </row>
    <row r="76" spans="1:66" ht="15">
      <c r="A76" s="66" t="s">
        <v>8445</v>
      </c>
      <c r="B76" s="66" t="s">
        <v>8479</v>
      </c>
      <c r="C76" s="83" t="s">
        <v>8075</v>
      </c>
      <c r="D76" s="99">
        <v>4</v>
      </c>
      <c r="E76" s="100" t="s">
        <v>132</v>
      </c>
      <c r="F76" s="101">
        <v>30</v>
      </c>
      <c r="G76" s="83"/>
      <c r="H76" s="82"/>
      <c r="I76" s="102"/>
      <c r="J76" s="102"/>
      <c r="K76" s="35" t="s">
        <v>65</v>
      </c>
      <c r="L76" s="105">
        <v>76</v>
      </c>
      <c r="M76" s="105"/>
      <c r="N76" s="104"/>
      <c r="O76" s="68" t="s">
        <v>245</v>
      </c>
      <c r="P76" s="70">
        <v>44399.39068287037</v>
      </c>
      <c r="Q76" s="68" t="s">
        <v>8487</v>
      </c>
      <c r="R76" s="72" t="str">
        <f>HYPERLINK("https://www.gofundme.com/f/the-inclusion-of-ict-in-schools?utm_campaign=p_lico+share-sheet&amp;utm_medium=chat&amp;utm_source=whatsapp-visit")</f>
        <v>https://www.gofundme.com/f/the-inclusion-of-ict-in-schools?utm_campaign=p_lico+share-sheet&amp;utm_medium=chat&amp;utm_source=whatsapp-visit</v>
      </c>
      <c r="S76" s="68" t="s">
        <v>8089</v>
      </c>
      <c r="T76" s="68"/>
      <c r="U76" s="68"/>
      <c r="V76" s="72" t="str">
        <f>HYPERLINK("https://pbs.twimg.com/profile_images/1326793070101270528/XND8yimk_normal.jpg")</f>
        <v>https://pbs.twimg.com/profile_images/1326793070101270528/XND8yimk_normal.jpg</v>
      </c>
      <c r="W76" s="70">
        <v>44399.39068287037</v>
      </c>
      <c r="X76" s="76">
        <v>44399</v>
      </c>
      <c r="Y76" s="74" t="s">
        <v>8095</v>
      </c>
      <c r="Z76" s="72" t="str">
        <f>HYPERLINK("https://twitter.com/parlay_me/status/1418139399997566983")</f>
        <v>https://twitter.com/parlay_me/status/1418139399997566983</v>
      </c>
      <c r="AA76" s="68"/>
      <c r="AB76" s="68"/>
      <c r="AC76" s="74" t="s">
        <v>8535</v>
      </c>
      <c r="AD76" s="68"/>
      <c r="AE76" s="68" t="b">
        <v>0</v>
      </c>
      <c r="AF76" s="68">
        <v>0</v>
      </c>
      <c r="AG76" s="74" t="s">
        <v>247</v>
      </c>
      <c r="AH76" s="68" t="b">
        <v>0</v>
      </c>
      <c r="AI76" s="68" t="s">
        <v>248</v>
      </c>
      <c r="AJ76" s="68"/>
      <c r="AK76" s="74" t="s">
        <v>247</v>
      </c>
      <c r="AL76" s="68" t="b">
        <v>0</v>
      </c>
      <c r="AM76" s="68">
        <v>3</v>
      </c>
      <c r="AN76" s="74" t="s">
        <v>8534</v>
      </c>
      <c r="AO76" s="74" t="s">
        <v>250</v>
      </c>
      <c r="AP76" s="68" t="b">
        <v>0</v>
      </c>
      <c r="AQ76" s="74" t="s">
        <v>8534</v>
      </c>
      <c r="AR76" s="68" t="s">
        <v>204</v>
      </c>
      <c r="AS76" s="68">
        <v>0</v>
      </c>
      <c r="AT76" s="68">
        <v>0</v>
      </c>
      <c r="AU76" s="68"/>
      <c r="AV76" s="68"/>
      <c r="AW76" s="68"/>
      <c r="AX76" s="68"/>
      <c r="AY76" s="68"/>
      <c r="AZ76" s="68"/>
      <c r="BA76" s="68"/>
      <c r="BB76" s="68"/>
      <c r="BC76" s="68">
        <v>1</v>
      </c>
      <c r="BD76" s="67" t="str">
        <f>REPLACE(INDEX(GroupVertices[Group],MATCH(Edges[[#This Row],[Vertex 1]],GroupVertices[Vertex],0)),1,1,"")</f>
        <v>3</v>
      </c>
      <c r="BE76" s="67" t="str">
        <f>REPLACE(INDEX(GroupVertices[Group],MATCH(Edges[[#This Row],[Vertex 2]],GroupVertices[Vertex],0)),1,1,"")</f>
        <v>3</v>
      </c>
      <c r="BF76" s="49"/>
      <c r="BG76" s="50"/>
      <c r="BH76" s="49"/>
      <c r="BI76" s="50"/>
      <c r="BJ76" s="49"/>
      <c r="BK76" s="50"/>
      <c r="BL76" s="49"/>
      <c r="BM76" s="50"/>
      <c r="BN76" s="49"/>
    </row>
    <row r="77" spans="1:66" ht="15">
      <c r="A77" s="66" t="s">
        <v>8080</v>
      </c>
      <c r="B77" s="66" t="s">
        <v>8480</v>
      </c>
      <c r="C77" s="83" t="s">
        <v>8075</v>
      </c>
      <c r="D77" s="99">
        <v>4</v>
      </c>
      <c r="E77" s="100" t="s">
        <v>132</v>
      </c>
      <c r="F77" s="101">
        <v>30</v>
      </c>
      <c r="G77" s="83"/>
      <c r="H77" s="82"/>
      <c r="I77" s="102"/>
      <c r="J77" s="102"/>
      <c r="K77" s="35" t="s">
        <v>65</v>
      </c>
      <c r="L77" s="105">
        <v>77</v>
      </c>
      <c r="M77" s="105"/>
      <c r="N77" s="104"/>
      <c r="O77" s="68" t="s">
        <v>243</v>
      </c>
      <c r="P77" s="70">
        <v>44398.63202546296</v>
      </c>
      <c r="Q77" s="68" t="s">
        <v>8487</v>
      </c>
      <c r="R77" s="72" t="str">
        <f>HYPERLINK("https://www.gofundme.com/f/the-inclusion-of-ict-in-schools?utm_campaign=p_lico+share-sheet&amp;utm_medium=chat&amp;utm_source=whatsapp-visit")</f>
        <v>https://www.gofundme.com/f/the-inclusion-of-ict-in-schools?utm_campaign=p_lico+share-sheet&amp;utm_medium=chat&amp;utm_source=whatsapp-visit</v>
      </c>
      <c r="S77" s="68" t="s">
        <v>8089</v>
      </c>
      <c r="T77" s="68"/>
      <c r="U77" s="68"/>
      <c r="V77" s="72" t="str">
        <f>HYPERLINK("https://pbs.twimg.com/profile_images/1413133565441712147/rKhs8qdb_normal.jpg")</f>
        <v>https://pbs.twimg.com/profile_images/1413133565441712147/rKhs8qdb_normal.jpg</v>
      </c>
      <c r="W77" s="70">
        <v>44398.63202546296</v>
      </c>
      <c r="X77" s="76">
        <v>44398</v>
      </c>
      <c r="Y77" s="74" t="s">
        <v>8094</v>
      </c>
      <c r="Z77" s="72" t="str">
        <f>HYPERLINK("https://twitter.com/abdulai_kemoh/status/1417864470878199810")</f>
        <v>https://twitter.com/abdulai_kemoh/status/1417864470878199810</v>
      </c>
      <c r="AA77" s="68"/>
      <c r="AB77" s="68"/>
      <c r="AC77" s="74" t="s">
        <v>8534</v>
      </c>
      <c r="AD77" s="68"/>
      <c r="AE77" s="68" t="b">
        <v>0</v>
      </c>
      <c r="AF77" s="68">
        <v>6</v>
      </c>
      <c r="AG77" s="74" t="s">
        <v>247</v>
      </c>
      <c r="AH77" s="68" t="b">
        <v>0</v>
      </c>
      <c r="AI77" s="68" t="s">
        <v>248</v>
      </c>
      <c r="AJ77" s="68"/>
      <c r="AK77" s="74" t="s">
        <v>247</v>
      </c>
      <c r="AL77" s="68" t="b">
        <v>0</v>
      </c>
      <c r="AM77" s="68">
        <v>3</v>
      </c>
      <c r="AN77" s="74" t="s">
        <v>247</v>
      </c>
      <c r="AO77" s="74" t="s">
        <v>251</v>
      </c>
      <c r="AP77" s="68" t="b">
        <v>0</v>
      </c>
      <c r="AQ77" s="74" t="s">
        <v>8534</v>
      </c>
      <c r="AR77" s="68" t="s">
        <v>204</v>
      </c>
      <c r="AS77" s="68">
        <v>0</v>
      </c>
      <c r="AT77" s="68">
        <v>0</v>
      </c>
      <c r="AU77" s="68"/>
      <c r="AV77" s="68"/>
      <c r="AW77" s="68"/>
      <c r="AX77" s="68"/>
      <c r="AY77" s="68"/>
      <c r="AZ77" s="68"/>
      <c r="BA77" s="68"/>
      <c r="BB77" s="68"/>
      <c r="BC77" s="68">
        <v>1</v>
      </c>
      <c r="BD77" s="67" t="str">
        <f>REPLACE(INDEX(GroupVertices[Group],MATCH(Edges[[#This Row],[Vertex 1]],GroupVertices[Vertex],0)),1,1,"")</f>
        <v>3</v>
      </c>
      <c r="BE77" s="67" t="str">
        <f>REPLACE(INDEX(GroupVertices[Group],MATCH(Edges[[#This Row],[Vertex 2]],GroupVertices[Vertex],0)),1,1,"")</f>
        <v>3</v>
      </c>
      <c r="BF77" s="49"/>
      <c r="BG77" s="50"/>
      <c r="BH77" s="49"/>
      <c r="BI77" s="50"/>
      <c r="BJ77" s="49"/>
      <c r="BK77" s="50"/>
      <c r="BL77" s="49"/>
      <c r="BM77" s="50"/>
      <c r="BN77" s="49"/>
    </row>
    <row r="78" spans="1:66" ht="15">
      <c r="A78" s="66" t="s">
        <v>8445</v>
      </c>
      <c r="B78" s="66" t="s">
        <v>8480</v>
      </c>
      <c r="C78" s="83" t="s">
        <v>8075</v>
      </c>
      <c r="D78" s="99">
        <v>4</v>
      </c>
      <c r="E78" s="100" t="s">
        <v>132</v>
      </c>
      <c r="F78" s="101">
        <v>30</v>
      </c>
      <c r="G78" s="83"/>
      <c r="H78" s="82"/>
      <c r="I78" s="102"/>
      <c r="J78" s="102"/>
      <c r="K78" s="35" t="s">
        <v>65</v>
      </c>
      <c r="L78" s="105">
        <v>78</v>
      </c>
      <c r="M78" s="105"/>
      <c r="N78" s="104"/>
      <c r="O78" s="68" t="s">
        <v>245</v>
      </c>
      <c r="P78" s="70">
        <v>44399.39068287037</v>
      </c>
      <c r="Q78" s="68" t="s">
        <v>8487</v>
      </c>
      <c r="R78" s="72" t="str">
        <f>HYPERLINK("https://www.gofundme.com/f/the-inclusion-of-ict-in-schools?utm_campaign=p_lico+share-sheet&amp;utm_medium=chat&amp;utm_source=whatsapp-visit")</f>
        <v>https://www.gofundme.com/f/the-inclusion-of-ict-in-schools?utm_campaign=p_lico+share-sheet&amp;utm_medium=chat&amp;utm_source=whatsapp-visit</v>
      </c>
      <c r="S78" s="68" t="s">
        <v>8089</v>
      </c>
      <c r="T78" s="68"/>
      <c r="U78" s="68"/>
      <c r="V78" s="72" t="str">
        <f>HYPERLINK("https://pbs.twimg.com/profile_images/1326793070101270528/XND8yimk_normal.jpg")</f>
        <v>https://pbs.twimg.com/profile_images/1326793070101270528/XND8yimk_normal.jpg</v>
      </c>
      <c r="W78" s="70">
        <v>44399.39068287037</v>
      </c>
      <c r="X78" s="76">
        <v>44399</v>
      </c>
      <c r="Y78" s="74" t="s">
        <v>8095</v>
      </c>
      <c r="Z78" s="72" t="str">
        <f>HYPERLINK("https://twitter.com/parlay_me/status/1418139399997566983")</f>
        <v>https://twitter.com/parlay_me/status/1418139399997566983</v>
      </c>
      <c r="AA78" s="68"/>
      <c r="AB78" s="68"/>
      <c r="AC78" s="74" t="s">
        <v>8535</v>
      </c>
      <c r="AD78" s="68"/>
      <c r="AE78" s="68" t="b">
        <v>0</v>
      </c>
      <c r="AF78" s="68">
        <v>0</v>
      </c>
      <c r="AG78" s="74" t="s">
        <v>247</v>
      </c>
      <c r="AH78" s="68" t="b">
        <v>0</v>
      </c>
      <c r="AI78" s="68" t="s">
        <v>248</v>
      </c>
      <c r="AJ78" s="68"/>
      <c r="AK78" s="74" t="s">
        <v>247</v>
      </c>
      <c r="AL78" s="68" t="b">
        <v>0</v>
      </c>
      <c r="AM78" s="68">
        <v>3</v>
      </c>
      <c r="AN78" s="74" t="s">
        <v>8534</v>
      </c>
      <c r="AO78" s="74" t="s">
        <v>250</v>
      </c>
      <c r="AP78" s="68" t="b">
        <v>0</v>
      </c>
      <c r="AQ78" s="74" t="s">
        <v>8534</v>
      </c>
      <c r="AR78" s="68" t="s">
        <v>204</v>
      </c>
      <c r="AS78" s="68">
        <v>0</v>
      </c>
      <c r="AT78" s="68">
        <v>0</v>
      </c>
      <c r="AU78" s="68"/>
      <c r="AV78" s="68"/>
      <c r="AW78" s="68"/>
      <c r="AX78" s="68"/>
      <c r="AY78" s="68"/>
      <c r="AZ78" s="68"/>
      <c r="BA78" s="68"/>
      <c r="BB78" s="68"/>
      <c r="BC78" s="68">
        <v>1</v>
      </c>
      <c r="BD78" s="67" t="str">
        <f>REPLACE(INDEX(GroupVertices[Group],MATCH(Edges[[#This Row],[Vertex 1]],GroupVertices[Vertex],0)),1,1,"")</f>
        <v>3</v>
      </c>
      <c r="BE78" s="67" t="str">
        <f>REPLACE(INDEX(GroupVertices[Group],MATCH(Edges[[#This Row],[Vertex 2]],GroupVertices[Vertex],0)),1,1,"")</f>
        <v>3</v>
      </c>
      <c r="BF78" s="49"/>
      <c r="BG78" s="50"/>
      <c r="BH78" s="49"/>
      <c r="BI78" s="50"/>
      <c r="BJ78" s="49"/>
      <c r="BK78" s="50"/>
      <c r="BL78" s="49"/>
      <c r="BM78" s="50"/>
      <c r="BN78" s="49"/>
    </row>
    <row r="79" spans="1:66" ht="15">
      <c r="A79" s="66" t="s">
        <v>8080</v>
      </c>
      <c r="B79" s="66" t="s">
        <v>8481</v>
      </c>
      <c r="C79" s="83" t="s">
        <v>8075</v>
      </c>
      <c r="D79" s="99">
        <v>4</v>
      </c>
      <c r="E79" s="100" t="s">
        <v>132</v>
      </c>
      <c r="F79" s="101">
        <v>30</v>
      </c>
      <c r="G79" s="83"/>
      <c r="H79" s="82"/>
      <c r="I79" s="102"/>
      <c r="J79" s="102"/>
      <c r="K79" s="35" t="s">
        <v>65</v>
      </c>
      <c r="L79" s="105">
        <v>79</v>
      </c>
      <c r="M79" s="105"/>
      <c r="N79" s="104"/>
      <c r="O79" s="68" t="s">
        <v>243</v>
      </c>
      <c r="P79" s="70">
        <v>44398.63202546296</v>
      </c>
      <c r="Q79" s="68" t="s">
        <v>8487</v>
      </c>
      <c r="R79" s="72" t="str">
        <f>HYPERLINK("https://www.gofundme.com/f/the-inclusion-of-ict-in-schools?utm_campaign=p_lico+share-sheet&amp;utm_medium=chat&amp;utm_source=whatsapp-visit")</f>
        <v>https://www.gofundme.com/f/the-inclusion-of-ict-in-schools?utm_campaign=p_lico+share-sheet&amp;utm_medium=chat&amp;utm_source=whatsapp-visit</v>
      </c>
      <c r="S79" s="68" t="s">
        <v>8089</v>
      </c>
      <c r="T79" s="68"/>
      <c r="U79" s="68"/>
      <c r="V79" s="72" t="str">
        <f>HYPERLINK("https://pbs.twimg.com/profile_images/1413133565441712147/rKhs8qdb_normal.jpg")</f>
        <v>https://pbs.twimg.com/profile_images/1413133565441712147/rKhs8qdb_normal.jpg</v>
      </c>
      <c r="W79" s="70">
        <v>44398.63202546296</v>
      </c>
      <c r="X79" s="76">
        <v>44398</v>
      </c>
      <c r="Y79" s="74" t="s">
        <v>8094</v>
      </c>
      <c r="Z79" s="72" t="str">
        <f>HYPERLINK("https://twitter.com/abdulai_kemoh/status/1417864470878199810")</f>
        <v>https://twitter.com/abdulai_kemoh/status/1417864470878199810</v>
      </c>
      <c r="AA79" s="68"/>
      <c r="AB79" s="68"/>
      <c r="AC79" s="74" t="s">
        <v>8534</v>
      </c>
      <c r="AD79" s="68"/>
      <c r="AE79" s="68" t="b">
        <v>0</v>
      </c>
      <c r="AF79" s="68">
        <v>6</v>
      </c>
      <c r="AG79" s="74" t="s">
        <v>247</v>
      </c>
      <c r="AH79" s="68" t="b">
        <v>0</v>
      </c>
      <c r="AI79" s="68" t="s">
        <v>248</v>
      </c>
      <c r="AJ79" s="68"/>
      <c r="AK79" s="74" t="s">
        <v>247</v>
      </c>
      <c r="AL79" s="68" t="b">
        <v>0</v>
      </c>
      <c r="AM79" s="68">
        <v>3</v>
      </c>
      <c r="AN79" s="74" t="s">
        <v>247</v>
      </c>
      <c r="AO79" s="74" t="s">
        <v>251</v>
      </c>
      <c r="AP79" s="68" t="b">
        <v>0</v>
      </c>
      <c r="AQ79" s="74" t="s">
        <v>8534</v>
      </c>
      <c r="AR79" s="68" t="s">
        <v>204</v>
      </c>
      <c r="AS79" s="68">
        <v>0</v>
      </c>
      <c r="AT79" s="68">
        <v>0</v>
      </c>
      <c r="AU79" s="68"/>
      <c r="AV79" s="68"/>
      <c r="AW79" s="68"/>
      <c r="AX79" s="68"/>
      <c r="AY79" s="68"/>
      <c r="AZ79" s="68"/>
      <c r="BA79" s="68"/>
      <c r="BB79" s="68"/>
      <c r="BC79" s="68">
        <v>1</v>
      </c>
      <c r="BD79" s="67" t="str">
        <f>REPLACE(INDEX(GroupVertices[Group],MATCH(Edges[[#This Row],[Vertex 1]],GroupVertices[Vertex],0)),1,1,"")</f>
        <v>3</v>
      </c>
      <c r="BE79" s="67" t="str">
        <f>REPLACE(INDEX(GroupVertices[Group],MATCH(Edges[[#This Row],[Vertex 2]],GroupVertices[Vertex],0)),1,1,"")</f>
        <v>3</v>
      </c>
      <c r="BF79" s="49"/>
      <c r="BG79" s="50"/>
      <c r="BH79" s="49"/>
      <c r="BI79" s="50"/>
      <c r="BJ79" s="49"/>
      <c r="BK79" s="50"/>
      <c r="BL79" s="49"/>
      <c r="BM79" s="50"/>
      <c r="BN79" s="49"/>
    </row>
    <row r="80" spans="1:66" ht="15">
      <c r="A80" s="66" t="s">
        <v>8445</v>
      </c>
      <c r="B80" s="66" t="s">
        <v>8481</v>
      </c>
      <c r="C80" s="83" t="s">
        <v>8075</v>
      </c>
      <c r="D80" s="99">
        <v>4</v>
      </c>
      <c r="E80" s="100" t="s">
        <v>132</v>
      </c>
      <c r="F80" s="101">
        <v>30</v>
      </c>
      <c r="G80" s="83"/>
      <c r="H80" s="82"/>
      <c r="I80" s="102"/>
      <c r="J80" s="102"/>
      <c r="K80" s="35" t="s">
        <v>65</v>
      </c>
      <c r="L80" s="105">
        <v>80</v>
      </c>
      <c r="M80" s="105"/>
      <c r="N80" s="104"/>
      <c r="O80" s="68" t="s">
        <v>245</v>
      </c>
      <c r="P80" s="70">
        <v>44399.39068287037</v>
      </c>
      <c r="Q80" s="68" t="s">
        <v>8487</v>
      </c>
      <c r="R80" s="72" t="str">
        <f>HYPERLINK("https://www.gofundme.com/f/the-inclusion-of-ict-in-schools?utm_campaign=p_lico+share-sheet&amp;utm_medium=chat&amp;utm_source=whatsapp-visit")</f>
        <v>https://www.gofundme.com/f/the-inclusion-of-ict-in-schools?utm_campaign=p_lico+share-sheet&amp;utm_medium=chat&amp;utm_source=whatsapp-visit</v>
      </c>
      <c r="S80" s="68" t="s">
        <v>8089</v>
      </c>
      <c r="T80" s="68"/>
      <c r="U80" s="68"/>
      <c r="V80" s="72" t="str">
        <f>HYPERLINK("https://pbs.twimg.com/profile_images/1326793070101270528/XND8yimk_normal.jpg")</f>
        <v>https://pbs.twimg.com/profile_images/1326793070101270528/XND8yimk_normal.jpg</v>
      </c>
      <c r="W80" s="70">
        <v>44399.39068287037</v>
      </c>
      <c r="X80" s="76">
        <v>44399</v>
      </c>
      <c r="Y80" s="74" t="s">
        <v>8095</v>
      </c>
      <c r="Z80" s="72" t="str">
        <f>HYPERLINK("https://twitter.com/parlay_me/status/1418139399997566983")</f>
        <v>https://twitter.com/parlay_me/status/1418139399997566983</v>
      </c>
      <c r="AA80" s="68"/>
      <c r="AB80" s="68"/>
      <c r="AC80" s="74" t="s">
        <v>8535</v>
      </c>
      <c r="AD80" s="68"/>
      <c r="AE80" s="68" t="b">
        <v>0</v>
      </c>
      <c r="AF80" s="68">
        <v>0</v>
      </c>
      <c r="AG80" s="74" t="s">
        <v>247</v>
      </c>
      <c r="AH80" s="68" t="b">
        <v>0</v>
      </c>
      <c r="AI80" s="68" t="s">
        <v>248</v>
      </c>
      <c r="AJ80" s="68"/>
      <c r="AK80" s="74" t="s">
        <v>247</v>
      </c>
      <c r="AL80" s="68" t="b">
        <v>0</v>
      </c>
      <c r="AM80" s="68">
        <v>3</v>
      </c>
      <c r="AN80" s="74" t="s">
        <v>8534</v>
      </c>
      <c r="AO80" s="74" t="s">
        <v>250</v>
      </c>
      <c r="AP80" s="68" t="b">
        <v>0</v>
      </c>
      <c r="AQ80" s="74" t="s">
        <v>8534</v>
      </c>
      <c r="AR80" s="68" t="s">
        <v>204</v>
      </c>
      <c r="AS80" s="68">
        <v>0</v>
      </c>
      <c r="AT80" s="68">
        <v>0</v>
      </c>
      <c r="AU80" s="68"/>
      <c r="AV80" s="68"/>
      <c r="AW80" s="68"/>
      <c r="AX80" s="68"/>
      <c r="AY80" s="68"/>
      <c r="AZ80" s="68"/>
      <c r="BA80" s="68"/>
      <c r="BB80" s="68"/>
      <c r="BC80" s="68">
        <v>1</v>
      </c>
      <c r="BD80" s="67" t="str">
        <f>REPLACE(INDEX(GroupVertices[Group],MATCH(Edges[[#This Row],[Vertex 1]],GroupVertices[Vertex],0)),1,1,"")</f>
        <v>3</v>
      </c>
      <c r="BE80" s="67" t="str">
        <f>REPLACE(INDEX(GroupVertices[Group],MATCH(Edges[[#This Row],[Vertex 2]],GroupVertices[Vertex],0)),1,1,"")</f>
        <v>3</v>
      </c>
      <c r="BF80" s="49"/>
      <c r="BG80" s="50"/>
      <c r="BH80" s="49"/>
      <c r="BI80" s="50"/>
      <c r="BJ80" s="49"/>
      <c r="BK80" s="50"/>
      <c r="BL80" s="49"/>
      <c r="BM80" s="50"/>
      <c r="BN80" s="49"/>
    </row>
    <row r="81" spans="1:66" ht="15">
      <c r="A81" s="66" t="s">
        <v>8080</v>
      </c>
      <c r="B81" s="66" t="s">
        <v>8473</v>
      </c>
      <c r="C81" s="83" t="s">
        <v>8075</v>
      </c>
      <c r="D81" s="99">
        <v>4</v>
      </c>
      <c r="E81" s="100" t="s">
        <v>132</v>
      </c>
      <c r="F81" s="101">
        <v>30</v>
      </c>
      <c r="G81" s="83"/>
      <c r="H81" s="82"/>
      <c r="I81" s="102"/>
      <c r="J81" s="102"/>
      <c r="K81" s="35" t="s">
        <v>65</v>
      </c>
      <c r="L81" s="105">
        <v>81</v>
      </c>
      <c r="M81" s="105"/>
      <c r="N81" s="104"/>
      <c r="O81" s="68" t="s">
        <v>243</v>
      </c>
      <c r="P81" s="70">
        <v>44398.63202546296</v>
      </c>
      <c r="Q81" s="68" t="s">
        <v>8487</v>
      </c>
      <c r="R81" s="72" t="str">
        <f>HYPERLINK("https://www.gofundme.com/f/the-inclusion-of-ict-in-schools?utm_campaign=p_lico+share-sheet&amp;utm_medium=chat&amp;utm_source=whatsapp-visit")</f>
        <v>https://www.gofundme.com/f/the-inclusion-of-ict-in-schools?utm_campaign=p_lico+share-sheet&amp;utm_medium=chat&amp;utm_source=whatsapp-visit</v>
      </c>
      <c r="S81" s="68" t="s">
        <v>8089</v>
      </c>
      <c r="T81" s="68"/>
      <c r="U81" s="68"/>
      <c r="V81" s="72" t="str">
        <f>HYPERLINK("https://pbs.twimg.com/profile_images/1413133565441712147/rKhs8qdb_normal.jpg")</f>
        <v>https://pbs.twimg.com/profile_images/1413133565441712147/rKhs8qdb_normal.jpg</v>
      </c>
      <c r="W81" s="70">
        <v>44398.63202546296</v>
      </c>
      <c r="X81" s="76">
        <v>44398</v>
      </c>
      <c r="Y81" s="74" t="s">
        <v>8094</v>
      </c>
      <c r="Z81" s="72" t="str">
        <f>HYPERLINK("https://twitter.com/abdulai_kemoh/status/1417864470878199810")</f>
        <v>https://twitter.com/abdulai_kemoh/status/1417864470878199810</v>
      </c>
      <c r="AA81" s="68"/>
      <c r="AB81" s="68"/>
      <c r="AC81" s="74" t="s">
        <v>8534</v>
      </c>
      <c r="AD81" s="68"/>
      <c r="AE81" s="68" t="b">
        <v>0</v>
      </c>
      <c r="AF81" s="68">
        <v>6</v>
      </c>
      <c r="AG81" s="74" t="s">
        <v>247</v>
      </c>
      <c r="AH81" s="68" t="b">
        <v>0</v>
      </c>
      <c r="AI81" s="68" t="s">
        <v>248</v>
      </c>
      <c r="AJ81" s="68"/>
      <c r="AK81" s="74" t="s">
        <v>247</v>
      </c>
      <c r="AL81" s="68" t="b">
        <v>0</v>
      </c>
      <c r="AM81" s="68">
        <v>3</v>
      </c>
      <c r="AN81" s="74" t="s">
        <v>247</v>
      </c>
      <c r="AO81" s="74" t="s">
        <v>251</v>
      </c>
      <c r="AP81" s="68" t="b">
        <v>0</v>
      </c>
      <c r="AQ81" s="74" t="s">
        <v>8534</v>
      </c>
      <c r="AR81" s="68" t="s">
        <v>204</v>
      </c>
      <c r="AS81" s="68">
        <v>0</v>
      </c>
      <c r="AT81" s="68">
        <v>0</v>
      </c>
      <c r="AU81" s="68"/>
      <c r="AV81" s="68"/>
      <c r="AW81" s="68"/>
      <c r="AX81" s="68"/>
      <c r="AY81" s="68"/>
      <c r="AZ81" s="68"/>
      <c r="BA81" s="68"/>
      <c r="BB81" s="68"/>
      <c r="BC81" s="68">
        <v>1</v>
      </c>
      <c r="BD81" s="67" t="str">
        <f>REPLACE(INDEX(GroupVertices[Group],MATCH(Edges[[#This Row],[Vertex 1]],GroupVertices[Vertex],0)),1,1,"")</f>
        <v>3</v>
      </c>
      <c r="BE81" s="67" t="str">
        <f>REPLACE(INDEX(GroupVertices[Group],MATCH(Edges[[#This Row],[Vertex 2]],GroupVertices[Vertex],0)),1,1,"")</f>
        <v>3</v>
      </c>
      <c r="BF81" s="49"/>
      <c r="BG81" s="50"/>
      <c r="BH81" s="49"/>
      <c r="BI81" s="50"/>
      <c r="BJ81" s="49"/>
      <c r="BK81" s="50"/>
      <c r="BL81" s="49"/>
      <c r="BM81" s="50"/>
      <c r="BN81" s="49"/>
    </row>
    <row r="82" spans="1:66" ht="15">
      <c r="A82" s="66" t="s">
        <v>8080</v>
      </c>
      <c r="B82" s="66" t="s">
        <v>8445</v>
      </c>
      <c r="C82" s="83" t="s">
        <v>8075</v>
      </c>
      <c r="D82" s="99">
        <v>4</v>
      </c>
      <c r="E82" s="100" t="s">
        <v>132</v>
      </c>
      <c r="F82" s="101">
        <v>30</v>
      </c>
      <c r="G82" s="83"/>
      <c r="H82" s="82"/>
      <c r="I82" s="102"/>
      <c r="J82" s="102"/>
      <c r="K82" s="35" t="s">
        <v>66</v>
      </c>
      <c r="L82" s="105">
        <v>82</v>
      </c>
      <c r="M82" s="105"/>
      <c r="N82" s="104"/>
      <c r="O82" s="68" t="s">
        <v>243</v>
      </c>
      <c r="P82" s="70">
        <v>44398.63202546296</v>
      </c>
      <c r="Q82" s="68" t="s">
        <v>8487</v>
      </c>
      <c r="R82" s="72" t="str">
        <f>HYPERLINK("https://www.gofundme.com/f/the-inclusion-of-ict-in-schools?utm_campaign=p_lico+share-sheet&amp;utm_medium=chat&amp;utm_source=whatsapp-visit")</f>
        <v>https://www.gofundme.com/f/the-inclusion-of-ict-in-schools?utm_campaign=p_lico+share-sheet&amp;utm_medium=chat&amp;utm_source=whatsapp-visit</v>
      </c>
      <c r="S82" s="68" t="s">
        <v>8089</v>
      </c>
      <c r="T82" s="68"/>
      <c r="U82" s="68"/>
      <c r="V82" s="72" t="str">
        <f>HYPERLINK("https://pbs.twimg.com/profile_images/1413133565441712147/rKhs8qdb_normal.jpg")</f>
        <v>https://pbs.twimg.com/profile_images/1413133565441712147/rKhs8qdb_normal.jpg</v>
      </c>
      <c r="W82" s="70">
        <v>44398.63202546296</v>
      </c>
      <c r="X82" s="76">
        <v>44398</v>
      </c>
      <c r="Y82" s="74" t="s">
        <v>8094</v>
      </c>
      <c r="Z82" s="72" t="str">
        <f>HYPERLINK("https://twitter.com/abdulai_kemoh/status/1417864470878199810")</f>
        <v>https://twitter.com/abdulai_kemoh/status/1417864470878199810</v>
      </c>
      <c r="AA82" s="68"/>
      <c r="AB82" s="68"/>
      <c r="AC82" s="74" t="s">
        <v>8534</v>
      </c>
      <c r="AD82" s="68"/>
      <c r="AE82" s="68" t="b">
        <v>0</v>
      </c>
      <c r="AF82" s="68">
        <v>6</v>
      </c>
      <c r="AG82" s="74" t="s">
        <v>247</v>
      </c>
      <c r="AH82" s="68" t="b">
        <v>0</v>
      </c>
      <c r="AI82" s="68" t="s">
        <v>248</v>
      </c>
      <c r="AJ82" s="68"/>
      <c r="AK82" s="74" t="s">
        <v>247</v>
      </c>
      <c r="AL82" s="68" t="b">
        <v>0</v>
      </c>
      <c r="AM82" s="68">
        <v>3</v>
      </c>
      <c r="AN82" s="74" t="s">
        <v>247</v>
      </c>
      <c r="AO82" s="74" t="s">
        <v>251</v>
      </c>
      <c r="AP82" s="68" t="b">
        <v>0</v>
      </c>
      <c r="AQ82" s="74" t="s">
        <v>8534</v>
      </c>
      <c r="AR82" s="68" t="s">
        <v>204</v>
      </c>
      <c r="AS82" s="68">
        <v>0</v>
      </c>
      <c r="AT82" s="68">
        <v>0</v>
      </c>
      <c r="AU82" s="68"/>
      <c r="AV82" s="68"/>
      <c r="AW82" s="68"/>
      <c r="AX82" s="68"/>
      <c r="AY82" s="68"/>
      <c r="AZ82" s="68"/>
      <c r="BA82" s="68"/>
      <c r="BB82" s="68"/>
      <c r="BC82" s="68">
        <v>1</v>
      </c>
      <c r="BD82" s="67" t="str">
        <f>REPLACE(INDEX(GroupVertices[Group],MATCH(Edges[[#This Row],[Vertex 1]],GroupVertices[Vertex],0)),1,1,"")</f>
        <v>3</v>
      </c>
      <c r="BE82" s="67" t="str">
        <f>REPLACE(INDEX(GroupVertices[Group],MATCH(Edges[[#This Row],[Vertex 2]],GroupVertices[Vertex],0)),1,1,"")</f>
        <v>3</v>
      </c>
      <c r="BF82" s="49"/>
      <c r="BG82" s="50"/>
      <c r="BH82" s="49"/>
      <c r="BI82" s="50"/>
      <c r="BJ82" s="49"/>
      <c r="BK82" s="50"/>
      <c r="BL82" s="49"/>
      <c r="BM82" s="50"/>
      <c r="BN82" s="49"/>
    </row>
    <row r="83" spans="1:66" ht="15">
      <c r="A83" s="66" t="s">
        <v>8080</v>
      </c>
      <c r="B83" s="66" t="s">
        <v>8288</v>
      </c>
      <c r="C83" s="83" t="s">
        <v>8075</v>
      </c>
      <c r="D83" s="99">
        <v>4</v>
      </c>
      <c r="E83" s="100" t="s">
        <v>132</v>
      </c>
      <c r="F83" s="101">
        <v>30</v>
      </c>
      <c r="G83" s="83"/>
      <c r="H83" s="82"/>
      <c r="I83" s="102"/>
      <c r="J83" s="102"/>
      <c r="K83" s="35" t="s">
        <v>65</v>
      </c>
      <c r="L83" s="105">
        <v>83</v>
      </c>
      <c r="M83" s="105"/>
      <c r="N83" s="104"/>
      <c r="O83" s="68" t="s">
        <v>243</v>
      </c>
      <c r="P83" s="70">
        <v>44398.63202546296</v>
      </c>
      <c r="Q83" s="68" t="s">
        <v>8487</v>
      </c>
      <c r="R83" s="72" t="str">
        <f>HYPERLINK("https://www.gofundme.com/f/the-inclusion-of-ict-in-schools?utm_campaign=p_lico+share-sheet&amp;utm_medium=chat&amp;utm_source=whatsapp-visit")</f>
        <v>https://www.gofundme.com/f/the-inclusion-of-ict-in-schools?utm_campaign=p_lico+share-sheet&amp;utm_medium=chat&amp;utm_source=whatsapp-visit</v>
      </c>
      <c r="S83" s="68" t="s">
        <v>8089</v>
      </c>
      <c r="T83" s="68"/>
      <c r="U83" s="68"/>
      <c r="V83" s="72" t="str">
        <f>HYPERLINK("https://pbs.twimg.com/profile_images/1413133565441712147/rKhs8qdb_normal.jpg")</f>
        <v>https://pbs.twimg.com/profile_images/1413133565441712147/rKhs8qdb_normal.jpg</v>
      </c>
      <c r="W83" s="70">
        <v>44398.63202546296</v>
      </c>
      <c r="X83" s="76">
        <v>44398</v>
      </c>
      <c r="Y83" s="74" t="s">
        <v>8094</v>
      </c>
      <c r="Z83" s="72" t="str">
        <f>HYPERLINK("https://twitter.com/abdulai_kemoh/status/1417864470878199810")</f>
        <v>https://twitter.com/abdulai_kemoh/status/1417864470878199810</v>
      </c>
      <c r="AA83" s="68"/>
      <c r="AB83" s="68"/>
      <c r="AC83" s="74" t="s">
        <v>8534</v>
      </c>
      <c r="AD83" s="68"/>
      <c r="AE83" s="68" t="b">
        <v>0</v>
      </c>
      <c r="AF83" s="68">
        <v>6</v>
      </c>
      <c r="AG83" s="74" t="s">
        <v>247</v>
      </c>
      <c r="AH83" s="68" t="b">
        <v>0</v>
      </c>
      <c r="AI83" s="68" t="s">
        <v>248</v>
      </c>
      <c r="AJ83" s="68"/>
      <c r="AK83" s="74" t="s">
        <v>247</v>
      </c>
      <c r="AL83" s="68" t="b">
        <v>0</v>
      </c>
      <c r="AM83" s="68">
        <v>3</v>
      </c>
      <c r="AN83" s="74" t="s">
        <v>247</v>
      </c>
      <c r="AO83" s="74" t="s">
        <v>251</v>
      </c>
      <c r="AP83" s="68" t="b">
        <v>0</v>
      </c>
      <c r="AQ83" s="74" t="s">
        <v>8534</v>
      </c>
      <c r="AR83" s="68" t="s">
        <v>204</v>
      </c>
      <c r="AS83" s="68">
        <v>0</v>
      </c>
      <c r="AT83" s="68">
        <v>0</v>
      </c>
      <c r="AU83" s="68"/>
      <c r="AV83" s="68"/>
      <c r="AW83" s="68"/>
      <c r="AX83" s="68"/>
      <c r="AY83" s="68"/>
      <c r="AZ83" s="68"/>
      <c r="BA83" s="68"/>
      <c r="BB83" s="68"/>
      <c r="BC83" s="68">
        <v>1</v>
      </c>
      <c r="BD83" s="67" t="str">
        <f>REPLACE(INDEX(GroupVertices[Group],MATCH(Edges[[#This Row],[Vertex 1]],GroupVertices[Vertex],0)),1,1,"")</f>
        <v>3</v>
      </c>
      <c r="BE83" s="67" t="str">
        <f>REPLACE(INDEX(GroupVertices[Group],MATCH(Edges[[#This Row],[Vertex 2]],GroupVertices[Vertex],0)),1,1,"")</f>
        <v>2</v>
      </c>
      <c r="BF83" s="49">
        <v>0</v>
      </c>
      <c r="BG83" s="50">
        <v>0</v>
      </c>
      <c r="BH83" s="49">
        <v>1</v>
      </c>
      <c r="BI83" s="50">
        <v>3.4482758620689653</v>
      </c>
      <c r="BJ83" s="49">
        <v>0</v>
      </c>
      <c r="BK83" s="50">
        <v>0</v>
      </c>
      <c r="BL83" s="49">
        <v>28</v>
      </c>
      <c r="BM83" s="50">
        <v>96.55172413793103</v>
      </c>
      <c r="BN83" s="49">
        <v>29</v>
      </c>
    </row>
    <row r="84" spans="1:66" ht="15">
      <c r="A84" s="66" t="s">
        <v>8445</v>
      </c>
      <c r="B84" s="66" t="s">
        <v>8080</v>
      </c>
      <c r="C84" s="83" t="s">
        <v>8075</v>
      </c>
      <c r="D84" s="99">
        <v>4</v>
      </c>
      <c r="E84" s="100" t="s">
        <v>132</v>
      </c>
      <c r="F84" s="101">
        <v>30</v>
      </c>
      <c r="G84" s="83"/>
      <c r="H84" s="82"/>
      <c r="I84" s="102"/>
      <c r="J84" s="102"/>
      <c r="K84" s="35" t="s">
        <v>66</v>
      </c>
      <c r="L84" s="105">
        <v>84</v>
      </c>
      <c r="M84" s="105"/>
      <c r="N84" s="104"/>
      <c r="O84" s="68" t="s">
        <v>244</v>
      </c>
      <c r="P84" s="70">
        <v>44399.39068287037</v>
      </c>
      <c r="Q84" s="68" t="s">
        <v>8487</v>
      </c>
      <c r="R84" s="72" t="str">
        <f>HYPERLINK("https://www.gofundme.com/f/the-inclusion-of-ict-in-schools?utm_campaign=p_lico+share-sheet&amp;utm_medium=chat&amp;utm_source=whatsapp-visit")</f>
        <v>https://www.gofundme.com/f/the-inclusion-of-ict-in-schools?utm_campaign=p_lico+share-sheet&amp;utm_medium=chat&amp;utm_source=whatsapp-visit</v>
      </c>
      <c r="S84" s="68" t="s">
        <v>8089</v>
      </c>
      <c r="T84" s="68"/>
      <c r="U84" s="68"/>
      <c r="V84" s="72" t="str">
        <f>HYPERLINK("https://pbs.twimg.com/profile_images/1326793070101270528/XND8yimk_normal.jpg")</f>
        <v>https://pbs.twimg.com/profile_images/1326793070101270528/XND8yimk_normal.jpg</v>
      </c>
      <c r="W84" s="70">
        <v>44399.39068287037</v>
      </c>
      <c r="X84" s="76">
        <v>44399</v>
      </c>
      <c r="Y84" s="74" t="s">
        <v>8095</v>
      </c>
      <c r="Z84" s="72" t="str">
        <f>HYPERLINK("https://twitter.com/parlay_me/status/1418139399997566983")</f>
        <v>https://twitter.com/parlay_me/status/1418139399997566983</v>
      </c>
      <c r="AA84" s="68"/>
      <c r="AB84" s="68"/>
      <c r="AC84" s="74" t="s">
        <v>8535</v>
      </c>
      <c r="AD84" s="68"/>
      <c r="AE84" s="68" t="b">
        <v>0</v>
      </c>
      <c r="AF84" s="68">
        <v>0</v>
      </c>
      <c r="AG84" s="74" t="s">
        <v>247</v>
      </c>
      <c r="AH84" s="68" t="b">
        <v>0</v>
      </c>
      <c r="AI84" s="68" t="s">
        <v>248</v>
      </c>
      <c r="AJ84" s="68"/>
      <c r="AK84" s="74" t="s">
        <v>247</v>
      </c>
      <c r="AL84" s="68" t="b">
        <v>0</v>
      </c>
      <c r="AM84" s="68">
        <v>3</v>
      </c>
      <c r="AN84" s="74" t="s">
        <v>8534</v>
      </c>
      <c r="AO84" s="74" t="s">
        <v>250</v>
      </c>
      <c r="AP84" s="68" t="b">
        <v>0</v>
      </c>
      <c r="AQ84" s="74" t="s">
        <v>8534</v>
      </c>
      <c r="AR84" s="68" t="s">
        <v>204</v>
      </c>
      <c r="AS84" s="68">
        <v>0</v>
      </c>
      <c r="AT84" s="68">
        <v>0</v>
      </c>
      <c r="AU84" s="68"/>
      <c r="AV84" s="68"/>
      <c r="AW84" s="68"/>
      <c r="AX84" s="68"/>
      <c r="AY84" s="68"/>
      <c r="AZ84" s="68"/>
      <c r="BA84" s="68"/>
      <c r="BB84" s="68"/>
      <c r="BC84" s="68">
        <v>1</v>
      </c>
      <c r="BD84" s="67" t="str">
        <f>REPLACE(INDEX(GroupVertices[Group],MATCH(Edges[[#This Row],[Vertex 1]],GroupVertices[Vertex],0)),1,1,"")</f>
        <v>3</v>
      </c>
      <c r="BE84" s="67" t="str">
        <f>REPLACE(INDEX(GroupVertices[Group],MATCH(Edges[[#This Row],[Vertex 2]],GroupVertices[Vertex],0)),1,1,"")</f>
        <v>3</v>
      </c>
      <c r="BF84" s="49">
        <v>0</v>
      </c>
      <c r="BG84" s="50">
        <v>0</v>
      </c>
      <c r="BH84" s="49">
        <v>1</v>
      </c>
      <c r="BI84" s="50">
        <v>3.4482758620689653</v>
      </c>
      <c r="BJ84" s="49">
        <v>0</v>
      </c>
      <c r="BK84" s="50">
        <v>0</v>
      </c>
      <c r="BL84" s="49">
        <v>28</v>
      </c>
      <c r="BM84" s="50">
        <v>96.55172413793103</v>
      </c>
      <c r="BN84" s="49">
        <v>29</v>
      </c>
    </row>
    <row r="85" spans="1:66" ht="15">
      <c r="A85" s="66" t="s">
        <v>8445</v>
      </c>
      <c r="B85" s="66" t="s">
        <v>8473</v>
      </c>
      <c r="C85" s="83" t="s">
        <v>8075</v>
      </c>
      <c r="D85" s="99">
        <v>4</v>
      </c>
      <c r="E85" s="100" t="s">
        <v>132</v>
      </c>
      <c r="F85" s="101">
        <v>30</v>
      </c>
      <c r="G85" s="83"/>
      <c r="H85" s="82"/>
      <c r="I85" s="102"/>
      <c r="J85" s="102"/>
      <c r="K85" s="35" t="s">
        <v>65</v>
      </c>
      <c r="L85" s="105">
        <v>85</v>
      </c>
      <c r="M85" s="105"/>
      <c r="N85" s="104"/>
      <c r="O85" s="68" t="s">
        <v>245</v>
      </c>
      <c r="P85" s="70">
        <v>44399.39068287037</v>
      </c>
      <c r="Q85" s="68" t="s">
        <v>8487</v>
      </c>
      <c r="R85" s="72" t="str">
        <f>HYPERLINK("https://www.gofundme.com/f/the-inclusion-of-ict-in-schools?utm_campaign=p_lico+share-sheet&amp;utm_medium=chat&amp;utm_source=whatsapp-visit")</f>
        <v>https://www.gofundme.com/f/the-inclusion-of-ict-in-schools?utm_campaign=p_lico+share-sheet&amp;utm_medium=chat&amp;utm_source=whatsapp-visit</v>
      </c>
      <c r="S85" s="68" t="s">
        <v>8089</v>
      </c>
      <c r="T85" s="68"/>
      <c r="U85" s="68"/>
      <c r="V85" s="72" t="str">
        <f>HYPERLINK("https://pbs.twimg.com/profile_images/1326793070101270528/XND8yimk_normal.jpg")</f>
        <v>https://pbs.twimg.com/profile_images/1326793070101270528/XND8yimk_normal.jpg</v>
      </c>
      <c r="W85" s="70">
        <v>44399.39068287037</v>
      </c>
      <c r="X85" s="76">
        <v>44399</v>
      </c>
      <c r="Y85" s="74" t="s">
        <v>8095</v>
      </c>
      <c r="Z85" s="72" t="str">
        <f>HYPERLINK("https://twitter.com/parlay_me/status/1418139399997566983")</f>
        <v>https://twitter.com/parlay_me/status/1418139399997566983</v>
      </c>
      <c r="AA85" s="68"/>
      <c r="AB85" s="68"/>
      <c r="AC85" s="74" t="s">
        <v>8535</v>
      </c>
      <c r="AD85" s="68"/>
      <c r="AE85" s="68" t="b">
        <v>0</v>
      </c>
      <c r="AF85" s="68">
        <v>0</v>
      </c>
      <c r="AG85" s="74" t="s">
        <v>247</v>
      </c>
      <c r="AH85" s="68" t="b">
        <v>0</v>
      </c>
      <c r="AI85" s="68" t="s">
        <v>248</v>
      </c>
      <c r="AJ85" s="68"/>
      <c r="AK85" s="74" t="s">
        <v>247</v>
      </c>
      <c r="AL85" s="68" t="b">
        <v>0</v>
      </c>
      <c r="AM85" s="68">
        <v>3</v>
      </c>
      <c r="AN85" s="74" t="s">
        <v>8534</v>
      </c>
      <c r="AO85" s="74" t="s">
        <v>250</v>
      </c>
      <c r="AP85" s="68" t="b">
        <v>0</v>
      </c>
      <c r="AQ85" s="74" t="s">
        <v>8534</v>
      </c>
      <c r="AR85" s="68" t="s">
        <v>204</v>
      </c>
      <c r="AS85" s="68">
        <v>0</v>
      </c>
      <c r="AT85" s="68">
        <v>0</v>
      </c>
      <c r="AU85" s="68"/>
      <c r="AV85" s="68"/>
      <c r="AW85" s="68"/>
      <c r="AX85" s="68"/>
      <c r="AY85" s="68"/>
      <c r="AZ85" s="68"/>
      <c r="BA85" s="68"/>
      <c r="BB85" s="68"/>
      <c r="BC85" s="68">
        <v>1</v>
      </c>
      <c r="BD85" s="67" t="str">
        <f>REPLACE(INDEX(GroupVertices[Group],MATCH(Edges[[#This Row],[Vertex 1]],GroupVertices[Vertex],0)),1,1,"")</f>
        <v>3</v>
      </c>
      <c r="BE85" s="67" t="str">
        <f>REPLACE(INDEX(GroupVertices[Group],MATCH(Edges[[#This Row],[Vertex 2]],GroupVertices[Vertex],0)),1,1,"")</f>
        <v>3</v>
      </c>
      <c r="BF85" s="49"/>
      <c r="BG85" s="50"/>
      <c r="BH85" s="49"/>
      <c r="BI85" s="50"/>
      <c r="BJ85" s="49"/>
      <c r="BK85" s="50"/>
      <c r="BL85" s="49"/>
      <c r="BM85" s="50"/>
      <c r="BN85" s="49"/>
    </row>
    <row r="86" spans="1:66" ht="15">
      <c r="A86" s="66" t="s">
        <v>8445</v>
      </c>
      <c r="B86" s="66" t="s">
        <v>8288</v>
      </c>
      <c r="C86" s="83" t="s">
        <v>8075</v>
      </c>
      <c r="D86" s="99">
        <v>4</v>
      </c>
      <c r="E86" s="100" t="s">
        <v>132</v>
      </c>
      <c r="F86" s="101">
        <v>30</v>
      </c>
      <c r="G86" s="83"/>
      <c r="H86" s="82"/>
      <c r="I86" s="102"/>
      <c r="J86" s="102"/>
      <c r="K86" s="35" t="s">
        <v>65</v>
      </c>
      <c r="L86" s="105">
        <v>86</v>
      </c>
      <c r="M86" s="105"/>
      <c r="N86" s="104"/>
      <c r="O86" s="68" t="s">
        <v>245</v>
      </c>
      <c r="P86" s="70">
        <v>44399.39068287037</v>
      </c>
      <c r="Q86" s="68" t="s">
        <v>8487</v>
      </c>
      <c r="R86" s="72" t="str">
        <f>HYPERLINK("https://www.gofundme.com/f/the-inclusion-of-ict-in-schools?utm_campaign=p_lico+share-sheet&amp;utm_medium=chat&amp;utm_source=whatsapp-visit")</f>
        <v>https://www.gofundme.com/f/the-inclusion-of-ict-in-schools?utm_campaign=p_lico+share-sheet&amp;utm_medium=chat&amp;utm_source=whatsapp-visit</v>
      </c>
      <c r="S86" s="68" t="s">
        <v>8089</v>
      </c>
      <c r="T86" s="68"/>
      <c r="U86" s="68"/>
      <c r="V86" s="72" t="str">
        <f>HYPERLINK("https://pbs.twimg.com/profile_images/1326793070101270528/XND8yimk_normal.jpg")</f>
        <v>https://pbs.twimg.com/profile_images/1326793070101270528/XND8yimk_normal.jpg</v>
      </c>
      <c r="W86" s="70">
        <v>44399.39068287037</v>
      </c>
      <c r="X86" s="76">
        <v>44399</v>
      </c>
      <c r="Y86" s="74" t="s">
        <v>8095</v>
      </c>
      <c r="Z86" s="72" t="str">
        <f>HYPERLINK("https://twitter.com/parlay_me/status/1418139399997566983")</f>
        <v>https://twitter.com/parlay_me/status/1418139399997566983</v>
      </c>
      <c r="AA86" s="68"/>
      <c r="AB86" s="68"/>
      <c r="AC86" s="74" t="s">
        <v>8535</v>
      </c>
      <c r="AD86" s="68"/>
      <c r="AE86" s="68" t="b">
        <v>0</v>
      </c>
      <c r="AF86" s="68">
        <v>0</v>
      </c>
      <c r="AG86" s="74" t="s">
        <v>247</v>
      </c>
      <c r="AH86" s="68" t="b">
        <v>0</v>
      </c>
      <c r="AI86" s="68" t="s">
        <v>248</v>
      </c>
      <c r="AJ86" s="68"/>
      <c r="AK86" s="74" t="s">
        <v>247</v>
      </c>
      <c r="AL86" s="68" t="b">
        <v>0</v>
      </c>
      <c r="AM86" s="68">
        <v>3</v>
      </c>
      <c r="AN86" s="74" t="s">
        <v>8534</v>
      </c>
      <c r="AO86" s="74" t="s">
        <v>250</v>
      </c>
      <c r="AP86" s="68" t="b">
        <v>0</v>
      </c>
      <c r="AQ86" s="74" t="s">
        <v>8534</v>
      </c>
      <c r="AR86" s="68" t="s">
        <v>204</v>
      </c>
      <c r="AS86" s="68">
        <v>0</v>
      </c>
      <c r="AT86" s="68">
        <v>0</v>
      </c>
      <c r="AU86" s="68"/>
      <c r="AV86" s="68"/>
      <c r="AW86" s="68"/>
      <c r="AX86" s="68"/>
      <c r="AY86" s="68"/>
      <c r="AZ86" s="68"/>
      <c r="BA86" s="68"/>
      <c r="BB86" s="68"/>
      <c r="BC86" s="68">
        <v>1</v>
      </c>
      <c r="BD86" s="67" t="str">
        <f>REPLACE(INDEX(GroupVertices[Group],MATCH(Edges[[#This Row],[Vertex 1]],GroupVertices[Vertex],0)),1,1,"")</f>
        <v>3</v>
      </c>
      <c r="BE86" s="67" t="str">
        <f>REPLACE(INDEX(GroupVertices[Group],MATCH(Edges[[#This Row],[Vertex 2]],GroupVertices[Vertex],0)),1,1,"")</f>
        <v>2</v>
      </c>
      <c r="BF86" s="49"/>
      <c r="BG86" s="50"/>
      <c r="BH86" s="49"/>
      <c r="BI86" s="50"/>
      <c r="BJ86" s="49"/>
      <c r="BK86" s="50"/>
      <c r="BL86" s="49"/>
      <c r="BM86" s="50"/>
      <c r="BN86" s="49"/>
    </row>
    <row r="87" spans="1:66" ht="15">
      <c r="A87" s="66" t="s">
        <v>8281</v>
      </c>
      <c r="B87" s="66" t="s">
        <v>8286</v>
      </c>
      <c r="C87" s="83" t="s">
        <v>8075</v>
      </c>
      <c r="D87" s="99">
        <v>4</v>
      </c>
      <c r="E87" s="100" t="s">
        <v>132</v>
      </c>
      <c r="F87" s="101">
        <v>30</v>
      </c>
      <c r="G87" s="83"/>
      <c r="H87" s="82"/>
      <c r="I87" s="102"/>
      <c r="J87" s="102"/>
      <c r="K87" s="35" t="s">
        <v>65</v>
      </c>
      <c r="L87" s="105">
        <v>87</v>
      </c>
      <c r="M87" s="105"/>
      <c r="N87" s="104"/>
      <c r="O87" s="68" t="s">
        <v>243</v>
      </c>
      <c r="P87" s="70">
        <v>44400.34130787037</v>
      </c>
      <c r="Q87" s="68" t="s">
        <v>8488</v>
      </c>
      <c r="R87" s="68"/>
      <c r="S87" s="68"/>
      <c r="T87" s="68"/>
      <c r="U87" s="68"/>
      <c r="V87" s="72" t="str">
        <f>HYPERLINK("https://pbs.twimg.com/profile_images/666299605626298368/PdxOVLW7_normal.jpg")</f>
        <v>https://pbs.twimg.com/profile_images/666299605626298368/PdxOVLW7_normal.jpg</v>
      </c>
      <c r="W87" s="70">
        <v>44400.34130787037</v>
      </c>
      <c r="X87" s="76">
        <v>44400</v>
      </c>
      <c r="Y87" s="74" t="s">
        <v>8517</v>
      </c>
      <c r="Z87" s="72" t="str">
        <f>HYPERLINK("https://twitter.com/deborahkimathi/status/1418483897478926340")</f>
        <v>https://twitter.com/deborahkimathi/status/1418483897478926340</v>
      </c>
      <c r="AA87" s="68"/>
      <c r="AB87" s="68"/>
      <c r="AC87" s="74" t="s">
        <v>8536</v>
      </c>
      <c r="AD87" s="74" t="s">
        <v>8314</v>
      </c>
      <c r="AE87" s="68" t="b">
        <v>0</v>
      </c>
      <c r="AF87" s="68">
        <v>1</v>
      </c>
      <c r="AG87" s="74" t="s">
        <v>8336</v>
      </c>
      <c r="AH87" s="68" t="b">
        <v>0</v>
      </c>
      <c r="AI87" s="68" t="s">
        <v>8097</v>
      </c>
      <c r="AJ87" s="68"/>
      <c r="AK87" s="74" t="s">
        <v>247</v>
      </c>
      <c r="AL87" s="68" t="b">
        <v>0</v>
      </c>
      <c r="AM87" s="68">
        <v>0</v>
      </c>
      <c r="AN87" s="74" t="s">
        <v>247</v>
      </c>
      <c r="AO87" s="74" t="s">
        <v>249</v>
      </c>
      <c r="AP87" s="68" t="b">
        <v>0</v>
      </c>
      <c r="AQ87" s="74" t="s">
        <v>8314</v>
      </c>
      <c r="AR87" s="68" t="s">
        <v>204</v>
      </c>
      <c r="AS87" s="68">
        <v>0</v>
      </c>
      <c r="AT87" s="68">
        <v>0</v>
      </c>
      <c r="AU87" s="68"/>
      <c r="AV87" s="68"/>
      <c r="AW87" s="68"/>
      <c r="AX87" s="68"/>
      <c r="AY87" s="68"/>
      <c r="AZ87" s="68"/>
      <c r="BA87" s="68"/>
      <c r="BB87" s="68"/>
      <c r="BC87" s="68">
        <v>1</v>
      </c>
      <c r="BD87" s="67" t="str">
        <f>REPLACE(INDEX(GroupVertices[Group],MATCH(Edges[[#This Row],[Vertex 1]],GroupVertices[Vertex],0)),1,1,"")</f>
        <v>4</v>
      </c>
      <c r="BE87" s="67" t="str">
        <f>REPLACE(INDEX(GroupVertices[Group],MATCH(Edges[[#This Row],[Vertex 2]],GroupVertices[Vertex],0)),1,1,"")</f>
        <v>4</v>
      </c>
      <c r="BF87" s="49"/>
      <c r="BG87" s="50"/>
      <c r="BH87" s="49"/>
      <c r="BI87" s="50"/>
      <c r="BJ87" s="49"/>
      <c r="BK87" s="50"/>
      <c r="BL87" s="49"/>
      <c r="BM87" s="50"/>
      <c r="BN87" s="49"/>
    </row>
    <row r="88" spans="1:66" ht="15">
      <c r="A88" s="66" t="s">
        <v>8281</v>
      </c>
      <c r="B88" s="66" t="s">
        <v>8282</v>
      </c>
      <c r="C88" s="83" t="s">
        <v>8075</v>
      </c>
      <c r="D88" s="99">
        <v>4</v>
      </c>
      <c r="E88" s="100" t="s">
        <v>132</v>
      </c>
      <c r="F88" s="101">
        <v>30</v>
      </c>
      <c r="G88" s="83"/>
      <c r="H88" s="82"/>
      <c r="I88" s="102"/>
      <c r="J88" s="102"/>
      <c r="K88" s="35" t="s">
        <v>65</v>
      </c>
      <c r="L88" s="105">
        <v>88</v>
      </c>
      <c r="M88" s="105"/>
      <c r="N88" s="104"/>
      <c r="O88" s="68" t="s">
        <v>243</v>
      </c>
      <c r="P88" s="70">
        <v>44400.34130787037</v>
      </c>
      <c r="Q88" s="68" t="s">
        <v>8488</v>
      </c>
      <c r="R88" s="68"/>
      <c r="S88" s="68"/>
      <c r="T88" s="68"/>
      <c r="U88" s="68"/>
      <c r="V88" s="72" t="str">
        <f>HYPERLINK("https://pbs.twimg.com/profile_images/666299605626298368/PdxOVLW7_normal.jpg")</f>
        <v>https://pbs.twimg.com/profile_images/666299605626298368/PdxOVLW7_normal.jpg</v>
      </c>
      <c r="W88" s="70">
        <v>44400.34130787037</v>
      </c>
      <c r="X88" s="76">
        <v>44400</v>
      </c>
      <c r="Y88" s="74" t="s">
        <v>8517</v>
      </c>
      <c r="Z88" s="72" t="str">
        <f>HYPERLINK("https://twitter.com/deborahkimathi/status/1418483897478926340")</f>
        <v>https://twitter.com/deborahkimathi/status/1418483897478926340</v>
      </c>
      <c r="AA88" s="68"/>
      <c r="AB88" s="68"/>
      <c r="AC88" s="74" t="s">
        <v>8536</v>
      </c>
      <c r="AD88" s="74" t="s">
        <v>8314</v>
      </c>
      <c r="AE88" s="68" t="b">
        <v>0</v>
      </c>
      <c r="AF88" s="68">
        <v>1</v>
      </c>
      <c r="AG88" s="74" t="s">
        <v>8336</v>
      </c>
      <c r="AH88" s="68" t="b">
        <v>0</v>
      </c>
      <c r="AI88" s="68" t="s">
        <v>8097</v>
      </c>
      <c r="AJ88" s="68"/>
      <c r="AK88" s="74" t="s">
        <v>247</v>
      </c>
      <c r="AL88" s="68" t="b">
        <v>0</v>
      </c>
      <c r="AM88" s="68">
        <v>0</v>
      </c>
      <c r="AN88" s="74" t="s">
        <v>247</v>
      </c>
      <c r="AO88" s="74" t="s">
        <v>249</v>
      </c>
      <c r="AP88" s="68" t="b">
        <v>0</v>
      </c>
      <c r="AQ88" s="74" t="s">
        <v>8314</v>
      </c>
      <c r="AR88" s="68" t="s">
        <v>204</v>
      </c>
      <c r="AS88" s="68">
        <v>0</v>
      </c>
      <c r="AT88" s="68">
        <v>0</v>
      </c>
      <c r="AU88" s="68"/>
      <c r="AV88" s="68"/>
      <c r="AW88" s="68"/>
      <c r="AX88" s="68"/>
      <c r="AY88" s="68"/>
      <c r="AZ88" s="68"/>
      <c r="BA88" s="68"/>
      <c r="BB88" s="68"/>
      <c r="BC88" s="68">
        <v>1</v>
      </c>
      <c r="BD88" s="67" t="str">
        <f>REPLACE(INDEX(GroupVertices[Group],MATCH(Edges[[#This Row],[Vertex 1]],GroupVertices[Vertex],0)),1,1,"")</f>
        <v>4</v>
      </c>
      <c r="BE88" s="67" t="str">
        <f>REPLACE(INDEX(GroupVertices[Group],MATCH(Edges[[#This Row],[Vertex 2]],GroupVertices[Vertex],0)),1,1,"")</f>
        <v>4</v>
      </c>
      <c r="BF88" s="49"/>
      <c r="BG88" s="50"/>
      <c r="BH88" s="49"/>
      <c r="BI88" s="50"/>
      <c r="BJ88" s="49"/>
      <c r="BK88" s="50"/>
      <c r="BL88" s="49"/>
      <c r="BM88" s="50"/>
      <c r="BN88" s="49"/>
    </row>
    <row r="89" spans="1:66" ht="15">
      <c r="A89" s="66" t="s">
        <v>8281</v>
      </c>
      <c r="B89" s="66" t="s">
        <v>8473</v>
      </c>
      <c r="C89" s="83" t="s">
        <v>8075</v>
      </c>
      <c r="D89" s="99">
        <v>4</v>
      </c>
      <c r="E89" s="100" t="s">
        <v>132</v>
      </c>
      <c r="F89" s="101">
        <v>30</v>
      </c>
      <c r="G89" s="83"/>
      <c r="H89" s="82"/>
      <c r="I89" s="102"/>
      <c r="J89" s="102"/>
      <c r="K89" s="35" t="s">
        <v>65</v>
      </c>
      <c r="L89" s="105">
        <v>89</v>
      </c>
      <c r="M89" s="105"/>
      <c r="N89" s="104"/>
      <c r="O89" s="68" t="s">
        <v>243</v>
      </c>
      <c r="P89" s="70">
        <v>44400.34130787037</v>
      </c>
      <c r="Q89" s="68" t="s">
        <v>8488</v>
      </c>
      <c r="R89" s="68"/>
      <c r="S89" s="68"/>
      <c r="T89" s="68"/>
      <c r="U89" s="68"/>
      <c r="V89" s="72" t="str">
        <f>HYPERLINK("https://pbs.twimg.com/profile_images/666299605626298368/PdxOVLW7_normal.jpg")</f>
        <v>https://pbs.twimg.com/profile_images/666299605626298368/PdxOVLW7_normal.jpg</v>
      </c>
      <c r="W89" s="70">
        <v>44400.34130787037</v>
      </c>
      <c r="X89" s="76">
        <v>44400</v>
      </c>
      <c r="Y89" s="74" t="s">
        <v>8517</v>
      </c>
      <c r="Z89" s="72" t="str">
        <f>HYPERLINK("https://twitter.com/deborahkimathi/status/1418483897478926340")</f>
        <v>https://twitter.com/deborahkimathi/status/1418483897478926340</v>
      </c>
      <c r="AA89" s="68"/>
      <c r="AB89" s="68"/>
      <c r="AC89" s="74" t="s">
        <v>8536</v>
      </c>
      <c r="AD89" s="74" t="s">
        <v>8314</v>
      </c>
      <c r="AE89" s="68" t="b">
        <v>0</v>
      </c>
      <c r="AF89" s="68">
        <v>1</v>
      </c>
      <c r="AG89" s="74" t="s">
        <v>8336</v>
      </c>
      <c r="AH89" s="68" t="b">
        <v>0</v>
      </c>
      <c r="AI89" s="68" t="s">
        <v>8097</v>
      </c>
      <c r="AJ89" s="68"/>
      <c r="AK89" s="74" t="s">
        <v>247</v>
      </c>
      <c r="AL89" s="68" t="b">
        <v>0</v>
      </c>
      <c r="AM89" s="68">
        <v>0</v>
      </c>
      <c r="AN89" s="74" t="s">
        <v>247</v>
      </c>
      <c r="AO89" s="74" t="s">
        <v>249</v>
      </c>
      <c r="AP89" s="68" t="b">
        <v>0</v>
      </c>
      <c r="AQ89" s="74" t="s">
        <v>8314</v>
      </c>
      <c r="AR89" s="68" t="s">
        <v>204</v>
      </c>
      <c r="AS89" s="68">
        <v>0</v>
      </c>
      <c r="AT89" s="68">
        <v>0</v>
      </c>
      <c r="AU89" s="68"/>
      <c r="AV89" s="68"/>
      <c r="AW89" s="68"/>
      <c r="AX89" s="68"/>
      <c r="AY89" s="68"/>
      <c r="AZ89" s="68"/>
      <c r="BA89" s="68"/>
      <c r="BB89" s="68"/>
      <c r="BC89" s="68">
        <v>1</v>
      </c>
      <c r="BD89" s="67" t="str">
        <f>REPLACE(INDEX(GroupVertices[Group],MATCH(Edges[[#This Row],[Vertex 1]],GroupVertices[Vertex],0)),1,1,"")</f>
        <v>4</v>
      </c>
      <c r="BE89" s="67" t="str">
        <f>REPLACE(INDEX(GroupVertices[Group],MATCH(Edges[[#This Row],[Vertex 2]],GroupVertices[Vertex],0)),1,1,"")</f>
        <v>3</v>
      </c>
      <c r="BF89" s="49"/>
      <c r="BG89" s="50"/>
      <c r="BH89" s="49"/>
      <c r="BI89" s="50"/>
      <c r="BJ89" s="49"/>
      <c r="BK89" s="50"/>
      <c r="BL89" s="49"/>
      <c r="BM89" s="50"/>
      <c r="BN89" s="49"/>
    </row>
    <row r="90" spans="1:66" ht="15">
      <c r="A90" s="66" t="s">
        <v>8281</v>
      </c>
      <c r="B90" s="66" t="s">
        <v>8482</v>
      </c>
      <c r="C90" s="83" t="s">
        <v>8075</v>
      </c>
      <c r="D90" s="99">
        <v>4</v>
      </c>
      <c r="E90" s="100" t="s">
        <v>132</v>
      </c>
      <c r="F90" s="101">
        <v>30</v>
      </c>
      <c r="G90" s="83"/>
      <c r="H90" s="82"/>
      <c r="I90" s="102"/>
      <c r="J90" s="102"/>
      <c r="K90" s="35" t="s">
        <v>65</v>
      </c>
      <c r="L90" s="105">
        <v>90</v>
      </c>
      <c r="M90" s="105"/>
      <c r="N90" s="104"/>
      <c r="O90" s="68" t="s">
        <v>243</v>
      </c>
      <c r="P90" s="70">
        <v>44400.34130787037</v>
      </c>
      <c r="Q90" s="68" t="s">
        <v>8488</v>
      </c>
      <c r="R90" s="68"/>
      <c r="S90" s="68"/>
      <c r="T90" s="68"/>
      <c r="U90" s="68"/>
      <c r="V90" s="72" t="str">
        <f>HYPERLINK("https://pbs.twimg.com/profile_images/666299605626298368/PdxOVLW7_normal.jpg")</f>
        <v>https://pbs.twimg.com/profile_images/666299605626298368/PdxOVLW7_normal.jpg</v>
      </c>
      <c r="W90" s="70">
        <v>44400.34130787037</v>
      </c>
      <c r="X90" s="76">
        <v>44400</v>
      </c>
      <c r="Y90" s="74" t="s">
        <v>8517</v>
      </c>
      <c r="Z90" s="72" t="str">
        <f>HYPERLINK("https://twitter.com/deborahkimathi/status/1418483897478926340")</f>
        <v>https://twitter.com/deborahkimathi/status/1418483897478926340</v>
      </c>
      <c r="AA90" s="68"/>
      <c r="AB90" s="68"/>
      <c r="AC90" s="74" t="s">
        <v>8536</v>
      </c>
      <c r="AD90" s="74" t="s">
        <v>8314</v>
      </c>
      <c r="AE90" s="68" t="b">
        <v>0</v>
      </c>
      <c r="AF90" s="68">
        <v>1</v>
      </c>
      <c r="AG90" s="74" t="s">
        <v>8336</v>
      </c>
      <c r="AH90" s="68" t="b">
        <v>0</v>
      </c>
      <c r="AI90" s="68" t="s">
        <v>8097</v>
      </c>
      <c r="AJ90" s="68"/>
      <c r="AK90" s="74" t="s">
        <v>247</v>
      </c>
      <c r="AL90" s="68" t="b">
        <v>0</v>
      </c>
      <c r="AM90" s="68">
        <v>0</v>
      </c>
      <c r="AN90" s="74" t="s">
        <v>247</v>
      </c>
      <c r="AO90" s="74" t="s">
        <v>249</v>
      </c>
      <c r="AP90" s="68" t="b">
        <v>0</v>
      </c>
      <c r="AQ90" s="74" t="s">
        <v>8314</v>
      </c>
      <c r="AR90" s="68" t="s">
        <v>204</v>
      </c>
      <c r="AS90" s="68">
        <v>0</v>
      </c>
      <c r="AT90" s="68">
        <v>0</v>
      </c>
      <c r="AU90" s="68"/>
      <c r="AV90" s="68"/>
      <c r="AW90" s="68"/>
      <c r="AX90" s="68"/>
      <c r="AY90" s="68"/>
      <c r="AZ90" s="68"/>
      <c r="BA90" s="68"/>
      <c r="BB90" s="68"/>
      <c r="BC90" s="68">
        <v>1</v>
      </c>
      <c r="BD90" s="67" t="str">
        <f>REPLACE(INDEX(GroupVertices[Group],MATCH(Edges[[#This Row],[Vertex 1]],GroupVertices[Vertex],0)),1,1,"")</f>
        <v>4</v>
      </c>
      <c r="BE90" s="67" t="str">
        <f>REPLACE(INDEX(GroupVertices[Group],MATCH(Edges[[#This Row],[Vertex 2]],GroupVertices[Vertex],0)),1,1,"")</f>
        <v>4</v>
      </c>
      <c r="BF90" s="49"/>
      <c r="BG90" s="50"/>
      <c r="BH90" s="49"/>
      <c r="BI90" s="50"/>
      <c r="BJ90" s="49"/>
      <c r="BK90" s="50"/>
      <c r="BL90" s="49"/>
      <c r="BM90" s="50"/>
      <c r="BN90" s="49"/>
    </row>
    <row r="91" spans="1:66" ht="15">
      <c r="A91" s="66" t="s">
        <v>8281</v>
      </c>
      <c r="B91" s="66" t="s">
        <v>8083</v>
      </c>
      <c r="C91" s="83" t="s">
        <v>8075</v>
      </c>
      <c r="D91" s="99">
        <v>4</v>
      </c>
      <c r="E91" s="100" t="s">
        <v>132</v>
      </c>
      <c r="F91" s="101">
        <v>30</v>
      </c>
      <c r="G91" s="83"/>
      <c r="H91" s="82"/>
      <c r="I91" s="102"/>
      <c r="J91" s="102"/>
      <c r="K91" s="35" t="s">
        <v>65</v>
      </c>
      <c r="L91" s="105">
        <v>91</v>
      </c>
      <c r="M91" s="105"/>
      <c r="N91" s="104"/>
      <c r="O91" s="68" t="s">
        <v>243</v>
      </c>
      <c r="P91" s="70">
        <v>44400.34130787037</v>
      </c>
      <c r="Q91" s="68" t="s">
        <v>8488</v>
      </c>
      <c r="R91" s="68"/>
      <c r="S91" s="68"/>
      <c r="T91" s="68"/>
      <c r="U91" s="68"/>
      <c r="V91" s="72" t="str">
        <f>HYPERLINK("https://pbs.twimg.com/profile_images/666299605626298368/PdxOVLW7_normal.jpg")</f>
        <v>https://pbs.twimg.com/profile_images/666299605626298368/PdxOVLW7_normal.jpg</v>
      </c>
      <c r="W91" s="70">
        <v>44400.34130787037</v>
      </c>
      <c r="X91" s="76">
        <v>44400</v>
      </c>
      <c r="Y91" s="74" t="s">
        <v>8517</v>
      </c>
      <c r="Z91" s="72" t="str">
        <f>HYPERLINK("https://twitter.com/deborahkimathi/status/1418483897478926340")</f>
        <v>https://twitter.com/deborahkimathi/status/1418483897478926340</v>
      </c>
      <c r="AA91" s="68"/>
      <c r="AB91" s="68"/>
      <c r="AC91" s="74" t="s">
        <v>8536</v>
      </c>
      <c r="AD91" s="74" t="s">
        <v>8314</v>
      </c>
      <c r="AE91" s="68" t="b">
        <v>0</v>
      </c>
      <c r="AF91" s="68">
        <v>1</v>
      </c>
      <c r="AG91" s="74" t="s">
        <v>8336</v>
      </c>
      <c r="AH91" s="68" t="b">
        <v>0</v>
      </c>
      <c r="AI91" s="68" t="s">
        <v>8097</v>
      </c>
      <c r="AJ91" s="68"/>
      <c r="AK91" s="74" t="s">
        <v>247</v>
      </c>
      <c r="AL91" s="68" t="b">
        <v>0</v>
      </c>
      <c r="AM91" s="68">
        <v>0</v>
      </c>
      <c r="AN91" s="74" t="s">
        <v>247</v>
      </c>
      <c r="AO91" s="74" t="s">
        <v>249</v>
      </c>
      <c r="AP91" s="68" t="b">
        <v>0</v>
      </c>
      <c r="AQ91" s="74" t="s">
        <v>8314</v>
      </c>
      <c r="AR91" s="68" t="s">
        <v>204</v>
      </c>
      <c r="AS91" s="68">
        <v>0</v>
      </c>
      <c r="AT91" s="68">
        <v>0</v>
      </c>
      <c r="AU91" s="68"/>
      <c r="AV91" s="68"/>
      <c r="AW91" s="68"/>
      <c r="AX91" s="68"/>
      <c r="AY91" s="68"/>
      <c r="AZ91" s="68"/>
      <c r="BA91" s="68"/>
      <c r="BB91" s="68"/>
      <c r="BC91" s="68">
        <v>1</v>
      </c>
      <c r="BD91" s="67" t="str">
        <f>REPLACE(INDEX(GroupVertices[Group],MATCH(Edges[[#This Row],[Vertex 1]],GroupVertices[Vertex],0)),1,1,"")</f>
        <v>4</v>
      </c>
      <c r="BE91" s="67" t="str">
        <f>REPLACE(INDEX(GroupVertices[Group],MATCH(Edges[[#This Row],[Vertex 2]],GroupVertices[Vertex],0)),1,1,"")</f>
        <v>4</v>
      </c>
      <c r="BF91" s="49"/>
      <c r="BG91" s="50"/>
      <c r="BH91" s="49"/>
      <c r="BI91" s="50"/>
      <c r="BJ91" s="49"/>
      <c r="BK91" s="50"/>
      <c r="BL91" s="49"/>
      <c r="BM91" s="50"/>
      <c r="BN91" s="49"/>
    </row>
    <row r="92" spans="1:66" ht="15">
      <c r="A92" s="66" t="s">
        <v>8281</v>
      </c>
      <c r="B92" s="66" t="s">
        <v>8087</v>
      </c>
      <c r="C92" s="83" t="s">
        <v>8075</v>
      </c>
      <c r="D92" s="99">
        <v>4</v>
      </c>
      <c r="E92" s="100" t="s">
        <v>132</v>
      </c>
      <c r="F92" s="101">
        <v>30</v>
      </c>
      <c r="G92" s="83"/>
      <c r="H92" s="82"/>
      <c r="I92" s="102"/>
      <c r="J92" s="102"/>
      <c r="K92" s="35" t="s">
        <v>65</v>
      </c>
      <c r="L92" s="105">
        <v>92</v>
      </c>
      <c r="M92" s="105"/>
      <c r="N92" s="104"/>
      <c r="O92" s="68" t="s">
        <v>243</v>
      </c>
      <c r="P92" s="70">
        <v>44400.34130787037</v>
      </c>
      <c r="Q92" s="68" t="s">
        <v>8488</v>
      </c>
      <c r="R92" s="68"/>
      <c r="S92" s="68"/>
      <c r="T92" s="68"/>
      <c r="U92" s="68"/>
      <c r="V92" s="72" t="str">
        <f>HYPERLINK("https://pbs.twimg.com/profile_images/666299605626298368/PdxOVLW7_normal.jpg")</f>
        <v>https://pbs.twimg.com/profile_images/666299605626298368/PdxOVLW7_normal.jpg</v>
      </c>
      <c r="W92" s="70">
        <v>44400.34130787037</v>
      </c>
      <c r="X92" s="76">
        <v>44400</v>
      </c>
      <c r="Y92" s="74" t="s">
        <v>8517</v>
      </c>
      <c r="Z92" s="72" t="str">
        <f>HYPERLINK("https://twitter.com/deborahkimathi/status/1418483897478926340")</f>
        <v>https://twitter.com/deborahkimathi/status/1418483897478926340</v>
      </c>
      <c r="AA92" s="68"/>
      <c r="AB92" s="68"/>
      <c r="AC92" s="74" t="s">
        <v>8536</v>
      </c>
      <c r="AD92" s="74" t="s">
        <v>8314</v>
      </c>
      <c r="AE92" s="68" t="b">
        <v>0</v>
      </c>
      <c r="AF92" s="68">
        <v>1</v>
      </c>
      <c r="AG92" s="74" t="s">
        <v>8336</v>
      </c>
      <c r="AH92" s="68" t="b">
        <v>0</v>
      </c>
      <c r="AI92" s="68" t="s">
        <v>8097</v>
      </c>
      <c r="AJ92" s="68"/>
      <c r="AK92" s="74" t="s">
        <v>247</v>
      </c>
      <c r="AL92" s="68" t="b">
        <v>0</v>
      </c>
      <c r="AM92" s="68">
        <v>0</v>
      </c>
      <c r="AN92" s="74" t="s">
        <v>247</v>
      </c>
      <c r="AO92" s="74" t="s">
        <v>249</v>
      </c>
      <c r="AP92" s="68" t="b">
        <v>0</v>
      </c>
      <c r="AQ92" s="74" t="s">
        <v>8314</v>
      </c>
      <c r="AR92" s="68" t="s">
        <v>204</v>
      </c>
      <c r="AS92" s="68">
        <v>0</v>
      </c>
      <c r="AT92" s="68">
        <v>0</v>
      </c>
      <c r="AU92" s="68"/>
      <c r="AV92" s="68"/>
      <c r="AW92" s="68"/>
      <c r="AX92" s="68"/>
      <c r="AY92" s="68"/>
      <c r="AZ92" s="68"/>
      <c r="BA92" s="68"/>
      <c r="BB92" s="68"/>
      <c r="BC92" s="68">
        <v>1</v>
      </c>
      <c r="BD92" s="67" t="str">
        <f>REPLACE(INDEX(GroupVertices[Group],MATCH(Edges[[#This Row],[Vertex 1]],GroupVertices[Vertex],0)),1,1,"")</f>
        <v>4</v>
      </c>
      <c r="BE92" s="67" t="str">
        <f>REPLACE(INDEX(GroupVertices[Group],MATCH(Edges[[#This Row],[Vertex 2]],GroupVertices[Vertex],0)),1,1,"")</f>
        <v>4</v>
      </c>
      <c r="BF92" s="49"/>
      <c r="BG92" s="50"/>
      <c r="BH92" s="49"/>
      <c r="BI92" s="50"/>
      <c r="BJ92" s="49"/>
      <c r="BK92" s="50"/>
      <c r="BL92" s="49"/>
      <c r="BM92" s="50"/>
      <c r="BN92" s="49"/>
    </row>
    <row r="93" spans="1:66" ht="15">
      <c r="A93" s="66" t="s">
        <v>8281</v>
      </c>
      <c r="B93" s="66" t="s">
        <v>8082</v>
      </c>
      <c r="C93" s="83" t="s">
        <v>8075</v>
      </c>
      <c r="D93" s="99">
        <v>4</v>
      </c>
      <c r="E93" s="100" t="s">
        <v>132</v>
      </c>
      <c r="F93" s="101">
        <v>30</v>
      </c>
      <c r="G93" s="83"/>
      <c r="H93" s="82"/>
      <c r="I93" s="102"/>
      <c r="J93" s="102"/>
      <c r="K93" s="35" t="s">
        <v>65</v>
      </c>
      <c r="L93" s="105">
        <v>93</v>
      </c>
      <c r="M93" s="105"/>
      <c r="N93" s="104"/>
      <c r="O93" s="68" t="s">
        <v>243</v>
      </c>
      <c r="P93" s="70">
        <v>44400.34130787037</v>
      </c>
      <c r="Q93" s="68" t="s">
        <v>8488</v>
      </c>
      <c r="R93" s="68"/>
      <c r="S93" s="68"/>
      <c r="T93" s="68"/>
      <c r="U93" s="68"/>
      <c r="V93" s="72" t="str">
        <f>HYPERLINK("https://pbs.twimg.com/profile_images/666299605626298368/PdxOVLW7_normal.jpg")</f>
        <v>https://pbs.twimg.com/profile_images/666299605626298368/PdxOVLW7_normal.jpg</v>
      </c>
      <c r="W93" s="70">
        <v>44400.34130787037</v>
      </c>
      <c r="X93" s="76">
        <v>44400</v>
      </c>
      <c r="Y93" s="74" t="s">
        <v>8517</v>
      </c>
      <c r="Z93" s="72" t="str">
        <f>HYPERLINK("https://twitter.com/deborahkimathi/status/1418483897478926340")</f>
        <v>https://twitter.com/deborahkimathi/status/1418483897478926340</v>
      </c>
      <c r="AA93" s="68"/>
      <c r="AB93" s="68"/>
      <c r="AC93" s="74" t="s">
        <v>8536</v>
      </c>
      <c r="AD93" s="74" t="s">
        <v>8314</v>
      </c>
      <c r="AE93" s="68" t="b">
        <v>0</v>
      </c>
      <c r="AF93" s="68">
        <v>1</v>
      </c>
      <c r="AG93" s="74" t="s">
        <v>8336</v>
      </c>
      <c r="AH93" s="68" t="b">
        <v>0</v>
      </c>
      <c r="AI93" s="68" t="s">
        <v>8097</v>
      </c>
      <c r="AJ93" s="68"/>
      <c r="AK93" s="74" t="s">
        <v>247</v>
      </c>
      <c r="AL93" s="68" t="b">
        <v>0</v>
      </c>
      <c r="AM93" s="68">
        <v>0</v>
      </c>
      <c r="AN93" s="74" t="s">
        <v>247</v>
      </c>
      <c r="AO93" s="74" t="s">
        <v>249</v>
      </c>
      <c r="AP93" s="68" t="b">
        <v>0</v>
      </c>
      <c r="AQ93" s="74" t="s">
        <v>8314</v>
      </c>
      <c r="AR93" s="68" t="s">
        <v>204</v>
      </c>
      <c r="AS93" s="68">
        <v>0</v>
      </c>
      <c r="AT93" s="68">
        <v>0</v>
      </c>
      <c r="AU93" s="68"/>
      <c r="AV93" s="68"/>
      <c r="AW93" s="68"/>
      <c r="AX93" s="68"/>
      <c r="AY93" s="68"/>
      <c r="AZ93" s="68"/>
      <c r="BA93" s="68"/>
      <c r="BB93" s="68"/>
      <c r="BC93" s="68">
        <v>1</v>
      </c>
      <c r="BD93" s="67" t="str">
        <f>REPLACE(INDEX(GroupVertices[Group],MATCH(Edges[[#This Row],[Vertex 1]],GroupVertices[Vertex],0)),1,1,"")</f>
        <v>4</v>
      </c>
      <c r="BE93" s="67" t="str">
        <f>REPLACE(INDEX(GroupVertices[Group],MATCH(Edges[[#This Row],[Vertex 2]],GroupVertices[Vertex],0)),1,1,"")</f>
        <v>4</v>
      </c>
      <c r="BF93" s="49"/>
      <c r="BG93" s="50"/>
      <c r="BH93" s="49"/>
      <c r="BI93" s="50"/>
      <c r="BJ93" s="49"/>
      <c r="BK93" s="50"/>
      <c r="BL93" s="49"/>
      <c r="BM93" s="50"/>
      <c r="BN93" s="49"/>
    </row>
    <row r="94" spans="1:66" ht="15">
      <c r="A94" s="66" t="s">
        <v>8281</v>
      </c>
      <c r="B94" s="66" t="s">
        <v>8287</v>
      </c>
      <c r="C94" s="83" t="s">
        <v>8075</v>
      </c>
      <c r="D94" s="99">
        <v>4</v>
      </c>
      <c r="E94" s="100" t="s">
        <v>132</v>
      </c>
      <c r="F94" s="101">
        <v>30</v>
      </c>
      <c r="G94" s="83"/>
      <c r="H94" s="82"/>
      <c r="I94" s="102"/>
      <c r="J94" s="102"/>
      <c r="K94" s="35" t="s">
        <v>65</v>
      </c>
      <c r="L94" s="105">
        <v>94</v>
      </c>
      <c r="M94" s="105"/>
      <c r="N94" s="104"/>
      <c r="O94" s="68" t="s">
        <v>243</v>
      </c>
      <c r="P94" s="70">
        <v>44400.34130787037</v>
      </c>
      <c r="Q94" s="68" t="s">
        <v>8488</v>
      </c>
      <c r="R94" s="68"/>
      <c r="S94" s="68"/>
      <c r="T94" s="68"/>
      <c r="U94" s="68"/>
      <c r="V94" s="72" t="str">
        <f>HYPERLINK("https://pbs.twimg.com/profile_images/666299605626298368/PdxOVLW7_normal.jpg")</f>
        <v>https://pbs.twimg.com/profile_images/666299605626298368/PdxOVLW7_normal.jpg</v>
      </c>
      <c r="W94" s="70">
        <v>44400.34130787037</v>
      </c>
      <c r="X94" s="76">
        <v>44400</v>
      </c>
      <c r="Y94" s="74" t="s">
        <v>8517</v>
      </c>
      <c r="Z94" s="72" t="str">
        <f>HYPERLINK("https://twitter.com/deborahkimathi/status/1418483897478926340")</f>
        <v>https://twitter.com/deborahkimathi/status/1418483897478926340</v>
      </c>
      <c r="AA94" s="68"/>
      <c r="AB94" s="68"/>
      <c r="AC94" s="74" t="s">
        <v>8536</v>
      </c>
      <c r="AD94" s="74" t="s">
        <v>8314</v>
      </c>
      <c r="AE94" s="68" t="b">
        <v>0</v>
      </c>
      <c r="AF94" s="68">
        <v>1</v>
      </c>
      <c r="AG94" s="74" t="s">
        <v>8336</v>
      </c>
      <c r="AH94" s="68" t="b">
        <v>0</v>
      </c>
      <c r="AI94" s="68" t="s">
        <v>8097</v>
      </c>
      <c r="AJ94" s="68"/>
      <c r="AK94" s="74" t="s">
        <v>247</v>
      </c>
      <c r="AL94" s="68" t="b">
        <v>0</v>
      </c>
      <c r="AM94" s="68">
        <v>0</v>
      </c>
      <c r="AN94" s="74" t="s">
        <v>247</v>
      </c>
      <c r="AO94" s="74" t="s">
        <v>249</v>
      </c>
      <c r="AP94" s="68" t="b">
        <v>0</v>
      </c>
      <c r="AQ94" s="74" t="s">
        <v>8314</v>
      </c>
      <c r="AR94" s="68" t="s">
        <v>204</v>
      </c>
      <c r="AS94" s="68">
        <v>0</v>
      </c>
      <c r="AT94" s="68">
        <v>0</v>
      </c>
      <c r="AU94" s="68"/>
      <c r="AV94" s="68"/>
      <c r="AW94" s="68"/>
      <c r="AX94" s="68"/>
      <c r="AY94" s="68"/>
      <c r="AZ94" s="68"/>
      <c r="BA94" s="68"/>
      <c r="BB94" s="68"/>
      <c r="BC94" s="68">
        <v>1</v>
      </c>
      <c r="BD94" s="67" t="str">
        <f>REPLACE(INDEX(GroupVertices[Group],MATCH(Edges[[#This Row],[Vertex 1]],GroupVertices[Vertex],0)),1,1,"")</f>
        <v>4</v>
      </c>
      <c r="BE94" s="67" t="str">
        <f>REPLACE(INDEX(GroupVertices[Group],MATCH(Edges[[#This Row],[Vertex 2]],GroupVertices[Vertex],0)),1,1,"")</f>
        <v>4</v>
      </c>
      <c r="BF94" s="49"/>
      <c r="BG94" s="50"/>
      <c r="BH94" s="49"/>
      <c r="BI94" s="50"/>
      <c r="BJ94" s="49"/>
      <c r="BK94" s="50"/>
      <c r="BL94" s="49"/>
      <c r="BM94" s="50"/>
      <c r="BN94" s="49"/>
    </row>
    <row r="95" spans="1:66" ht="15">
      <c r="A95" s="66" t="s">
        <v>8281</v>
      </c>
      <c r="B95" s="66" t="s">
        <v>8084</v>
      </c>
      <c r="C95" s="83" t="s">
        <v>8075</v>
      </c>
      <c r="D95" s="99">
        <v>4</v>
      </c>
      <c r="E95" s="100" t="s">
        <v>132</v>
      </c>
      <c r="F95" s="101">
        <v>30</v>
      </c>
      <c r="G95" s="83"/>
      <c r="H95" s="82"/>
      <c r="I95" s="102"/>
      <c r="J95" s="102"/>
      <c r="K95" s="35" t="s">
        <v>65</v>
      </c>
      <c r="L95" s="105">
        <v>95</v>
      </c>
      <c r="M95" s="105"/>
      <c r="N95" s="104"/>
      <c r="O95" s="68" t="s">
        <v>246</v>
      </c>
      <c r="P95" s="70">
        <v>44400.34130787037</v>
      </c>
      <c r="Q95" s="68" t="s">
        <v>8488</v>
      </c>
      <c r="R95" s="68"/>
      <c r="S95" s="68"/>
      <c r="T95" s="68"/>
      <c r="U95" s="68"/>
      <c r="V95" s="72" t="str">
        <f>HYPERLINK("https://pbs.twimg.com/profile_images/666299605626298368/PdxOVLW7_normal.jpg")</f>
        <v>https://pbs.twimg.com/profile_images/666299605626298368/PdxOVLW7_normal.jpg</v>
      </c>
      <c r="W95" s="70">
        <v>44400.34130787037</v>
      </c>
      <c r="X95" s="76">
        <v>44400</v>
      </c>
      <c r="Y95" s="74" t="s">
        <v>8517</v>
      </c>
      <c r="Z95" s="72" t="str">
        <f>HYPERLINK("https://twitter.com/deborahkimathi/status/1418483897478926340")</f>
        <v>https://twitter.com/deborahkimathi/status/1418483897478926340</v>
      </c>
      <c r="AA95" s="68"/>
      <c r="AB95" s="68"/>
      <c r="AC95" s="74" t="s">
        <v>8536</v>
      </c>
      <c r="AD95" s="74" t="s">
        <v>8314</v>
      </c>
      <c r="AE95" s="68" t="b">
        <v>0</v>
      </c>
      <c r="AF95" s="68">
        <v>1</v>
      </c>
      <c r="AG95" s="74" t="s">
        <v>8336</v>
      </c>
      <c r="AH95" s="68" t="b">
        <v>0</v>
      </c>
      <c r="AI95" s="68" t="s">
        <v>8097</v>
      </c>
      <c r="AJ95" s="68"/>
      <c r="AK95" s="74" t="s">
        <v>247</v>
      </c>
      <c r="AL95" s="68" t="b">
        <v>0</v>
      </c>
      <c r="AM95" s="68">
        <v>0</v>
      </c>
      <c r="AN95" s="74" t="s">
        <v>247</v>
      </c>
      <c r="AO95" s="74" t="s">
        <v>249</v>
      </c>
      <c r="AP95" s="68" t="b">
        <v>0</v>
      </c>
      <c r="AQ95" s="74" t="s">
        <v>8314</v>
      </c>
      <c r="AR95" s="68" t="s">
        <v>204</v>
      </c>
      <c r="AS95" s="68">
        <v>0</v>
      </c>
      <c r="AT95" s="68">
        <v>0</v>
      </c>
      <c r="AU95" s="68"/>
      <c r="AV95" s="68"/>
      <c r="AW95" s="68"/>
      <c r="AX95" s="68"/>
      <c r="AY95" s="68"/>
      <c r="AZ95" s="68"/>
      <c r="BA95" s="68"/>
      <c r="BB95" s="68"/>
      <c r="BC95" s="68">
        <v>1</v>
      </c>
      <c r="BD95" s="67" t="str">
        <f>REPLACE(INDEX(GroupVertices[Group],MATCH(Edges[[#This Row],[Vertex 1]],GroupVertices[Vertex],0)),1,1,"")</f>
        <v>4</v>
      </c>
      <c r="BE95" s="67" t="str">
        <f>REPLACE(INDEX(GroupVertices[Group],MATCH(Edges[[#This Row],[Vertex 2]],GroupVertices[Vertex],0)),1,1,"")</f>
        <v>4</v>
      </c>
      <c r="BF95" s="49">
        <v>0</v>
      </c>
      <c r="BG95" s="50">
        <v>0</v>
      </c>
      <c r="BH95" s="49">
        <v>0</v>
      </c>
      <c r="BI95" s="50">
        <v>0</v>
      </c>
      <c r="BJ95" s="49">
        <v>0</v>
      </c>
      <c r="BK95" s="50">
        <v>0</v>
      </c>
      <c r="BL95" s="49">
        <v>10</v>
      </c>
      <c r="BM95" s="50">
        <v>100</v>
      </c>
      <c r="BN95" s="49">
        <v>10</v>
      </c>
    </row>
    <row r="96" spans="1:66" ht="15">
      <c r="A96" s="66" t="s">
        <v>8446</v>
      </c>
      <c r="B96" s="66" t="s">
        <v>8483</v>
      </c>
      <c r="C96" s="83" t="s">
        <v>8075</v>
      </c>
      <c r="D96" s="99">
        <v>4</v>
      </c>
      <c r="E96" s="100" t="s">
        <v>132</v>
      </c>
      <c r="F96" s="101">
        <v>30</v>
      </c>
      <c r="G96" s="83"/>
      <c r="H96" s="82"/>
      <c r="I96" s="102"/>
      <c r="J96" s="102"/>
      <c r="K96" s="35" t="s">
        <v>65</v>
      </c>
      <c r="L96" s="105">
        <v>96</v>
      </c>
      <c r="M96" s="105"/>
      <c r="N96" s="104"/>
      <c r="O96" s="68" t="s">
        <v>243</v>
      </c>
      <c r="P96" s="70">
        <v>44400.56611111111</v>
      </c>
      <c r="Q96" s="68" t="s">
        <v>8489</v>
      </c>
      <c r="R96" s="68"/>
      <c r="S96" s="68"/>
      <c r="T96" s="68"/>
      <c r="U96" s="68"/>
      <c r="V96" s="72" t="str">
        <f>HYPERLINK("https://pbs.twimg.com/profile_images/1330595267729616902/2dulZFML_normal.jpg")</f>
        <v>https://pbs.twimg.com/profile_images/1330595267729616902/2dulZFML_normal.jpg</v>
      </c>
      <c r="W96" s="70">
        <v>44400.56611111111</v>
      </c>
      <c r="X96" s="76">
        <v>44400</v>
      </c>
      <c r="Y96" s="74" t="s">
        <v>8518</v>
      </c>
      <c r="Z96" s="72" t="str">
        <f>HYPERLINK("https://twitter.com/zakoakley/status/1418565359410589702")</f>
        <v>https://twitter.com/zakoakley/status/1418565359410589702</v>
      </c>
      <c r="AA96" s="68"/>
      <c r="AB96" s="68"/>
      <c r="AC96" s="74" t="s">
        <v>8537</v>
      </c>
      <c r="AD96" s="74" t="s">
        <v>8546</v>
      </c>
      <c r="AE96" s="68" t="b">
        <v>0</v>
      </c>
      <c r="AF96" s="68">
        <v>0</v>
      </c>
      <c r="AG96" s="74" t="s">
        <v>8556</v>
      </c>
      <c r="AH96" s="68" t="b">
        <v>0</v>
      </c>
      <c r="AI96" s="68" t="s">
        <v>248</v>
      </c>
      <c r="AJ96" s="68"/>
      <c r="AK96" s="74" t="s">
        <v>247</v>
      </c>
      <c r="AL96" s="68" t="b">
        <v>0</v>
      </c>
      <c r="AM96" s="68">
        <v>0</v>
      </c>
      <c r="AN96" s="74" t="s">
        <v>247</v>
      </c>
      <c r="AO96" s="74" t="s">
        <v>250</v>
      </c>
      <c r="AP96" s="68" t="b">
        <v>0</v>
      </c>
      <c r="AQ96" s="74" t="s">
        <v>8546</v>
      </c>
      <c r="AR96" s="68" t="s">
        <v>204</v>
      </c>
      <c r="AS96" s="68">
        <v>0</v>
      </c>
      <c r="AT96" s="68">
        <v>0</v>
      </c>
      <c r="AU96" s="68"/>
      <c r="AV96" s="68"/>
      <c r="AW96" s="68"/>
      <c r="AX96" s="68"/>
      <c r="AY96" s="68"/>
      <c r="AZ96" s="68"/>
      <c r="BA96" s="68"/>
      <c r="BB96" s="68"/>
      <c r="BC96" s="68">
        <v>1</v>
      </c>
      <c r="BD96" s="67" t="str">
        <f>REPLACE(INDEX(GroupVertices[Group],MATCH(Edges[[#This Row],[Vertex 1]],GroupVertices[Vertex],0)),1,1,"")</f>
        <v>2</v>
      </c>
      <c r="BE96" s="67" t="str">
        <f>REPLACE(INDEX(GroupVertices[Group],MATCH(Edges[[#This Row],[Vertex 2]],GroupVertices[Vertex],0)),1,1,"")</f>
        <v>2</v>
      </c>
      <c r="BF96" s="49"/>
      <c r="BG96" s="50"/>
      <c r="BH96" s="49"/>
      <c r="BI96" s="50"/>
      <c r="BJ96" s="49"/>
      <c r="BK96" s="50"/>
      <c r="BL96" s="49"/>
      <c r="BM96" s="50"/>
      <c r="BN96" s="49"/>
    </row>
    <row r="97" spans="1:66" ht="15">
      <c r="A97" s="66" t="s">
        <v>8446</v>
      </c>
      <c r="B97" s="66" t="s">
        <v>8288</v>
      </c>
      <c r="C97" s="83" t="s">
        <v>8075</v>
      </c>
      <c r="D97" s="99">
        <v>4</v>
      </c>
      <c r="E97" s="100" t="s">
        <v>132</v>
      </c>
      <c r="F97" s="101">
        <v>30</v>
      </c>
      <c r="G97" s="83"/>
      <c r="H97" s="82"/>
      <c r="I97" s="102"/>
      <c r="J97" s="102"/>
      <c r="K97" s="35" t="s">
        <v>65</v>
      </c>
      <c r="L97" s="105">
        <v>97</v>
      </c>
      <c r="M97" s="105"/>
      <c r="N97" s="104"/>
      <c r="O97" s="68" t="s">
        <v>243</v>
      </c>
      <c r="P97" s="70">
        <v>44400.56611111111</v>
      </c>
      <c r="Q97" s="68" t="s">
        <v>8489</v>
      </c>
      <c r="R97" s="68"/>
      <c r="S97" s="68"/>
      <c r="T97" s="68"/>
      <c r="U97" s="68"/>
      <c r="V97" s="72" t="str">
        <f>HYPERLINK("https://pbs.twimg.com/profile_images/1330595267729616902/2dulZFML_normal.jpg")</f>
        <v>https://pbs.twimg.com/profile_images/1330595267729616902/2dulZFML_normal.jpg</v>
      </c>
      <c r="W97" s="70">
        <v>44400.56611111111</v>
      </c>
      <c r="X97" s="76">
        <v>44400</v>
      </c>
      <c r="Y97" s="74" t="s">
        <v>8518</v>
      </c>
      <c r="Z97" s="72" t="str">
        <f>HYPERLINK("https://twitter.com/zakoakley/status/1418565359410589702")</f>
        <v>https://twitter.com/zakoakley/status/1418565359410589702</v>
      </c>
      <c r="AA97" s="68"/>
      <c r="AB97" s="68"/>
      <c r="AC97" s="74" t="s">
        <v>8537</v>
      </c>
      <c r="AD97" s="74" t="s">
        <v>8546</v>
      </c>
      <c r="AE97" s="68" t="b">
        <v>0</v>
      </c>
      <c r="AF97" s="68">
        <v>0</v>
      </c>
      <c r="AG97" s="74" t="s">
        <v>8556</v>
      </c>
      <c r="AH97" s="68" t="b">
        <v>0</v>
      </c>
      <c r="AI97" s="68" t="s">
        <v>248</v>
      </c>
      <c r="AJ97" s="68"/>
      <c r="AK97" s="74" t="s">
        <v>247</v>
      </c>
      <c r="AL97" s="68" t="b">
        <v>0</v>
      </c>
      <c r="AM97" s="68">
        <v>0</v>
      </c>
      <c r="AN97" s="74" t="s">
        <v>247</v>
      </c>
      <c r="AO97" s="74" t="s">
        <v>250</v>
      </c>
      <c r="AP97" s="68" t="b">
        <v>0</v>
      </c>
      <c r="AQ97" s="74" t="s">
        <v>8546</v>
      </c>
      <c r="AR97" s="68" t="s">
        <v>204</v>
      </c>
      <c r="AS97" s="68">
        <v>0</v>
      </c>
      <c r="AT97" s="68">
        <v>0</v>
      </c>
      <c r="AU97" s="68"/>
      <c r="AV97" s="68"/>
      <c r="AW97" s="68"/>
      <c r="AX97" s="68"/>
      <c r="AY97" s="68"/>
      <c r="AZ97" s="68"/>
      <c r="BA97" s="68"/>
      <c r="BB97" s="68"/>
      <c r="BC97" s="68">
        <v>1</v>
      </c>
      <c r="BD97" s="67" t="str">
        <f>REPLACE(INDEX(GroupVertices[Group],MATCH(Edges[[#This Row],[Vertex 1]],GroupVertices[Vertex],0)),1,1,"")</f>
        <v>2</v>
      </c>
      <c r="BE97" s="67" t="str">
        <f>REPLACE(INDEX(GroupVertices[Group],MATCH(Edges[[#This Row],[Vertex 2]],GroupVertices[Vertex],0)),1,1,"")</f>
        <v>2</v>
      </c>
      <c r="BF97" s="49"/>
      <c r="BG97" s="50"/>
      <c r="BH97" s="49"/>
      <c r="BI97" s="50"/>
      <c r="BJ97" s="49"/>
      <c r="BK97" s="50"/>
      <c r="BL97" s="49"/>
      <c r="BM97" s="50"/>
      <c r="BN97" s="49"/>
    </row>
    <row r="98" spans="1:66" ht="15">
      <c r="A98" s="66" t="s">
        <v>8446</v>
      </c>
      <c r="B98" s="66" t="s">
        <v>8081</v>
      </c>
      <c r="C98" s="83" t="s">
        <v>8075</v>
      </c>
      <c r="D98" s="99">
        <v>4</v>
      </c>
      <c r="E98" s="100" t="s">
        <v>132</v>
      </c>
      <c r="F98" s="101">
        <v>30</v>
      </c>
      <c r="G98" s="83"/>
      <c r="H98" s="82"/>
      <c r="I98" s="102"/>
      <c r="J98" s="102"/>
      <c r="K98" s="35" t="s">
        <v>65</v>
      </c>
      <c r="L98" s="105">
        <v>98</v>
      </c>
      <c r="M98" s="105"/>
      <c r="N98" s="104"/>
      <c r="O98" s="68" t="s">
        <v>243</v>
      </c>
      <c r="P98" s="70">
        <v>44400.56611111111</v>
      </c>
      <c r="Q98" s="68" t="s">
        <v>8489</v>
      </c>
      <c r="R98" s="68"/>
      <c r="S98" s="68"/>
      <c r="T98" s="68"/>
      <c r="U98" s="68"/>
      <c r="V98" s="72" t="str">
        <f>HYPERLINK("https://pbs.twimg.com/profile_images/1330595267729616902/2dulZFML_normal.jpg")</f>
        <v>https://pbs.twimg.com/profile_images/1330595267729616902/2dulZFML_normal.jpg</v>
      </c>
      <c r="W98" s="70">
        <v>44400.56611111111</v>
      </c>
      <c r="X98" s="76">
        <v>44400</v>
      </c>
      <c r="Y98" s="74" t="s">
        <v>8518</v>
      </c>
      <c r="Z98" s="72" t="str">
        <f>HYPERLINK("https://twitter.com/zakoakley/status/1418565359410589702")</f>
        <v>https://twitter.com/zakoakley/status/1418565359410589702</v>
      </c>
      <c r="AA98" s="68"/>
      <c r="AB98" s="68"/>
      <c r="AC98" s="74" t="s">
        <v>8537</v>
      </c>
      <c r="AD98" s="74" t="s">
        <v>8546</v>
      </c>
      <c r="AE98" s="68" t="b">
        <v>0</v>
      </c>
      <c r="AF98" s="68">
        <v>0</v>
      </c>
      <c r="AG98" s="74" t="s">
        <v>8556</v>
      </c>
      <c r="AH98" s="68" t="b">
        <v>0</v>
      </c>
      <c r="AI98" s="68" t="s">
        <v>248</v>
      </c>
      <c r="AJ98" s="68"/>
      <c r="AK98" s="74" t="s">
        <v>247</v>
      </c>
      <c r="AL98" s="68" t="b">
        <v>0</v>
      </c>
      <c r="AM98" s="68">
        <v>0</v>
      </c>
      <c r="AN98" s="74" t="s">
        <v>247</v>
      </c>
      <c r="AO98" s="74" t="s">
        <v>250</v>
      </c>
      <c r="AP98" s="68" t="b">
        <v>0</v>
      </c>
      <c r="AQ98" s="74" t="s">
        <v>8546</v>
      </c>
      <c r="AR98" s="68" t="s">
        <v>204</v>
      </c>
      <c r="AS98" s="68">
        <v>0</v>
      </c>
      <c r="AT98" s="68">
        <v>0</v>
      </c>
      <c r="AU98" s="68"/>
      <c r="AV98" s="68"/>
      <c r="AW98" s="68"/>
      <c r="AX98" s="68"/>
      <c r="AY98" s="68"/>
      <c r="AZ98" s="68"/>
      <c r="BA98" s="68"/>
      <c r="BB98" s="68"/>
      <c r="BC98" s="68">
        <v>1</v>
      </c>
      <c r="BD98" s="67" t="str">
        <f>REPLACE(INDEX(GroupVertices[Group],MATCH(Edges[[#This Row],[Vertex 1]],GroupVertices[Vertex],0)),1,1,"")</f>
        <v>2</v>
      </c>
      <c r="BE98" s="67" t="str">
        <f>REPLACE(INDEX(GroupVertices[Group],MATCH(Edges[[#This Row],[Vertex 2]],GroupVertices[Vertex],0)),1,1,"")</f>
        <v>2</v>
      </c>
      <c r="BF98" s="49"/>
      <c r="BG98" s="50"/>
      <c r="BH98" s="49"/>
      <c r="BI98" s="50"/>
      <c r="BJ98" s="49"/>
      <c r="BK98" s="50"/>
      <c r="BL98" s="49"/>
      <c r="BM98" s="50"/>
      <c r="BN98" s="49"/>
    </row>
    <row r="99" spans="1:66" ht="15">
      <c r="A99" s="66" t="s">
        <v>8446</v>
      </c>
      <c r="B99" s="66" t="s">
        <v>8448</v>
      </c>
      <c r="C99" s="83" t="s">
        <v>8075</v>
      </c>
      <c r="D99" s="99">
        <v>4</v>
      </c>
      <c r="E99" s="100" t="s">
        <v>132</v>
      </c>
      <c r="F99" s="101">
        <v>30</v>
      </c>
      <c r="G99" s="83"/>
      <c r="H99" s="82"/>
      <c r="I99" s="102"/>
      <c r="J99" s="102"/>
      <c r="K99" s="35" t="s">
        <v>65</v>
      </c>
      <c r="L99" s="105">
        <v>99</v>
      </c>
      <c r="M99" s="105"/>
      <c r="N99" s="104"/>
      <c r="O99" s="68" t="s">
        <v>246</v>
      </c>
      <c r="P99" s="70">
        <v>44400.56611111111</v>
      </c>
      <c r="Q99" s="68" t="s">
        <v>8489</v>
      </c>
      <c r="R99" s="68"/>
      <c r="S99" s="68"/>
      <c r="T99" s="68"/>
      <c r="U99" s="68"/>
      <c r="V99" s="72" t="str">
        <f>HYPERLINK("https://pbs.twimg.com/profile_images/1330595267729616902/2dulZFML_normal.jpg")</f>
        <v>https://pbs.twimg.com/profile_images/1330595267729616902/2dulZFML_normal.jpg</v>
      </c>
      <c r="W99" s="70">
        <v>44400.56611111111</v>
      </c>
      <c r="X99" s="76">
        <v>44400</v>
      </c>
      <c r="Y99" s="74" t="s">
        <v>8518</v>
      </c>
      <c r="Z99" s="72" t="str">
        <f>HYPERLINK("https://twitter.com/zakoakley/status/1418565359410589702")</f>
        <v>https://twitter.com/zakoakley/status/1418565359410589702</v>
      </c>
      <c r="AA99" s="68"/>
      <c r="AB99" s="68"/>
      <c r="AC99" s="74" t="s">
        <v>8537</v>
      </c>
      <c r="AD99" s="74" t="s">
        <v>8546</v>
      </c>
      <c r="AE99" s="68" t="b">
        <v>0</v>
      </c>
      <c r="AF99" s="68">
        <v>0</v>
      </c>
      <c r="AG99" s="74" t="s">
        <v>8556</v>
      </c>
      <c r="AH99" s="68" t="b">
        <v>0</v>
      </c>
      <c r="AI99" s="68" t="s">
        <v>248</v>
      </c>
      <c r="AJ99" s="68"/>
      <c r="AK99" s="74" t="s">
        <v>247</v>
      </c>
      <c r="AL99" s="68" t="b">
        <v>0</v>
      </c>
      <c r="AM99" s="68">
        <v>0</v>
      </c>
      <c r="AN99" s="74" t="s">
        <v>247</v>
      </c>
      <c r="AO99" s="74" t="s">
        <v>250</v>
      </c>
      <c r="AP99" s="68" t="b">
        <v>0</v>
      </c>
      <c r="AQ99" s="74" t="s">
        <v>8546</v>
      </c>
      <c r="AR99" s="68" t="s">
        <v>204</v>
      </c>
      <c r="AS99" s="68">
        <v>0</v>
      </c>
      <c r="AT99" s="68">
        <v>0</v>
      </c>
      <c r="AU99" s="68"/>
      <c r="AV99" s="68"/>
      <c r="AW99" s="68"/>
      <c r="AX99" s="68"/>
      <c r="AY99" s="68"/>
      <c r="AZ99" s="68"/>
      <c r="BA99" s="68"/>
      <c r="BB99" s="68"/>
      <c r="BC99" s="68">
        <v>1</v>
      </c>
      <c r="BD99" s="67" t="str">
        <f>REPLACE(INDEX(GroupVertices[Group],MATCH(Edges[[#This Row],[Vertex 1]],GroupVertices[Vertex],0)),1,1,"")</f>
        <v>2</v>
      </c>
      <c r="BE99" s="67" t="str">
        <f>REPLACE(INDEX(GroupVertices[Group],MATCH(Edges[[#This Row],[Vertex 2]],GroupVertices[Vertex],0)),1,1,"")</f>
        <v>2</v>
      </c>
      <c r="BF99" s="49">
        <v>1</v>
      </c>
      <c r="BG99" s="50">
        <v>6.666666666666667</v>
      </c>
      <c r="BH99" s="49">
        <v>0</v>
      </c>
      <c r="BI99" s="50">
        <v>0</v>
      </c>
      <c r="BJ99" s="49">
        <v>0</v>
      </c>
      <c r="BK99" s="50">
        <v>0</v>
      </c>
      <c r="BL99" s="49">
        <v>14</v>
      </c>
      <c r="BM99" s="50">
        <v>93.33333333333333</v>
      </c>
      <c r="BN99" s="49">
        <v>15</v>
      </c>
    </row>
    <row r="100" spans="1:66" ht="15">
      <c r="A100" s="66" t="s">
        <v>8447</v>
      </c>
      <c r="B100" s="66" t="s">
        <v>8086</v>
      </c>
      <c r="C100" s="83" t="s">
        <v>8075</v>
      </c>
      <c r="D100" s="99">
        <v>4</v>
      </c>
      <c r="E100" s="100" t="s">
        <v>132</v>
      </c>
      <c r="F100" s="101">
        <v>30</v>
      </c>
      <c r="G100" s="83"/>
      <c r="H100" s="82"/>
      <c r="I100" s="102"/>
      <c r="J100" s="102"/>
      <c r="K100" s="35" t="s">
        <v>65</v>
      </c>
      <c r="L100" s="105">
        <v>100</v>
      </c>
      <c r="M100" s="105"/>
      <c r="N100" s="104"/>
      <c r="O100" s="68" t="s">
        <v>243</v>
      </c>
      <c r="P100" s="70">
        <v>44400.737858796296</v>
      </c>
      <c r="Q100" s="68" t="s">
        <v>8490</v>
      </c>
      <c r="R100" s="68"/>
      <c r="S100" s="68"/>
      <c r="T100" s="68"/>
      <c r="U100" s="68"/>
      <c r="V100" s="72" t="str">
        <f>HYPERLINK("https://pbs.twimg.com/profile_images/1416815962968530945/C9o9Fz2K_normal.jpg")</f>
        <v>https://pbs.twimg.com/profile_images/1416815962968530945/C9o9Fz2K_normal.jpg</v>
      </c>
      <c r="W100" s="70">
        <v>44400.737858796296</v>
      </c>
      <c r="X100" s="76">
        <v>44400</v>
      </c>
      <c r="Y100" s="74" t="s">
        <v>8519</v>
      </c>
      <c r="Z100" s="72" t="str">
        <f>HYPERLINK("https://twitter.com/abdirazakmoha16/status/1418627602068168706")</f>
        <v>https://twitter.com/abdirazakmoha16/status/1418627602068168706</v>
      </c>
      <c r="AA100" s="68"/>
      <c r="AB100" s="68"/>
      <c r="AC100" s="74" t="s">
        <v>8538</v>
      </c>
      <c r="AD100" s="68"/>
      <c r="AE100" s="68" t="b">
        <v>0</v>
      </c>
      <c r="AF100" s="68">
        <v>2</v>
      </c>
      <c r="AG100" s="74" t="s">
        <v>247</v>
      </c>
      <c r="AH100" s="68" t="b">
        <v>0</v>
      </c>
      <c r="AI100" s="68" t="s">
        <v>248</v>
      </c>
      <c r="AJ100" s="68"/>
      <c r="AK100" s="74" t="s">
        <v>247</v>
      </c>
      <c r="AL100" s="68" t="b">
        <v>0</v>
      </c>
      <c r="AM100" s="68">
        <v>1</v>
      </c>
      <c r="AN100" s="74" t="s">
        <v>247</v>
      </c>
      <c r="AO100" s="74" t="s">
        <v>249</v>
      </c>
      <c r="AP100" s="68" t="b">
        <v>0</v>
      </c>
      <c r="AQ100" s="74" t="s">
        <v>8538</v>
      </c>
      <c r="AR100" s="68" t="s">
        <v>204</v>
      </c>
      <c r="AS100" s="68">
        <v>0</v>
      </c>
      <c r="AT100" s="68">
        <v>0</v>
      </c>
      <c r="AU100" s="68"/>
      <c r="AV100" s="68"/>
      <c r="AW100" s="68"/>
      <c r="AX100" s="68"/>
      <c r="AY100" s="68"/>
      <c r="AZ100" s="68"/>
      <c r="BA100" s="68"/>
      <c r="BB100" s="68"/>
      <c r="BC100" s="68">
        <v>1</v>
      </c>
      <c r="BD100" s="67" t="str">
        <f>REPLACE(INDEX(GroupVertices[Group],MATCH(Edges[[#This Row],[Vertex 1]],GroupVertices[Vertex],0)),1,1,"")</f>
        <v>2</v>
      </c>
      <c r="BE100" s="67" t="str">
        <f>REPLACE(INDEX(GroupVertices[Group],MATCH(Edges[[#This Row],[Vertex 2]],GroupVertices[Vertex],0)),1,1,"")</f>
        <v>2</v>
      </c>
      <c r="BF100" s="49"/>
      <c r="BG100" s="50"/>
      <c r="BH100" s="49"/>
      <c r="BI100" s="50"/>
      <c r="BJ100" s="49"/>
      <c r="BK100" s="50"/>
      <c r="BL100" s="49"/>
      <c r="BM100" s="50"/>
      <c r="BN100" s="49"/>
    </row>
    <row r="101" spans="1:66" ht="15">
      <c r="A101" s="66" t="s">
        <v>8448</v>
      </c>
      <c r="B101" s="66" t="s">
        <v>8086</v>
      </c>
      <c r="C101" s="83" t="s">
        <v>8075</v>
      </c>
      <c r="D101" s="99">
        <v>4</v>
      </c>
      <c r="E101" s="100" t="s">
        <v>132</v>
      </c>
      <c r="F101" s="101">
        <v>30</v>
      </c>
      <c r="G101" s="83"/>
      <c r="H101" s="82"/>
      <c r="I101" s="102"/>
      <c r="J101" s="102"/>
      <c r="K101" s="35" t="s">
        <v>65</v>
      </c>
      <c r="L101" s="105">
        <v>101</v>
      </c>
      <c r="M101" s="105"/>
      <c r="N101" s="104"/>
      <c r="O101" s="68" t="s">
        <v>245</v>
      </c>
      <c r="P101" s="70">
        <v>44400.77364583333</v>
      </c>
      <c r="Q101" s="68" t="s">
        <v>8490</v>
      </c>
      <c r="R101" s="68"/>
      <c r="S101" s="68"/>
      <c r="T101" s="68"/>
      <c r="U101" s="68"/>
      <c r="V101" s="72" t="str">
        <f>HYPERLINK("https://pbs.twimg.com/profile_images/1190531546001944576/1bc9XLd6_normal.jpg")</f>
        <v>https://pbs.twimg.com/profile_images/1190531546001944576/1bc9XLd6_normal.jpg</v>
      </c>
      <c r="W101" s="70">
        <v>44400.77364583333</v>
      </c>
      <c r="X101" s="76">
        <v>44400</v>
      </c>
      <c r="Y101" s="74" t="s">
        <v>8520</v>
      </c>
      <c r="Z101" s="72" t="str">
        <f>HYPERLINK("https://twitter.com/abdishakurtarah/status/1418640568029229056")</f>
        <v>https://twitter.com/abdishakurtarah/status/1418640568029229056</v>
      </c>
      <c r="AA101" s="68"/>
      <c r="AB101" s="68"/>
      <c r="AC101" s="74" t="s">
        <v>8539</v>
      </c>
      <c r="AD101" s="68"/>
      <c r="AE101" s="68" t="b">
        <v>0</v>
      </c>
      <c r="AF101" s="68">
        <v>0</v>
      </c>
      <c r="AG101" s="74" t="s">
        <v>247</v>
      </c>
      <c r="AH101" s="68" t="b">
        <v>0</v>
      </c>
      <c r="AI101" s="68" t="s">
        <v>248</v>
      </c>
      <c r="AJ101" s="68"/>
      <c r="AK101" s="74" t="s">
        <v>247</v>
      </c>
      <c r="AL101" s="68" t="b">
        <v>0</v>
      </c>
      <c r="AM101" s="68">
        <v>1</v>
      </c>
      <c r="AN101" s="74" t="s">
        <v>8538</v>
      </c>
      <c r="AO101" s="74" t="s">
        <v>249</v>
      </c>
      <c r="AP101" s="68" t="b">
        <v>0</v>
      </c>
      <c r="AQ101" s="74" t="s">
        <v>8538</v>
      </c>
      <c r="AR101" s="68" t="s">
        <v>204</v>
      </c>
      <c r="AS101" s="68">
        <v>0</v>
      </c>
      <c r="AT101" s="68">
        <v>0</v>
      </c>
      <c r="AU101" s="68"/>
      <c r="AV101" s="68"/>
      <c r="AW101" s="68"/>
      <c r="AX101" s="68"/>
      <c r="AY101" s="68"/>
      <c r="AZ101" s="68"/>
      <c r="BA101" s="68"/>
      <c r="BB101" s="68"/>
      <c r="BC101" s="68">
        <v>1</v>
      </c>
      <c r="BD101" s="67" t="str">
        <f>REPLACE(INDEX(GroupVertices[Group],MATCH(Edges[[#This Row],[Vertex 1]],GroupVertices[Vertex],0)),1,1,"")</f>
        <v>2</v>
      </c>
      <c r="BE101" s="67" t="str">
        <f>REPLACE(INDEX(GroupVertices[Group],MATCH(Edges[[#This Row],[Vertex 2]],GroupVertices[Vertex],0)),1,1,"")</f>
        <v>2</v>
      </c>
      <c r="BF101" s="49"/>
      <c r="BG101" s="50"/>
      <c r="BH101" s="49"/>
      <c r="BI101" s="50"/>
      <c r="BJ101" s="49"/>
      <c r="BK101" s="50"/>
      <c r="BL101" s="49"/>
      <c r="BM101" s="50"/>
      <c r="BN101" s="49"/>
    </row>
    <row r="102" spans="1:66" ht="15">
      <c r="A102" s="66" t="s">
        <v>8447</v>
      </c>
      <c r="B102" s="66" t="s">
        <v>8085</v>
      </c>
      <c r="C102" s="83" t="s">
        <v>8075</v>
      </c>
      <c r="D102" s="99">
        <v>4</v>
      </c>
      <c r="E102" s="100" t="s">
        <v>132</v>
      </c>
      <c r="F102" s="101">
        <v>30</v>
      </c>
      <c r="G102" s="83"/>
      <c r="H102" s="82"/>
      <c r="I102" s="102"/>
      <c r="J102" s="102"/>
      <c r="K102" s="35" t="s">
        <v>65</v>
      </c>
      <c r="L102" s="105">
        <v>102</v>
      </c>
      <c r="M102" s="105"/>
      <c r="N102" s="104"/>
      <c r="O102" s="68" t="s">
        <v>243</v>
      </c>
      <c r="P102" s="70">
        <v>44400.737858796296</v>
      </c>
      <c r="Q102" s="68" t="s">
        <v>8490</v>
      </c>
      <c r="R102" s="68"/>
      <c r="S102" s="68"/>
      <c r="T102" s="68"/>
      <c r="U102" s="68"/>
      <c r="V102" s="72" t="str">
        <f>HYPERLINK("https://pbs.twimg.com/profile_images/1416815962968530945/C9o9Fz2K_normal.jpg")</f>
        <v>https://pbs.twimg.com/profile_images/1416815962968530945/C9o9Fz2K_normal.jpg</v>
      </c>
      <c r="W102" s="70">
        <v>44400.737858796296</v>
      </c>
      <c r="X102" s="76">
        <v>44400</v>
      </c>
      <c r="Y102" s="74" t="s">
        <v>8519</v>
      </c>
      <c r="Z102" s="72" t="str">
        <f>HYPERLINK("https://twitter.com/abdirazakmoha16/status/1418627602068168706")</f>
        <v>https://twitter.com/abdirazakmoha16/status/1418627602068168706</v>
      </c>
      <c r="AA102" s="68"/>
      <c r="AB102" s="68"/>
      <c r="AC102" s="74" t="s">
        <v>8538</v>
      </c>
      <c r="AD102" s="68"/>
      <c r="AE102" s="68" t="b">
        <v>0</v>
      </c>
      <c r="AF102" s="68">
        <v>2</v>
      </c>
      <c r="AG102" s="74" t="s">
        <v>247</v>
      </c>
      <c r="AH102" s="68" t="b">
        <v>0</v>
      </c>
      <c r="AI102" s="68" t="s">
        <v>248</v>
      </c>
      <c r="AJ102" s="68"/>
      <c r="AK102" s="74" t="s">
        <v>247</v>
      </c>
      <c r="AL102" s="68" t="b">
        <v>0</v>
      </c>
      <c r="AM102" s="68">
        <v>1</v>
      </c>
      <c r="AN102" s="74" t="s">
        <v>247</v>
      </c>
      <c r="AO102" s="74" t="s">
        <v>249</v>
      </c>
      <c r="AP102" s="68" t="b">
        <v>0</v>
      </c>
      <c r="AQ102" s="74" t="s">
        <v>8538</v>
      </c>
      <c r="AR102" s="68" t="s">
        <v>204</v>
      </c>
      <c r="AS102" s="68">
        <v>0</v>
      </c>
      <c r="AT102" s="68">
        <v>0</v>
      </c>
      <c r="AU102" s="68"/>
      <c r="AV102" s="68"/>
      <c r="AW102" s="68"/>
      <c r="AX102" s="68"/>
      <c r="AY102" s="68"/>
      <c r="AZ102" s="68"/>
      <c r="BA102" s="68"/>
      <c r="BB102" s="68"/>
      <c r="BC102" s="68">
        <v>1</v>
      </c>
      <c r="BD102" s="67" t="str">
        <f>REPLACE(INDEX(GroupVertices[Group],MATCH(Edges[[#This Row],[Vertex 1]],GroupVertices[Vertex],0)),1,1,"")</f>
        <v>2</v>
      </c>
      <c r="BE102" s="67" t="str">
        <f>REPLACE(INDEX(GroupVertices[Group],MATCH(Edges[[#This Row],[Vertex 2]],GroupVertices[Vertex],0)),1,1,"")</f>
        <v>2</v>
      </c>
      <c r="BF102" s="49">
        <v>4</v>
      </c>
      <c r="BG102" s="50">
        <v>10.81081081081081</v>
      </c>
      <c r="BH102" s="49">
        <v>0</v>
      </c>
      <c r="BI102" s="50">
        <v>0</v>
      </c>
      <c r="BJ102" s="49">
        <v>0</v>
      </c>
      <c r="BK102" s="50">
        <v>0</v>
      </c>
      <c r="BL102" s="49">
        <v>33</v>
      </c>
      <c r="BM102" s="50">
        <v>89.1891891891892</v>
      </c>
      <c r="BN102" s="49">
        <v>37</v>
      </c>
    </row>
    <row r="103" spans="1:66" ht="15">
      <c r="A103" s="66" t="s">
        <v>8448</v>
      </c>
      <c r="B103" s="66" t="s">
        <v>8085</v>
      </c>
      <c r="C103" s="83" t="s">
        <v>8075</v>
      </c>
      <c r="D103" s="99">
        <v>4</v>
      </c>
      <c r="E103" s="100" t="s">
        <v>132</v>
      </c>
      <c r="F103" s="101">
        <v>30</v>
      </c>
      <c r="G103" s="83"/>
      <c r="H103" s="82"/>
      <c r="I103" s="102"/>
      <c r="J103" s="102"/>
      <c r="K103" s="35" t="s">
        <v>65</v>
      </c>
      <c r="L103" s="105">
        <v>103</v>
      </c>
      <c r="M103" s="105"/>
      <c r="N103" s="104"/>
      <c r="O103" s="68" t="s">
        <v>245</v>
      </c>
      <c r="P103" s="70">
        <v>44400.77364583333</v>
      </c>
      <c r="Q103" s="68" t="s">
        <v>8490</v>
      </c>
      <c r="R103" s="68"/>
      <c r="S103" s="68"/>
      <c r="T103" s="68"/>
      <c r="U103" s="68"/>
      <c r="V103" s="72" t="str">
        <f>HYPERLINK("https://pbs.twimg.com/profile_images/1190531546001944576/1bc9XLd6_normal.jpg")</f>
        <v>https://pbs.twimg.com/profile_images/1190531546001944576/1bc9XLd6_normal.jpg</v>
      </c>
      <c r="W103" s="70">
        <v>44400.77364583333</v>
      </c>
      <c r="X103" s="76">
        <v>44400</v>
      </c>
      <c r="Y103" s="74" t="s">
        <v>8520</v>
      </c>
      <c r="Z103" s="72" t="str">
        <f>HYPERLINK("https://twitter.com/abdishakurtarah/status/1418640568029229056")</f>
        <v>https://twitter.com/abdishakurtarah/status/1418640568029229056</v>
      </c>
      <c r="AA103" s="68"/>
      <c r="AB103" s="68"/>
      <c r="AC103" s="74" t="s">
        <v>8539</v>
      </c>
      <c r="AD103" s="68"/>
      <c r="AE103" s="68" t="b">
        <v>0</v>
      </c>
      <c r="AF103" s="68">
        <v>0</v>
      </c>
      <c r="AG103" s="74" t="s">
        <v>247</v>
      </c>
      <c r="AH103" s="68" t="b">
        <v>0</v>
      </c>
      <c r="AI103" s="68" t="s">
        <v>248</v>
      </c>
      <c r="AJ103" s="68"/>
      <c r="AK103" s="74" t="s">
        <v>247</v>
      </c>
      <c r="AL103" s="68" t="b">
        <v>0</v>
      </c>
      <c r="AM103" s="68">
        <v>1</v>
      </c>
      <c r="AN103" s="74" t="s">
        <v>8538</v>
      </c>
      <c r="AO103" s="74" t="s">
        <v>249</v>
      </c>
      <c r="AP103" s="68" t="b">
        <v>0</v>
      </c>
      <c r="AQ103" s="74" t="s">
        <v>8538</v>
      </c>
      <c r="AR103" s="68" t="s">
        <v>204</v>
      </c>
      <c r="AS103" s="68">
        <v>0</v>
      </c>
      <c r="AT103" s="68">
        <v>0</v>
      </c>
      <c r="AU103" s="68"/>
      <c r="AV103" s="68"/>
      <c r="AW103" s="68"/>
      <c r="AX103" s="68"/>
      <c r="AY103" s="68"/>
      <c r="AZ103" s="68"/>
      <c r="BA103" s="68"/>
      <c r="BB103" s="68"/>
      <c r="BC103" s="68">
        <v>1</v>
      </c>
      <c r="BD103" s="67" t="str">
        <f>REPLACE(INDEX(GroupVertices[Group],MATCH(Edges[[#This Row],[Vertex 1]],GroupVertices[Vertex],0)),1,1,"")</f>
        <v>2</v>
      </c>
      <c r="BE103" s="67" t="str">
        <f>REPLACE(INDEX(GroupVertices[Group],MATCH(Edges[[#This Row],[Vertex 2]],GroupVertices[Vertex],0)),1,1,"")</f>
        <v>2</v>
      </c>
      <c r="BF103" s="49">
        <v>4</v>
      </c>
      <c r="BG103" s="50">
        <v>10.81081081081081</v>
      </c>
      <c r="BH103" s="49">
        <v>0</v>
      </c>
      <c r="BI103" s="50">
        <v>0</v>
      </c>
      <c r="BJ103" s="49">
        <v>0</v>
      </c>
      <c r="BK103" s="50">
        <v>0</v>
      </c>
      <c r="BL103" s="49">
        <v>33</v>
      </c>
      <c r="BM103" s="50">
        <v>89.1891891891892</v>
      </c>
      <c r="BN103" s="49">
        <v>37</v>
      </c>
    </row>
    <row r="104" spans="1:66" ht="15">
      <c r="A104" s="66" t="s">
        <v>8447</v>
      </c>
      <c r="B104" s="66" t="s">
        <v>8448</v>
      </c>
      <c r="C104" s="83" t="s">
        <v>8075</v>
      </c>
      <c r="D104" s="99">
        <v>4</v>
      </c>
      <c r="E104" s="100" t="s">
        <v>132</v>
      </c>
      <c r="F104" s="101">
        <v>30</v>
      </c>
      <c r="G104" s="83"/>
      <c r="H104" s="82"/>
      <c r="I104" s="102"/>
      <c r="J104" s="102"/>
      <c r="K104" s="35" t="s">
        <v>66</v>
      </c>
      <c r="L104" s="105">
        <v>104</v>
      </c>
      <c r="M104" s="105"/>
      <c r="N104" s="104"/>
      <c r="O104" s="68" t="s">
        <v>243</v>
      </c>
      <c r="P104" s="70">
        <v>44400.737858796296</v>
      </c>
      <c r="Q104" s="68" t="s">
        <v>8490</v>
      </c>
      <c r="R104" s="68"/>
      <c r="S104" s="68"/>
      <c r="T104" s="68"/>
      <c r="U104" s="68"/>
      <c r="V104" s="72" t="str">
        <f>HYPERLINK("https://pbs.twimg.com/profile_images/1416815962968530945/C9o9Fz2K_normal.jpg")</f>
        <v>https://pbs.twimg.com/profile_images/1416815962968530945/C9o9Fz2K_normal.jpg</v>
      </c>
      <c r="W104" s="70">
        <v>44400.737858796296</v>
      </c>
      <c r="X104" s="76">
        <v>44400</v>
      </c>
      <c r="Y104" s="74" t="s">
        <v>8519</v>
      </c>
      <c r="Z104" s="72" t="str">
        <f>HYPERLINK("https://twitter.com/abdirazakmoha16/status/1418627602068168706")</f>
        <v>https://twitter.com/abdirazakmoha16/status/1418627602068168706</v>
      </c>
      <c r="AA104" s="68"/>
      <c r="AB104" s="68"/>
      <c r="AC104" s="74" t="s">
        <v>8538</v>
      </c>
      <c r="AD104" s="68"/>
      <c r="AE104" s="68" t="b">
        <v>0</v>
      </c>
      <c r="AF104" s="68">
        <v>2</v>
      </c>
      <c r="AG104" s="74" t="s">
        <v>247</v>
      </c>
      <c r="AH104" s="68" t="b">
        <v>0</v>
      </c>
      <c r="AI104" s="68" t="s">
        <v>248</v>
      </c>
      <c r="AJ104" s="68"/>
      <c r="AK104" s="74" t="s">
        <v>247</v>
      </c>
      <c r="AL104" s="68" t="b">
        <v>0</v>
      </c>
      <c r="AM104" s="68">
        <v>1</v>
      </c>
      <c r="AN104" s="74" t="s">
        <v>247</v>
      </c>
      <c r="AO104" s="74" t="s">
        <v>249</v>
      </c>
      <c r="AP104" s="68" t="b">
        <v>0</v>
      </c>
      <c r="AQ104" s="74" t="s">
        <v>8538</v>
      </c>
      <c r="AR104" s="68" t="s">
        <v>204</v>
      </c>
      <c r="AS104" s="68">
        <v>0</v>
      </c>
      <c r="AT104" s="68">
        <v>0</v>
      </c>
      <c r="AU104" s="68"/>
      <c r="AV104" s="68"/>
      <c r="AW104" s="68"/>
      <c r="AX104" s="68"/>
      <c r="AY104" s="68"/>
      <c r="AZ104" s="68"/>
      <c r="BA104" s="68"/>
      <c r="BB104" s="68"/>
      <c r="BC104" s="68">
        <v>1</v>
      </c>
      <c r="BD104" s="67" t="str">
        <f>REPLACE(INDEX(GroupVertices[Group],MATCH(Edges[[#This Row],[Vertex 1]],GroupVertices[Vertex],0)),1,1,"")</f>
        <v>2</v>
      </c>
      <c r="BE104" s="67" t="str">
        <f>REPLACE(INDEX(GroupVertices[Group],MATCH(Edges[[#This Row],[Vertex 2]],GroupVertices[Vertex],0)),1,1,"")</f>
        <v>2</v>
      </c>
      <c r="BF104" s="49"/>
      <c r="BG104" s="50"/>
      <c r="BH104" s="49"/>
      <c r="BI104" s="50"/>
      <c r="BJ104" s="49"/>
      <c r="BK104" s="50"/>
      <c r="BL104" s="49"/>
      <c r="BM104" s="50"/>
      <c r="BN104" s="49"/>
    </row>
    <row r="105" spans="1:66" ht="15">
      <c r="A105" s="66" t="s">
        <v>8447</v>
      </c>
      <c r="B105" s="66" t="s">
        <v>8081</v>
      </c>
      <c r="C105" s="83" t="s">
        <v>8075</v>
      </c>
      <c r="D105" s="99">
        <v>4</v>
      </c>
      <c r="E105" s="100" t="s">
        <v>132</v>
      </c>
      <c r="F105" s="101">
        <v>30</v>
      </c>
      <c r="G105" s="83"/>
      <c r="H105" s="82"/>
      <c r="I105" s="102"/>
      <c r="J105" s="102"/>
      <c r="K105" s="35" t="s">
        <v>65</v>
      </c>
      <c r="L105" s="105">
        <v>105</v>
      </c>
      <c r="M105" s="105"/>
      <c r="N105" s="104"/>
      <c r="O105" s="68" t="s">
        <v>243</v>
      </c>
      <c r="P105" s="70">
        <v>44400.737858796296</v>
      </c>
      <c r="Q105" s="68" t="s">
        <v>8490</v>
      </c>
      <c r="R105" s="68"/>
      <c r="S105" s="68"/>
      <c r="T105" s="68"/>
      <c r="U105" s="68"/>
      <c r="V105" s="72" t="str">
        <f>HYPERLINK("https://pbs.twimg.com/profile_images/1416815962968530945/C9o9Fz2K_normal.jpg")</f>
        <v>https://pbs.twimg.com/profile_images/1416815962968530945/C9o9Fz2K_normal.jpg</v>
      </c>
      <c r="W105" s="70">
        <v>44400.737858796296</v>
      </c>
      <c r="X105" s="76">
        <v>44400</v>
      </c>
      <c r="Y105" s="74" t="s">
        <v>8519</v>
      </c>
      <c r="Z105" s="72" t="str">
        <f>HYPERLINK("https://twitter.com/abdirazakmoha16/status/1418627602068168706")</f>
        <v>https://twitter.com/abdirazakmoha16/status/1418627602068168706</v>
      </c>
      <c r="AA105" s="68"/>
      <c r="AB105" s="68"/>
      <c r="AC105" s="74" t="s">
        <v>8538</v>
      </c>
      <c r="AD105" s="68"/>
      <c r="AE105" s="68" t="b">
        <v>0</v>
      </c>
      <c r="AF105" s="68">
        <v>2</v>
      </c>
      <c r="AG105" s="74" t="s">
        <v>247</v>
      </c>
      <c r="AH105" s="68" t="b">
        <v>0</v>
      </c>
      <c r="AI105" s="68" t="s">
        <v>248</v>
      </c>
      <c r="AJ105" s="68"/>
      <c r="AK105" s="74" t="s">
        <v>247</v>
      </c>
      <c r="AL105" s="68" t="b">
        <v>0</v>
      </c>
      <c r="AM105" s="68">
        <v>1</v>
      </c>
      <c r="AN105" s="74" t="s">
        <v>247</v>
      </c>
      <c r="AO105" s="74" t="s">
        <v>249</v>
      </c>
      <c r="AP105" s="68" t="b">
        <v>0</v>
      </c>
      <c r="AQ105" s="74" t="s">
        <v>8538</v>
      </c>
      <c r="AR105" s="68" t="s">
        <v>204</v>
      </c>
      <c r="AS105" s="68">
        <v>0</v>
      </c>
      <c r="AT105" s="68">
        <v>0</v>
      </c>
      <c r="AU105" s="68"/>
      <c r="AV105" s="68"/>
      <c r="AW105" s="68"/>
      <c r="AX105" s="68"/>
      <c r="AY105" s="68"/>
      <c r="AZ105" s="68"/>
      <c r="BA105" s="68"/>
      <c r="BB105" s="68"/>
      <c r="BC105" s="68">
        <v>1</v>
      </c>
      <c r="BD105" s="67" t="str">
        <f>REPLACE(INDEX(GroupVertices[Group],MATCH(Edges[[#This Row],[Vertex 1]],GroupVertices[Vertex],0)),1,1,"")</f>
        <v>2</v>
      </c>
      <c r="BE105" s="67" t="str">
        <f>REPLACE(INDEX(GroupVertices[Group],MATCH(Edges[[#This Row],[Vertex 2]],GroupVertices[Vertex],0)),1,1,"")</f>
        <v>2</v>
      </c>
      <c r="BF105" s="49"/>
      <c r="BG105" s="50"/>
      <c r="BH105" s="49"/>
      <c r="BI105" s="50"/>
      <c r="BJ105" s="49"/>
      <c r="BK105" s="50"/>
      <c r="BL105" s="49"/>
      <c r="BM105" s="50"/>
      <c r="BN105" s="49"/>
    </row>
    <row r="106" spans="1:66" ht="15">
      <c r="A106" s="66" t="s">
        <v>8447</v>
      </c>
      <c r="B106" s="66" t="s">
        <v>8288</v>
      </c>
      <c r="C106" s="83" t="s">
        <v>8075</v>
      </c>
      <c r="D106" s="99">
        <v>4</v>
      </c>
      <c r="E106" s="100" t="s">
        <v>132</v>
      </c>
      <c r="F106" s="101">
        <v>30</v>
      </c>
      <c r="G106" s="83"/>
      <c r="H106" s="82"/>
      <c r="I106" s="102"/>
      <c r="J106" s="102"/>
      <c r="K106" s="35" t="s">
        <v>65</v>
      </c>
      <c r="L106" s="105">
        <v>106</v>
      </c>
      <c r="M106" s="105"/>
      <c r="N106" s="104"/>
      <c r="O106" s="68" t="s">
        <v>243</v>
      </c>
      <c r="P106" s="70">
        <v>44400.737858796296</v>
      </c>
      <c r="Q106" s="68" t="s">
        <v>8490</v>
      </c>
      <c r="R106" s="68"/>
      <c r="S106" s="68"/>
      <c r="T106" s="68"/>
      <c r="U106" s="68"/>
      <c r="V106" s="72" t="str">
        <f>HYPERLINK("https://pbs.twimg.com/profile_images/1416815962968530945/C9o9Fz2K_normal.jpg")</f>
        <v>https://pbs.twimg.com/profile_images/1416815962968530945/C9o9Fz2K_normal.jpg</v>
      </c>
      <c r="W106" s="70">
        <v>44400.737858796296</v>
      </c>
      <c r="X106" s="76">
        <v>44400</v>
      </c>
      <c r="Y106" s="74" t="s">
        <v>8519</v>
      </c>
      <c r="Z106" s="72" t="str">
        <f>HYPERLINK("https://twitter.com/abdirazakmoha16/status/1418627602068168706")</f>
        <v>https://twitter.com/abdirazakmoha16/status/1418627602068168706</v>
      </c>
      <c r="AA106" s="68"/>
      <c r="AB106" s="68"/>
      <c r="AC106" s="74" t="s">
        <v>8538</v>
      </c>
      <c r="AD106" s="68"/>
      <c r="AE106" s="68" t="b">
        <v>0</v>
      </c>
      <c r="AF106" s="68">
        <v>2</v>
      </c>
      <c r="AG106" s="74" t="s">
        <v>247</v>
      </c>
      <c r="AH106" s="68" t="b">
        <v>0</v>
      </c>
      <c r="AI106" s="68" t="s">
        <v>248</v>
      </c>
      <c r="AJ106" s="68"/>
      <c r="AK106" s="74" t="s">
        <v>247</v>
      </c>
      <c r="AL106" s="68" t="b">
        <v>0</v>
      </c>
      <c r="AM106" s="68">
        <v>1</v>
      </c>
      <c r="AN106" s="74" t="s">
        <v>247</v>
      </c>
      <c r="AO106" s="74" t="s">
        <v>249</v>
      </c>
      <c r="AP106" s="68" t="b">
        <v>0</v>
      </c>
      <c r="AQ106" s="74" t="s">
        <v>8538</v>
      </c>
      <c r="AR106" s="68" t="s">
        <v>204</v>
      </c>
      <c r="AS106" s="68">
        <v>0</v>
      </c>
      <c r="AT106" s="68">
        <v>0</v>
      </c>
      <c r="AU106" s="68"/>
      <c r="AV106" s="68"/>
      <c r="AW106" s="68"/>
      <c r="AX106" s="68"/>
      <c r="AY106" s="68"/>
      <c r="AZ106" s="68"/>
      <c r="BA106" s="68"/>
      <c r="BB106" s="68"/>
      <c r="BC106" s="68">
        <v>1</v>
      </c>
      <c r="BD106" s="67" t="str">
        <f>REPLACE(INDEX(GroupVertices[Group],MATCH(Edges[[#This Row],[Vertex 1]],GroupVertices[Vertex],0)),1,1,"")</f>
        <v>2</v>
      </c>
      <c r="BE106" s="67" t="str">
        <f>REPLACE(INDEX(GroupVertices[Group],MATCH(Edges[[#This Row],[Vertex 2]],GroupVertices[Vertex],0)),1,1,"")</f>
        <v>2</v>
      </c>
      <c r="BF106" s="49"/>
      <c r="BG106" s="50"/>
      <c r="BH106" s="49"/>
      <c r="BI106" s="50"/>
      <c r="BJ106" s="49"/>
      <c r="BK106" s="50"/>
      <c r="BL106" s="49"/>
      <c r="BM106" s="50"/>
      <c r="BN106" s="49"/>
    </row>
    <row r="107" spans="1:66" ht="15">
      <c r="A107" s="66" t="s">
        <v>8448</v>
      </c>
      <c r="B107" s="66" t="s">
        <v>8447</v>
      </c>
      <c r="C107" s="83" t="s">
        <v>8075</v>
      </c>
      <c r="D107" s="99">
        <v>4</v>
      </c>
      <c r="E107" s="100" t="s">
        <v>132</v>
      </c>
      <c r="F107" s="101">
        <v>30</v>
      </c>
      <c r="G107" s="83"/>
      <c r="H107" s="82"/>
      <c r="I107" s="102"/>
      <c r="J107" s="102"/>
      <c r="K107" s="35" t="s">
        <v>66</v>
      </c>
      <c r="L107" s="105">
        <v>107</v>
      </c>
      <c r="M107" s="105"/>
      <c r="N107" s="104"/>
      <c r="O107" s="68" t="s">
        <v>244</v>
      </c>
      <c r="P107" s="70">
        <v>44400.77364583333</v>
      </c>
      <c r="Q107" s="68" t="s">
        <v>8490</v>
      </c>
      <c r="R107" s="68"/>
      <c r="S107" s="68"/>
      <c r="T107" s="68"/>
      <c r="U107" s="68"/>
      <c r="V107" s="72" t="str">
        <f>HYPERLINK("https://pbs.twimg.com/profile_images/1190531546001944576/1bc9XLd6_normal.jpg")</f>
        <v>https://pbs.twimg.com/profile_images/1190531546001944576/1bc9XLd6_normal.jpg</v>
      </c>
      <c r="W107" s="70">
        <v>44400.77364583333</v>
      </c>
      <c r="X107" s="76">
        <v>44400</v>
      </c>
      <c r="Y107" s="74" t="s">
        <v>8520</v>
      </c>
      <c r="Z107" s="72" t="str">
        <f>HYPERLINK("https://twitter.com/abdishakurtarah/status/1418640568029229056")</f>
        <v>https://twitter.com/abdishakurtarah/status/1418640568029229056</v>
      </c>
      <c r="AA107" s="68"/>
      <c r="AB107" s="68"/>
      <c r="AC107" s="74" t="s">
        <v>8539</v>
      </c>
      <c r="AD107" s="68"/>
      <c r="AE107" s="68" t="b">
        <v>0</v>
      </c>
      <c r="AF107" s="68">
        <v>0</v>
      </c>
      <c r="AG107" s="74" t="s">
        <v>247</v>
      </c>
      <c r="AH107" s="68" t="b">
        <v>0</v>
      </c>
      <c r="AI107" s="68" t="s">
        <v>248</v>
      </c>
      <c r="AJ107" s="68"/>
      <c r="AK107" s="74" t="s">
        <v>247</v>
      </c>
      <c r="AL107" s="68" t="b">
        <v>0</v>
      </c>
      <c r="AM107" s="68">
        <v>1</v>
      </c>
      <c r="AN107" s="74" t="s">
        <v>8538</v>
      </c>
      <c r="AO107" s="74" t="s">
        <v>249</v>
      </c>
      <c r="AP107" s="68" t="b">
        <v>0</v>
      </c>
      <c r="AQ107" s="74" t="s">
        <v>8538</v>
      </c>
      <c r="AR107" s="68" t="s">
        <v>204</v>
      </c>
      <c r="AS107" s="68">
        <v>0</v>
      </c>
      <c r="AT107" s="68">
        <v>0</v>
      </c>
      <c r="AU107" s="68"/>
      <c r="AV107" s="68"/>
      <c r="AW107" s="68"/>
      <c r="AX107" s="68"/>
      <c r="AY107" s="68"/>
      <c r="AZ107" s="68"/>
      <c r="BA107" s="68"/>
      <c r="BB107" s="68"/>
      <c r="BC107" s="68">
        <v>1</v>
      </c>
      <c r="BD107" s="67" t="str">
        <f>REPLACE(INDEX(GroupVertices[Group],MATCH(Edges[[#This Row],[Vertex 1]],GroupVertices[Vertex],0)),1,1,"")</f>
        <v>2</v>
      </c>
      <c r="BE107" s="67" t="str">
        <f>REPLACE(INDEX(GroupVertices[Group],MATCH(Edges[[#This Row],[Vertex 2]],GroupVertices[Vertex],0)),1,1,"")</f>
        <v>2</v>
      </c>
      <c r="BF107" s="49"/>
      <c r="BG107" s="50"/>
      <c r="BH107" s="49"/>
      <c r="BI107" s="50"/>
      <c r="BJ107" s="49"/>
      <c r="BK107" s="50"/>
      <c r="BL107" s="49"/>
      <c r="BM107" s="50"/>
      <c r="BN107" s="49"/>
    </row>
    <row r="108" spans="1:66" ht="15">
      <c r="A108" s="66" t="s">
        <v>8258</v>
      </c>
      <c r="B108" s="66" t="s">
        <v>8484</v>
      </c>
      <c r="C108" s="83" t="s">
        <v>8075</v>
      </c>
      <c r="D108" s="99">
        <v>4</v>
      </c>
      <c r="E108" s="100" t="s">
        <v>132</v>
      </c>
      <c r="F108" s="101">
        <v>30</v>
      </c>
      <c r="G108" s="83"/>
      <c r="H108" s="82"/>
      <c r="I108" s="102"/>
      <c r="J108" s="102"/>
      <c r="K108" s="35" t="s">
        <v>65</v>
      </c>
      <c r="L108" s="105">
        <v>108</v>
      </c>
      <c r="M108" s="105"/>
      <c r="N108" s="104"/>
      <c r="O108" s="68" t="s">
        <v>245</v>
      </c>
      <c r="P108" s="70">
        <v>44400.85376157407</v>
      </c>
      <c r="Q108" s="68" t="s">
        <v>8491</v>
      </c>
      <c r="R108" s="72" t="str">
        <f>HYPERLINK("https://cdn.ymaws.com/www.globalschoolsforum.org/resource/resmgr/policy/gsf_policy_brief_19_may.pdf")</f>
        <v>https://cdn.ymaws.com/www.globalschoolsforum.org/resource/resmgr/policy/gsf_policy_brief_19_may.pdf</v>
      </c>
      <c r="S108" s="68" t="s">
        <v>8503</v>
      </c>
      <c r="T108" s="74" t="s">
        <v>8506</v>
      </c>
      <c r="U108" s="68"/>
      <c r="V108" s="72" t="str">
        <f>HYPERLINK("https://pbs.twimg.com/profile_images/523426314967998466/uuEhWK5U_normal.jpeg")</f>
        <v>https://pbs.twimg.com/profile_images/523426314967998466/uuEhWK5U_normal.jpeg</v>
      </c>
      <c r="W108" s="70">
        <v>44400.85376157407</v>
      </c>
      <c r="X108" s="76">
        <v>44400</v>
      </c>
      <c r="Y108" s="74" t="s">
        <v>8521</v>
      </c>
      <c r="Z108" s="72" t="str">
        <f>HYPERLINK("https://twitter.com/ukfiet/status/1418669600699523075")</f>
        <v>https://twitter.com/ukfiet/status/1418669600699523075</v>
      </c>
      <c r="AA108" s="68"/>
      <c r="AB108" s="68"/>
      <c r="AC108" s="74" t="s">
        <v>8540</v>
      </c>
      <c r="AD108" s="68"/>
      <c r="AE108" s="68" t="b">
        <v>0</v>
      </c>
      <c r="AF108" s="68">
        <v>0</v>
      </c>
      <c r="AG108" s="74" t="s">
        <v>247</v>
      </c>
      <c r="AH108" s="68" t="b">
        <v>0</v>
      </c>
      <c r="AI108" s="68" t="s">
        <v>248</v>
      </c>
      <c r="AJ108" s="68"/>
      <c r="AK108" s="74" t="s">
        <v>247</v>
      </c>
      <c r="AL108" s="68" t="b">
        <v>0</v>
      </c>
      <c r="AM108" s="68">
        <v>2</v>
      </c>
      <c r="AN108" s="74" t="s">
        <v>8319</v>
      </c>
      <c r="AO108" s="74" t="s">
        <v>250</v>
      </c>
      <c r="AP108" s="68" t="b">
        <v>0</v>
      </c>
      <c r="AQ108" s="74" t="s">
        <v>8319</v>
      </c>
      <c r="AR108" s="68" t="s">
        <v>204</v>
      </c>
      <c r="AS108" s="68">
        <v>0</v>
      </c>
      <c r="AT108" s="68">
        <v>0</v>
      </c>
      <c r="AU108" s="68"/>
      <c r="AV108" s="68"/>
      <c r="AW108" s="68"/>
      <c r="AX108" s="68"/>
      <c r="AY108" s="68"/>
      <c r="AZ108" s="68"/>
      <c r="BA108" s="68"/>
      <c r="BB108" s="68"/>
      <c r="BC108" s="68">
        <v>1</v>
      </c>
      <c r="BD108" s="67" t="str">
        <f>REPLACE(INDEX(GroupVertices[Group],MATCH(Edges[[#This Row],[Vertex 1]],GroupVertices[Vertex],0)),1,1,"")</f>
        <v>2</v>
      </c>
      <c r="BE108" s="67" t="str">
        <f>REPLACE(INDEX(GroupVertices[Group],MATCH(Edges[[#This Row],[Vertex 2]],GroupVertices[Vertex],0)),1,1,"")</f>
        <v>2</v>
      </c>
      <c r="BF108" s="49"/>
      <c r="BG108" s="50"/>
      <c r="BH108" s="49"/>
      <c r="BI108" s="50"/>
      <c r="BJ108" s="49"/>
      <c r="BK108" s="50"/>
      <c r="BL108" s="49"/>
      <c r="BM108" s="50"/>
      <c r="BN108" s="49"/>
    </row>
    <row r="109" spans="1:66" ht="15">
      <c r="A109" s="66" t="s">
        <v>8258</v>
      </c>
      <c r="B109" s="66" t="s">
        <v>8288</v>
      </c>
      <c r="C109" s="83" t="s">
        <v>8075</v>
      </c>
      <c r="D109" s="99">
        <v>4</v>
      </c>
      <c r="E109" s="100" t="s">
        <v>132</v>
      </c>
      <c r="F109" s="101">
        <v>30</v>
      </c>
      <c r="G109" s="83"/>
      <c r="H109" s="82"/>
      <c r="I109" s="102"/>
      <c r="J109" s="102"/>
      <c r="K109" s="35" t="s">
        <v>65</v>
      </c>
      <c r="L109" s="105">
        <v>109</v>
      </c>
      <c r="M109" s="105"/>
      <c r="N109" s="104"/>
      <c r="O109" s="68" t="s">
        <v>245</v>
      </c>
      <c r="P109" s="70">
        <v>44400.85376157407</v>
      </c>
      <c r="Q109" s="68" t="s">
        <v>8491</v>
      </c>
      <c r="R109" s="72" t="str">
        <f>HYPERLINK("https://cdn.ymaws.com/www.globalschoolsforum.org/resource/resmgr/policy/gsf_policy_brief_19_may.pdf")</f>
        <v>https://cdn.ymaws.com/www.globalschoolsforum.org/resource/resmgr/policy/gsf_policy_brief_19_may.pdf</v>
      </c>
      <c r="S109" s="68" t="s">
        <v>8503</v>
      </c>
      <c r="T109" s="74" t="s">
        <v>8506</v>
      </c>
      <c r="U109" s="68"/>
      <c r="V109" s="72" t="str">
        <f>HYPERLINK("https://pbs.twimg.com/profile_images/523426314967998466/uuEhWK5U_normal.jpeg")</f>
        <v>https://pbs.twimg.com/profile_images/523426314967998466/uuEhWK5U_normal.jpeg</v>
      </c>
      <c r="W109" s="70">
        <v>44400.85376157407</v>
      </c>
      <c r="X109" s="76">
        <v>44400</v>
      </c>
      <c r="Y109" s="74" t="s">
        <v>8521</v>
      </c>
      <c r="Z109" s="72" t="str">
        <f>HYPERLINK("https://twitter.com/ukfiet/status/1418669600699523075")</f>
        <v>https://twitter.com/ukfiet/status/1418669600699523075</v>
      </c>
      <c r="AA109" s="68"/>
      <c r="AB109" s="68"/>
      <c r="AC109" s="74" t="s">
        <v>8540</v>
      </c>
      <c r="AD109" s="68"/>
      <c r="AE109" s="68" t="b">
        <v>0</v>
      </c>
      <c r="AF109" s="68">
        <v>0</v>
      </c>
      <c r="AG109" s="74" t="s">
        <v>247</v>
      </c>
      <c r="AH109" s="68" t="b">
        <v>0</v>
      </c>
      <c r="AI109" s="68" t="s">
        <v>248</v>
      </c>
      <c r="AJ109" s="68"/>
      <c r="AK109" s="74" t="s">
        <v>247</v>
      </c>
      <c r="AL109" s="68" t="b">
        <v>0</v>
      </c>
      <c r="AM109" s="68">
        <v>2</v>
      </c>
      <c r="AN109" s="74" t="s">
        <v>8319</v>
      </c>
      <c r="AO109" s="74" t="s">
        <v>250</v>
      </c>
      <c r="AP109" s="68" t="b">
        <v>0</v>
      </c>
      <c r="AQ109" s="74" t="s">
        <v>8319</v>
      </c>
      <c r="AR109" s="68" t="s">
        <v>204</v>
      </c>
      <c r="AS109" s="68">
        <v>0</v>
      </c>
      <c r="AT109" s="68">
        <v>0</v>
      </c>
      <c r="AU109" s="68"/>
      <c r="AV109" s="68"/>
      <c r="AW109" s="68"/>
      <c r="AX109" s="68"/>
      <c r="AY109" s="68"/>
      <c r="AZ109" s="68"/>
      <c r="BA109" s="68"/>
      <c r="BB109" s="68"/>
      <c r="BC109" s="68">
        <v>1</v>
      </c>
      <c r="BD109" s="67" t="str">
        <f>REPLACE(INDEX(GroupVertices[Group],MATCH(Edges[[#This Row],[Vertex 1]],GroupVertices[Vertex],0)),1,1,"")</f>
        <v>2</v>
      </c>
      <c r="BE109" s="67" t="str">
        <f>REPLACE(INDEX(GroupVertices[Group],MATCH(Edges[[#This Row],[Vertex 2]],GroupVertices[Vertex],0)),1,1,"")</f>
        <v>2</v>
      </c>
      <c r="BF109" s="49"/>
      <c r="BG109" s="50"/>
      <c r="BH109" s="49"/>
      <c r="BI109" s="50"/>
      <c r="BJ109" s="49"/>
      <c r="BK109" s="50"/>
      <c r="BL109" s="49"/>
      <c r="BM109" s="50"/>
      <c r="BN109" s="49"/>
    </row>
    <row r="110" spans="1:66" ht="15">
      <c r="A110" s="66" t="s">
        <v>8258</v>
      </c>
      <c r="B110" s="66" t="s">
        <v>8280</v>
      </c>
      <c r="C110" s="83" t="s">
        <v>8075</v>
      </c>
      <c r="D110" s="99">
        <v>4</v>
      </c>
      <c r="E110" s="100" t="s">
        <v>132</v>
      </c>
      <c r="F110" s="101">
        <v>30</v>
      </c>
      <c r="G110" s="83"/>
      <c r="H110" s="82"/>
      <c r="I110" s="102"/>
      <c r="J110" s="102"/>
      <c r="K110" s="35" t="s">
        <v>65</v>
      </c>
      <c r="L110" s="105">
        <v>110</v>
      </c>
      <c r="M110" s="105"/>
      <c r="N110" s="104"/>
      <c r="O110" s="68" t="s">
        <v>244</v>
      </c>
      <c r="P110" s="70">
        <v>44400.85376157407</v>
      </c>
      <c r="Q110" s="68" t="s">
        <v>8491</v>
      </c>
      <c r="R110" s="72" t="str">
        <f>HYPERLINK("https://cdn.ymaws.com/www.globalschoolsforum.org/resource/resmgr/policy/gsf_policy_brief_19_may.pdf")</f>
        <v>https://cdn.ymaws.com/www.globalschoolsforum.org/resource/resmgr/policy/gsf_policy_brief_19_may.pdf</v>
      </c>
      <c r="S110" s="68" t="s">
        <v>8503</v>
      </c>
      <c r="T110" s="74" t="s">
        <v>8506</v>
      </c>
      <c r="U110" s="68"/>
      <c r="V110" s="72" t="str">
        <f>HYPERLINK("https://pbs.twimg.com/profile_images/523426314967998466/uuEhWK5U_normal.jpeg")</f>
        <v>https://pbs.twimg.com/profile_images/523426314967998466/uuEhWK5U_normal.jpeg</v>
      </c>
      <c r="W110" s="70">
        <v>44400.85376157407</v>
      </c>
      <c r="X110" s="76">
        <v>44400</v>
      </c>
      <c r="Y110" s="74" t="s">
        <v>8521</v>
      </c>
      <c r="Z110" s="72" t="str">
        <f>HYPERLINK("https://twitter.com/ukfiet/status/1418669600699523075")</f>
        <v>https://twitter.com/ukfiet/status/1418669600699523075</v>
      </c>
      <c r="AA110" s="68"/>
      <c r="AB110" s="68"/>
      <c r="AC110" s="74" t="s">
        <v>8540</v>
      </c>
      <c r="AD110" s="68"/>
      <c r="AE110" s="68" t="b">
        <v>0</v>
      </c>
      <c r="AF110" s="68">
        <v>0</v>
      </c>
      <c r="AG110" s="74" t="s">
        <v>247</v>
      </c>
      <c r="AH110" s="68" t="b">
        <v>0</v>
      </c>
      <c r="AI110" s="68" t="s">
        <v>248</v>
      </c>
      <c r="AJ110" s="68"/>
      <c r="AK110" s="74" t="s">
        <v>247</v>
      </c>
      <c r="AL110" s="68" t="b">
        <v>0</v>
      </c>
      <c r="AM110" s="68">
        <v>2</v>
      </c>
      <c r="AN110" s="74" t="s">
        <v>8319</v>
      </c>
      <c r="AO110" s="74" t="s">
        <v>250</v>
      </c>
      <c r="AP110" s="68" t="b">
        <v>0</v>
      </c>
      <c r="AQ110" s="74" t="s">
        <v>8319</v>
      </c>
      <c r="AR110" s="68" t="s">
        <v>204</v>
      </c>
      <c r="AS110" s="68">
        <v>0</v>
      </c>
      <c r="AT110" s="68">
        <v>0</v>
      </c>
      <c r="AU110" s="68"/>
      <c r="AV110" s="68"/>
      <c r="AW110" s="68"/>
      <c r="AX110" s="68"/>
      <c r="AY110" s="68"/>
      <c r="AZ110" s="68"/>
      <c r="BA110" s="68"/>
      <c r="BB110" s="68"/>
      <c r="BC110" s="68">
        <v>1</v>
      </c>
      <c r="BD110" s="67" t="str">
        <f>REPLACE(INDEX(GroupVertices[Group],MATCH(Edges[[#This Row],[Vertex 1]],GroupVertices[Vertex],0)),1,1,"")</f>
        <v>2</v>
      </c>
      <c r="BE110" s="67" t="str">
        <f>REPLACE(INDEX(GroupVertices[Group],MATCH(Edges[[#This Row],[Vertex 2]],GroupVertices[Vertex],0)),1,1,"")</f>
        <v>2</v>
      </c>
      <c r="BF110" s="49">
        <v>1</v>
      </c>
      <c r="BG110" s="50">
        <v>3.0303030303030303</v>
      </c>
      <c r="BH110" s="49">
        <v>0</v>
      </c>
      <c r="BI110" s="50">
        <v>0</v>
      </c>
      <c r="BJ110" s="49">
        <v>0</v>
      </c>
      <c r="BK110" s="50">
        <v>0</v>
      </c>
      <c r="BL110" s="49">
        <v>32</v>
      </c>
      <c r="BM110" s="50">
        <v>96.96969696969697</v>
      </c>
      <c r="BN110" s="49">
        <v>33</v>
      </c>
    </row>
    <row r="111" spans="1:66" ht="15">
      <c r="A111" s="66" t="s">
        <v>8280</v>
      </c>
      <c r="B111" s="66" t="s">
        <v>8484</v>
      </c>
      <c r="C111" s="83" t="s">
        <v>8075</v>
      </c>
      <c r="D111" s="99">
        <v>4</v>
      </c>
      <c r="E111" s="100" t="s">
        <v>132</v>
      </c>
      <c r="F111" s="101">
        <v>30</v>
      </c>
      <c r="G111" s="83"/>
      <c r="H111" s="82"/>
      <c r="I111" s="102"/>
      <c r="J111" s="102"/>
      <c r="K111" s="35" t="s">
        <v>65</v>
      </c>
      <c r="L111" s="105">
        <v>111</v>
      </c>
      <c r="M111" s="105"/>
      <c r="N111" s="104"/>
      <c r="O111" s="68" t="s">
        <v>243</v>
      </c>
      <c r="P111" s="70">
        <v>44400.76516203704</v>
      </c>
      <c r="Q111" s="68" t="s">
        <v>8491</v>
      </c>
      <c r="R111" s="72" t="str">
        <f>HYPERLINK("https://cdn.ymaws.com/www.globalschoolsforum.org/resource/resmgr/policy/gsf_policy_brief_19_may.pdf")</f>
        <v>https://cdn.ymaws.com/www.globalschoolsforum.org/resource/resmgr/policy/gsf_policy_brief_19_may.pdf</v>
      </c>
      <c r="S111" s="68" t="s">
        <v>8503</v>
      </c>
      <c r="T111" s="74" t="s">
        <v>8506</v>
      </c>
      <c r="U111" s="68"/>
      <c r="V111" s="72" t="str">
        <f>HYPERLINK("https://pbs.twimg.com/profile_images/1269706696332587009/809ij3ps_normal.jpg")</f>
        <v>https://pbs.twimg.com/profile_images/1269706696332587009/809ij3ps_normal.jpg</v>
      </c>
      <c r="W111" s="70">
        <v>44400.76516203704</v>
      </c>
      <c r="X111" s="76">
        <v>44400</v>
      </c>
      <c r="Y111" s="74" t="s">
        <v>8096</v>
      </c>
      <c r="Z111" s="72" t="str">
        <f>HYPERLINK("https://twitter.com/zainulabidin_f/status/1418637493088436224")</f>
        <v>https://twitter.com/zainulabidin_f/status/1418637493088436224</v>
      </c>
      <c r="AA111" s="68"/>
      <c r="AB111" s="68"/>
      <c r="AC111" s="74" t="s">
        <v>8319</v>
      </c>
      <c r="AD111" s="68"/>
      <c r="AE111" s="68" t="b">
        <v>0</v>
      </c>
      <c r="AF111" s="68">
        <v>6</v>
      </c>
      <c r="AG111" s="74" t="s">
        <v>247</v>
      </c>
      <c r="AH111" s="68" t="b">
        <v>0</v>
      </c>
      <c r="AI111" s="68" t="s">
        <v>248</v>
      </c>
      <c r="AJ111" s="68"/>
      <c r="AK111" s="74" t="s">
        <v>247</v>
      </c>
      <c r="AL111" s="68" t="b">
        <v>0</v>
      </c>
      <c r="AM111" s="68">
        <v>2</v>
      </c>
      <c r="AN111" s="74" t="s">
        <v>247</v>
      </c>
      <c r="AO111" s="74" t="s">
        <v>249</v>
      </c>
      <c r="AP111" s="68" t="b">
        <v>0</v>
      </c>
      <c r="AQ111" s="74" t="s">
        <v>8319</v>
      </c>
      <c r="AR111" s="68" t="s">
        <v>204</v>
      </c>
      <c r="AS111" s="68">
        <v>0</v>
      </c>
      <c r="AT111" s="68">
        <v>0</v>
      </c>
      <c r="AU111" s="68"/>
      <c r="AV111" s="68"/>
      <c r="AW111" s="68"/>
      <c r="AX111" s="68"/>
      <c r="AY111" s="68"/>
      <c r="AZ111" s="68"/>
      <c r="BA111" s="68"/>
      <c r="BB111" s="68"/>
      <c r="BC111" s="68">
        <v>1</v>
      </c>
      <c r="BD111" s="67" t="str">
        <f>REPLACE(INDEX(GroupVertices[Group],MATCH(Edges[[#This Row],[Vertex 1]],GroupVertices[Vertex],0)),1,1,"")</f>
        <v>2</v>
      </c>
      <c r="BE111" s="67" t="str">
        <f>REPLACE(INDEX(GroupVertices[Group],MATCH(Edges[[#This Row],[Vertex 2]],GroupVertices[Vertex],0)),1,1,"")</f>
        <v>2</v>
      </c>
      <c r="BF111" s="49"/>
      <c r="BG111" s="50"/>
      <c r="BH111" s="49"/>
      <c r="BI111" s="50"/>
      <c r="BJ111" s="49"/>
      <c r="BK111" s="50"/>
      <c r="BL111" s="49"/>
      <c r="BM111" s="50"/>
      <c r="BN111" s="49"/>
    </row>
    <row r="112" spans="1:66" ht="15">
      <c r="A112" s="66" t="s">
        <v>8449</v>
      </c>
      <c r="B112" s="66" t="s">
        <v>8484</v>
      </c>
      <c r="C112" s="83" t="s">
        <v>8075</v>
      </c>
      <c r="D112" s="99">
        <v>4</v>
      </c>
      <c r="E112" s="100" t="s">
        <v>132</v>
      </c>
      <c r="F112" s="101">
        <v>30</v>
      </c>
      <c r="G112" s="83"/>
      <c r="H112" s="82"/>
      <c r="I112" s="102"/>
      <c r="J112" s="102"/>
      <c r="K112" s="35" t="s">
        <v>65</v>
      </c>
      <c r="L112" s="105">
        <v>112</v>
      </c>
      <c r="M112" s="105"/>
      <c r="N112" s="104"/>
      <c r="O112" s="68" t="s">
        <v>245</v>
      </c>
      <c r="P112" s="70">
        <v>44400.86717592592</v>
      </c>
      <c r="Q112" s="68" t="s">
        <v>8491</v>
      </c>
      <c r="R112" s="72" t="str">
        <f>HYPERLINK("https://cdn.ymaws.com/www.globalschoolsforum.org/resource/resmgr/policy/gsf_policy_brief_19_may.pdf")</f>
        <v>https://cdn.ymaws.com/www.globalschoolsforum.org/resource/resmgr/policy/gsf_policy_brief_19_may.pdf</v>
      </c>
      <c r="S112" s="68" t="s">
        <v>8503</v>
      </c>
      <c r="T112" s="74" t="s">
        <v>8506</v>
      </c>
      <c r="U112" s="68"/>
      <c r="V112" s="72" t="str">
        <f>HYPERLINK("https://pbs.twimg.com/profile_images/1355067614461124610/RgZ5GoaB_normal.jpg")</f>
        <v>https://pbs.twimg.com/profile_images/1355067614461124610/RgZ5GoaB_normal.jpg</v>
      </c>
      <c r="W112" s="70">
        <v>44400.86717592592</v>
      </c>
      <c r="X112" s="76">
        <v>44400</v>
      </c>
      <c r="Y112" s="74" t="s">
        <v>8522</v>
      </c>
      <c r="Z112" s="72" t="str">
        <f>HYPERLINK("https://twitter.com/eerehloves/status/1418674463642636288")</f>
        <v>https://twitter.com/eerehloves/status/1418674463642636288</v>
      </c>
      <c r="AA112" s="68"/>
      <c r="AB112" s="68"/>
      <c r="AC112" s="74" t="s">
        <v>8541</v>
      </c>
      <c r="AD112" s="68"/>
      <c r="AE112" s="68" t="b">
        <v>0</v>
      </c>
      <c r="AF112" s="68">
        <v>0</v>
      </c>
      <c r="AG112" s="74" t="s">
        <v>247</v>
      </c>
      <c r="AH112" s="68" t="b">
        <v>0</v>
      </c>
      <c r="AI112" s="68" t="s">
        <v>248</v>
      </c>
      <c r="AJ112" s="68"/>
      <c r="AK112" s="74" t="s">
        <v>247</v>
      </c>
      <c r="AL112" s="68" t="b">
        <v>0</v>
      </c>
      <c r="AM112" s="68">
        <v>2</v>
      </c>
      <c r="AN112" s="74" t="s">
        <v>8319</v>
      </c>
      <c r="AO112" s="74" t="s">
        <v>249</v>
      </c>
      <c r="AP112" s="68" t="b">
        <v>0</v>
      </c>
      <c r="AQ112" s="74" t="s">
        <v>8319</v>
      </c>
      <c r="AR112" s="68" t="s">
        <v>204</v>
      </c>
      <c r="AS112" s="68">
        <v>0</v>
      </c>
      <c r="AT112" s="68">
        <v>0</v>
      </c>
      <c r="AU112" s="68"/>
      <c r="AV112" s="68"/>
      <c r="AW112" s="68"/>
      <c r="AX112" s="68"/>
      <c r="AY112" s="68"/>
      <c r="AZ112" s="68"/>
      <c r="BA112" s="68"/>
      <c r="BB112" s="68"/>
      <c r="BC112" s="68">
        <v>1</v>
      </c>
      <c r="BD112" s="67" t="str">
        <f>REPLACE(INDEX(GroupVertices[Group],MATCH(Edges[[#This Row],[Vertex 1]],GroupVertices[Vertex],0)),1,1,"")</f>
        <v>2</v>
      </c>
      <c r="BE112" s="67" t="str">
        <f>REPLACE(INDEX(GroupVertices[Group],MATCH(Edges[[#This Row],[Vertex 2]],GroupVertices[Vertex],0)),1,1,"")</f>
        <v>2</v>
      </c>
      <c r="BF112" s="49"/>
      <c r="BG112" s="50"/>
      <c r="BH112" s="49"/>
      <c r="BI112" s="50"/>
      <c r="BJ112" s="49"/>
      <c r="BK112" s="50"/>
      <c r="BL112" s="49"/>
      <c r="BM112" s="50"/>
      <c r="BN112" s="49"/>
    </row>
    <row r="113" spans="1:66" ht="15">
      <c r="A113" s="66" t="s">
        <v>8280</v>
      </c>
      <c r="B113" s="66" t="s">
        <v>8288</v>
      </c>
      <c r="C113" s="83" t="s">
        <v>8076</v>
      </c>
      <c r="D113" s="99">
        <v>10</v>
      </c>
      <c r="E113" s="100" t="s">
        <v>132</v>
      </c>
      <c r="F113" s="101">
        <v>10</v>
      </c>
      <c r="G113" s="83"/>
      <c r="H113" s="82"/>
      <c r="I113" s="102"/>
      <c r="J113" s="102"/>
      <c r="K113" s="35" t="s">
        <v>65</v>
      </c>
      <c r="L113" s="105">
        <v>113</v>
      </c>
      <c r="M113" s="105"/>
      <c r="N113" s="104"/>
      <c r="O113" s="68" t="s">
        <v>243</v>
      </c>
      <c r="P113" s="70">
        <v>44400.76516203704</v>
      </c>
      <c r="Q113" s="68" t="s">
        <v>8491</v>
      </c>
      <c r="R113" s="72" t="str">
        <f>HYPERLINK("https://cdn.ymaws.com/www.globalschoolsforum.org/resource/resmgr/policy/gsf_policy_brief_19_may.pdf")</f>
        <v>https://cdn.ymaws.com/www.globalschoolsforum.org/resource/resmgr/policy/gsf_policy_brief_19_may.pdf</v>
      </c>
      <c r="S113" s="68" t="s">
        <v>8503</v>
      </c>
      <c r="T113" s="74" t="s">
        <v>8506</v>
      </c>
      <c r="U113" s="68"/>
      <c r="V113" s="72" t="str">
        <f>HYPERLINK("https://pbs.twimg.com/profile_images/1269706696332587009/809ij3ps_normal.jpg")</f>
        <v>https://pbs.twimg.com/profile_images/1269706696332587009/809ij3ps_normal.jpg</v>
      </c>
      <c r="W113" s="70">
        <v>44400.76516203704</v>
      </c>
      <c r="X113" s="76">
        <v>44400</v>
      </c>
      <c r="Y113" s="74" t="s">
        <v>8096</v>
      </c>
      <c r="Z113" s="72" t="str">
        <f>HYPERLINK("https://twitter.com/zainulabidin_f/status/1418637493088436224")</f>
        <v>https://twitter.com/zainulabidin_f/status/1418637493088436224</v>
      </c>
      <c r="AA113" s="68"/>
      <c r="AB113" s="68"/>
      <c r="AC113" s="74" t="s">
        <v>8319</v>
      </c>
      <c r="AD113" s="68"/>
      <c r="AE113" s="68" t="b">
        <v>0</v>
      </c>
      <c r="AF113" s="68">
        <v>6</v>
      </c>
      <c r="AG113" s="74" t="s">
        <v>247</v>
      </c>
      <c r="AH113" s="68" t="b">
        <v>0</v>
      </c>
      <c r="AI113" s="68" t="s">
        <v>248</v>
      </c>
      <c r="AJ113" s="68"/>
      <c r="AK113" s="74" t="s">
        <v>247</v>
      </c>
      <c r="AL113" s="68" t="b">
        <v>0</v>
      </c>
      <c r="AM113" s="68">
        <v>2</v>
      </c>
      <c r="AN113" s="74" t="s">
        <v>247</v>
      </c>
      <c r="AO113" s="74" t="s">
        <v>249</v>
      </c>
      <c r="AP113" s="68" t="b">
        <v>0</v>
      </c>
      <c r="AQ113" s="74" t="s">
        <v>8319</v>
      </c>
      <c r="AR113" s="68" t="s">
        <v>204</v>
      </c>
      <c r="AS113" s="68">
        <v>0</v>
      </c>
      <c r="AT113" s="68">
        <v>0</v>
      </c>
      <c r="AU113" s="68"/>
      <c r="AV113" s="68"/>
      <c r="AW113" s="68"/>
      <c r="AX113" s="68"/>
      <c r="AY113" s="68"/>
      <c r="AZ113" s="68"/>
      <c r="BA113" s="68"/>
      <c r="BB113" s="68"/>
      <c r="BC113" s="68">
        <v>2</v>
      </c>
      <c r="BD113" s="67" t="str">
        <f>REPLACE(INDEX(GroupVertices[Group],MATCH(Edges[[#This Row],[Vertex 1]],GroupVertices[Vertex],0)),1,1,"")</f>
        <v>2</v>
      </c>
      <c r="BE113" s="67" t="str">
        <f>REPLACE(INDEX(GroupVertices[Group],MATCH(Edges[[#This Row],[Vertex 2]],GroupVertices[Vertex],0)),1,1,"")</f>
        <v>2</v>
      </c>
      <c r="BF113" s="49">
        <v>1</v>
      </c>
      <c r="BG113" s="50">
        <v>3.0303030303030303</v>
      </c>
      <c r="BH113" s="49">
        <v>0</v>
      </c>
      <c r="BI113" s="50">
        <v>0</v>
      </c>
      <c r="BJ113" s="49">
        <v>0</v>
      </c>
      <c r="BK113" s="50">
        <v>0</v>
      </c>
      <c r="BL113" s="49">
        <v>32</v>
      </c>
      <c r="BM113" s="50">
        <v>96.96969696969697</v>
      </c>
      <c r="BN113" s="49">
        <v>33</v>
      </c>
    </row>
    <row r="114" spans="1:66" ht="15">
      <c r="A114" s="66" t="s">
        <v>8280</v>
      </c>
      <c r="B114" s="66" t="s">
        <v>8288</v>
      </c>
      <c r="C114" s="83" t="s">
        <v>8076</v>
      </c>
      <c r="D114" s="99">
        <v>10</v>
      </c>
      <c r="E114" s="100" t="s">
        <v>132</v>
      </c>
      <c r="F114" s="101">
        <v>10</v>
      </c>
      <c r="G114" s="83"/>
      <c r="H114" s="82"/>
      <c r="I114" s="102"/>
      <c r="J114" s="102"/>
      <c r="K114" s="35" t="s">
        <v>65</v>
      </c>
      <c r="L114" s="105">
        <v>114</v>
      </c>
      <c r="M114" s="105"/>
      <c r="N114" s="104"/>
      <c r="O114" s="68" t="s">
        <v>243</v>
      </c>
      <c r="P114" s="70">
        <v>44400.771145833336</v>
      </c>
      <c r="Q114" s="68" t="s">
        <v>8289</v>
      </c>
      <c r="R114" s="68"/>
      <c r="S114" s="68"/>
      <c r="T114" s="74" t="s">
        <v>8301</v>
      </c>
      <c r="U114" s="68"/>
      <c r="V114" s="72" t="str">
        <f>HYPERLINK("https://pbs.twimg.com/profile_images/1269706696332587009/809ij3ps_normal.jpg")</f>
        <v>https://pbs.twimg.com/profile_images/1269706696332587009/809ij3ps_normal.jpg</v>
      </c>
      <c r="W114" s="70">
        <v>44400.771145833336</v>
      </c>
      <c r="X114" s="76">
        <v>44400</v>
      </c>
      <c r="Y114" s="74" t="s">
        <v>8307</v>
      </c>
      <c r="Z114" s="72" t="str">
        <f>HYPERLINK("https://twitter.com/zainulabidin_f/status/1418639661635883011")</f>
        <v>https://twitter.com/zainulabidin_f/status/1418639661635883011</v>
      </c>
      <c r="AA114" s="68"/>
      <c r="AB114" s="68"/>
      <c r="AC114" s="74" t="s">
        <v>8313</v>
      </c>
      <c r="AD114" s="74" t="s">
        <v>8319</v>
      </c>
      <c r="AE114" s="68" t="b">
        <v>0</v>
      </c>
      <c r="AF114" s="68">
        <v>3</v>
      </c>
      <c r="AG114" s="74" t="s">
        <v>8321</v>
      </c>
      <c r="AH114" s="68" t="b">
        <v>0</v>
      </c>
      <c r="AI114" s="68" t="s">
        <v>248</v>
      </c>
      <c r="AJ114" s="68"/>
      <c r="AK114" s="74" t="s">
        <v>247</v>
      </c>
      <c r="AL114" s="68" t="b">
        <v>0</v>
      </c>
      <c r="AM114" s="68">
        <v>0</v>
      </c>
      <c r="AN114" s="74" t="s">
        <v>247</v>
      </c>
      <c r="AO114" s="74" t="s">
        <v>249</v>
      </c>
      <c r="AP114" s="68" t="b">
        <v>0</v>
      </c>
      <c r="AQ114" s="74" t="s">
        <v>8319</v>
      </c>
      <c r="AR114" s="68" t="s">
        <v>204</v>
      </c>
      <c r="AS114" s="68">
        <v>0</v>
      </c>
      <c r="AT114" s="68">
        <v>0</v>
      </c>
      <c r="AU114" s="68"/>
      <c r="AV114" s="68"/>
      <c r="AW114" s="68"/>
      <c r="AX114" s="68"/>
      <c r="AY114" s="68"/>
      <c r="AZ114" s="68"/>
      <c r="BA114" s="68"/>
      <c r="BB114" s="68"/>
      <c r="BC114" s="68">
        <v>2</v>
      </c>
      <c r="BD114" s="67" t="str">
        <f>REPLACE(INDEX(GroupVertices[Group],MATCH(Edges[[#This Row],[Vertex 1]],GroupVertices[Vertex],0)),1,1,"")</f>
        <v>2</v>
      </c>
      <c r="BE114" s="67" t="str">
        <f>REPLACE(INDEX(GroupVertices[Group],MATCH(Edges[[#This Row],[Vertex 2]],GroupVertices[Vertex],0)),1,1,"")</f>
        <v>2</v>
      </c>
      <c r="BF114" s="49"/>
      <c r="BG114" s="50"/>
      <c r="BH114" s="49"/>
      <c r="BI114" s="50"/>
      <c r="BJ114" s="49"/>
      <c r="BK114" s="50"/>
      <c r="BL114" s="49"/>
      <c r="BM114" s="50"/>
      <c r="BN114" s="49"/>
    </row>
    <row r="115" spans="1:66" ht="15">
      <c r="A115" s="66" t="s">
        <v>8280</v>
      </c>
      <c r="B115" s="66" t="s">
        <v>242</v>
      </c>
      <c r="C115" s="83" t="s">
        <v>8075</v>
      </c>
      <c r="D115" s="99">
        <v>4</v>
      </c>
      <c r="E115" s="100" t="s">
        <v>132</v>
      </c>
      <c r="F115" s="101">
        <v>30</v>
      </c>
      <c r="G115" s="83"/>
      <c r="H115" s="82"/>
      <c r="I115" s="102"/>
      <c r="J115" s="102"/>
      <c r="K115" s="35" t="s">
        <v>65</v>
      </c>
      <c r="L115" s="105">
        <v>115</v>
      </c>
      <c r="M115" s="105"/>
      <c r="N115" s="104"/>
      <c r="O115" s="68" t="s">
        <v>243</v>
      </c>
      <c r="P115" s="70">
        <v>44400.771145833336</v>
      </c>
      <c r="Q115" s="68" t="s">
        <v>8289</v>
      </c>
      <c r="R115" s="68"/>
      <c r="S115" s="68"/>
      <c r="T115" s="74" t="s">
        <v>8301</v>
      </c>
      <c r="U115" s="68"/>
      <c r="V115" s="72" t="str">
        <f>HYPERLINK("https://pbs.twimg.com/profile_images/1269706696332587009/809ij3ps_normal.jpg")</f>
        <v>https://pbs.twimg.com/profile_images/1269706696332587009/809ij3ps_normal.jpg</v>
      </c>
      <c r="W115" s="70">
        <v>44400.771145833336</v>
      </c>
      <c r="X115" s="76">
        <v>44400</v>
      </c>
      <c r="Y115" s="74" t="s">
        <v>8307</v>
      </c>
      <c r="Z115" s="72" t="str">
        <f>HYPERLINK("https://twitter.com/zainulabidin_f/status/1418639661635883011")</f>
        <v>https://twitter.com/zainulabidin_f/status/1418639661635883011</v>
      </c>
      <c r="AA115" s="68"/>
      <c r="AB115" s="68"/>
      <c r="AC115" s="74" t="s">
        <v>8313</v>
      </c>
      <c r="AD115" s="74" t="s">
        <v>8319</v>
      </c>
      <c r="AE115" s="68" t="b">
        <v>0</v>
      </c>
      <c r="AF115" s="68">
        <v>3</v>
      </c>
      <c r="AG115" s="74" t="s">
        <v>8321</v>
      </c>
      <c r="AH115" s="68" t="b">
        <v>0</v>
      </c>
      <c r="AI115" s="68" t="s">
        <v>248</v>
      </c>
      <c r="AJ115" s="68"/>
      <c r="AK115" s="74" t="s">
        <v>247</v>
      </c>
      <c r="AL115" s="68" t="b">
        <v>0</v>
      </c>
      <c r="AM115" s="68">
        <v>0</v>
      </c>
      <c r="AN115" s="74" t="s">
        <v>247</v>
      </c>
      <c r="AO115" s="74" t="s">
        <v>249</v>
      </c>
      <c r="AP115" s="68" t="b">
        <v>0</v>
      </c>
      <c r="AQ115" s="74" t="s">
        <v>8319</v>
      </c>
      <c r="AR115" s="68" t="s">
        <v>204</v>
      </c>
      <c r="AS115" s="68">
        <v>0</v>
      </c>
      <c r="AT115" s="68">
        <v>0</v>
      </c>
      <c r="AU115" s="68"/>
      <c r="AV115" s="68"/>
      <c r="AW115" s="68"/>
      <c r="AX115" s="68"/>
      <c r="AY115" s="68"/>
      <c r="AZ115" s="68"/>
      <c r="BA115" s="68"/>
      <c r="BB115" s="68"/>
      <c r="BC115" s="68">
        <v>1</v>
      </c>
      <c r="BD115" s="67" t="str">
        <f>REPLACE(INDEX(GroupVertices[Group],MATCH(Edges[[#This Row],[Vertex 1]],GroupVertices[Vertex],0)),1,1,"")</f>
        <v>2</v>
      </c>
      <c r="BE115" s="67" t="str">
        <f>REPLACE(INDEX(GroupVertices[Group],MATCH(Edges[[#This Row],[Vertex 2]],GroupVertices[Vertex],0)),1,1,"")</f>
        <v>2</v>
      </c>
      <c r="BF115" s="49">
        <v>1</v>
      </c>
      <c r="BG115" s="50">
        <v>2.9411764705882355</v>
      </c>
      <c r="BH115" s="49">
        <v>1</v>
      </c>
      <c r="BI115" s="50">
        <v>2.9411764705882355</v>
      </c>
      <c r="BJ115" s="49">
        <v>0</v>
      </c>
      <c r="BK115" s="50">
        <v>0</v>
      </c>
      <c r="BL115" s="49">
        <v>32</v>
      </c>
      <c r="BM115" s="50">
        <v>94.11764705882354</v>
      </c>
      <c r="BN115" s="49">
        <v>34</v>
      </c>
    </row>
    <row r="116" spans="1:66" ht="15">
      <c r="A116" s="66" t="s">
        <v>8449</v>
      </c>
      <c r="B116" s="66" t="s">
        <v>8280</v>
      </c>
      <c r="C116" s="83" t="s">
        <v>8075</v>
      </c>
      <c r="D116" s="99">
        <v>4</v>
      </c>
      <c r="E116" s="100" t="s">
        <v>132</v>
      </c>
      <c r="F116" s="101">
        <v>30</v>
      </c>
      <c r="G116" s="83"/>
      <c r="H116" s="82"/>
      <c r="I116" s="102"/>
      <c r="J116" s="102"/>
      <c r="K116" s="35" t="s">
        <v>65</v>
      </c>
      <c r="L116" s="105">
        <v>116</v>
      </c>
      <c r="M116" s="105"/>
      <c r="N116" s="104"/>
      <c r="O116" s="68" t="s">
        <v>244</v>
      </c>
      <c r="P116" s="70">
        <v>44400.86717592592</v>
      </c>
      <c r="Q116" s="68" t="s">
        <v>8491</v>
      </c>
      <c r="R116" s="72" t="str">
        <f>HYPERLINK("https://cdn.ymaws.com/www.globalschoolsforum.org/resource/resmgr/policy/gsf_policy_brief_19_may.pdf")</f>
        <v>https://cdn.ymaws.com/www.globalschoolsforum.org/resource/resmgr/policy/gsf_policy_brief_19_may.pdf</v>
      </c>
      <c r="S116" s="68" t="s">
        <v>8503</v>
      </c>
      <c r="T116" s="74" t="s">
        <v>8506</v>
      </c>
      <c r="U116" s="68"/>
      <c r="V116" s="72" t="str">
        <f>HYPERLINK("https://pbs.twimg.com/profile_images/1355067614461124610/RgZ5GoaB_normal.jpg")</f>
        <v>https://pbs.twimg.com/profile_images/1355067614461124610/RgZ5GoaB_normal.jpg</v>
      </c>
      <c r="W116" s="70">
        <v>44400.86717592592</v>
      </c>
      <c r="X116" s="76">
        <v>44400</v>
      </c>
      <c r="Y116" s="74" t="s">
        <v>8522</v>
      </c>
      <c r="Z116" s="72" t="str">
        <f>HYPERLINK("https://twitter.com/eerehloves/status/1418674463642636288")</f>
        <v>https://twitter.com/eerehloves/status/1418674463642636288</v>
      </c>
      <c r="AA116" s="68"/>
      <c r="AB116" s="68"/>
      <c r="AC116" s="74" t="s">
        <v>8541</v>
      </c>
      <c r="AD116" s="68"/>
      <c r="AE116" s="68" t="b">
        <v>0</v>
      </c>
      <c r="AF116" s="68">
        <v>0</v>
      </c>
      <c r="AG116" s="74" t="s">
        <v>247</v>
      </c>
      <c r="AH116" s="68" t="b">
        <v>0</v>
      </c>
      <c r="AI116" s="68" t="s">
        <v>248</v>
      </c>
      <c r="AJ116" s="68"/>
      <c r="AK116" s="74" t="s">
        <v>247</v>
      </c>
      <c r="AL116" s="68" t="b">
        <v>0</v>
      </c>
      <c r="AM116" s="68">
        <v>2</v>
      </c>
      <c r="AN116" s="74" t="s">
        <v>8319</v>
      </c>
      <c r="AO116" s="74" t="s">
        <v>249</v>
      </c>
      <c r="AP116" s="68" t="b">
        <v>0</v>
      </c>
      <c r="AQ116" s="74" t="s">
        <v>8319</v>
      </c>
      <c r="AR116" s="68" t="s">
        <v>204</v>
      </c>
      <c r="AS116" s="68">
        <v>0</v>
      </c>
      <c r="AT116" s="68">
        <v>0</v>
      </c>
      <c r="AU116" s="68"/>
      <c r="AV116" s="68"/>
      <c r="AW116" s="68"/>
      <c r="AX116" s="68"/>
      <c r="AY116" s="68"/>
      <c r="AZ116" s="68"/>
      <c r="BA116" s="68"/>
      <c r="BB116" s="68"/>
      <c r="BC116" s="68">
        <v>1</v>
      </c>
      <c r="BD116" s="67" t="str">
        <f>REPLACE(INDEX(GroupVertices[Group],MATCH(Edges[[#This Row],[Vertex 1]],GroupVertices[Vertex],0)),1,1,"")</f>
        <v>2</v>
      </c>
      <c r="BE116" s="67" t="str">
        <f>REPLACE(INDEX(GroupVertices[Group],MATCH(Edges[[#This Row],[Vertex 2]],GroupVertices[Vertex],0)),1,1,"")</f>
        <v>2</v>
      </c>
      <c r="BF116" s="49"/>
      <c r="BG116" s="50"/>
      <c r="BH116" s="49"/>
      <c r="BI116" s="50"/>
      <c r="BJ116" s="49"/>
      <c r="BK116" s="50"/>
      <c r="BL116" s="49"/>
      <c r="BM116" s="50"/>
      <c r="BN116" s="49"/>
    </row>
    <row r="117" spans="1:66" ht="15">
      <c r="A117" s="66" t="s">
        <v>8449</v>
      </c>
      <c r="B117" s="66" t="s">
        <v>8288</v>
      </c>
      <c r="C117" s="83" t="s">
        <v>8075</v>
      </c>
      <c r="D117" s="99">
        <v>4</v>
      </c>
      <c r="E117" s="100" t="s">
        <v>132</v>
      </c>
      <c r="F117" s="101">
        <v>30</v>
      </c>
      <c r="G117" s="83"/>
      <c r="H117" s="82"/>
      <c r="I117" s="102"/>
      <c r="J117" s="102"/>
      <c r="K117" s="35" t="s">
        <v>65</v>
      </c>
      <c r="L117" s="105">
        <v>117</v>
      </c>
      <c r="M117" s="105"/>
      <c r="N117" s="104"/>
      <c r="O117" s="68" t="s">
        <v>245</v>
      </c>
      <c r="P117" s="70">
        <v>44400.86717592592</v>
      </c>
      <c r="Q117" s="68" t="s">
        <v>8491</v>
      </c>
      <c r="R117" s="72" t="str">
        <f>HYPERLINK("https://cdn.ymaws.com/www.globalschoolsforum.org/resource/resmgr/policy/gsf_policy_brief_19_may.pdf")</f>
        <v>https://cdn.ymaws.com/www.globalschoolsforum.org/resource/resmgr/policy/gsf_policy_brief_19_may.pdf</v>
      </c>
      <c r="S117" s="68" t="s">
        <v>8503</v>
      </c>
      <c r="T117" s="74" t="s">
        <v>8506</v>
      </c>
      <c r="U117" s="68"/>
      <c r="V117" s="72" t="str">
        <f>HYPERLINK("https://pbs.twimg.com/profile_images/1355067614461124610/RgZ5GoaB_normal.jpg")</f>
        <v>https://pbs.twimg.com/profile_images/1355067614461124610/RgZ5GoaB_normal.jpg</v>
      </c>
      <c r="W117" s="70">
        <v>44400.86717592592</v>
      </c>
      <c r="X117" s="76">
        <v>44400</v>
      </c>
      <c r="Y117" s="74" t="s">
        <v>8522</v>
      </c>
      <c r="Z117" s="72" t="str">
        <f>HYPERLINK("https://twitter.com/eerehloves/status/1418674463642636288")</f>
        <v>https://twitter.com/eerehloves/status/1418674463642636288</v>
      </c>
      <c r="AA117" s="68"/>
      <c r="AB117" s="68"/>
      <c r="AC117" s="74" t="s">
        <v>8541</v>
      </c>
      <c r="AD117" s="68"/>
      <c r="AE117" s="68" t="b">
        <v>0</v>
      </c>
      <c r="AF117" s="68">
        <v>0</v>
      </c>
      <c r="AG117" s="74" t="s">
        <v>247</v>
      </c>
      <c r="AH117" s="68" t="b">
        <v>0</v>
      </c>
      <c r="AI117" s="68" t="s">
        <v>248</v>
      </c>
      <c r="AJ117" s="68"/>
      <c r="AK117" s="74" t="s">
        <v>247</v>
      </c>
      <c r="AL117" s="68" t="b">
        <v>0</v>
      </c>
      <c r="AM117" s="68">
        <v>2</v>
      </c>
      <c r="AN117" s="74" t="s">
        <v>8319</v>
      </c>
      <c r="AO117" s="74" t="s">
        <v>249</v>
      </c>
      <c r="AP117" s="68" t="b">
        <v>0</v>
      </c>
      <c r="AQ117" s="74" t="s">
        <v>8319</v>
      </c>
      <c r="AR117" s="68" t="s">
        <v>204</v>
      </c>
      <c r="AS117" s="68">
        <v>0</v>
      </c>
      <c r="AT117" s="68">
        <v>0</v>
      </c>
      <c r="AU117" s="68"/>
      <c r="AV117" s="68"/>
      <c r="AW117" s="68"/>
      <c r="AX117" s="68"/>
      <c r="AY117" s="68"/>
      <c r="AZ117" s="68"/>
      <c r="BA117" s="68"/>
      <c r="BB117" s="68"/>
      <c r="BC117" s="68">
        <v>1</v>
      </c>
      <c r="BD117" s="67" t="str">
        <f>REPLACE(INDEX(GroupVertices[Group],MATCH(Edges[[#This Row],[Vertex 1]],GroupVertices[Vertex],0)),1,1,"")</f>
        <v>2</v>
      </c>
      <c r="BE117" s="67" t="str">
        <f>REPLACE(INDEX(GroupVertices[Group],MATCH(Edges[[#This Row],[Vertex 2]],GroupVertices[Vertex],0)),1,1,"")</f>
        <v>2</v>
      </c>
      <c r="BF117" s="49">
        <v>1</v>
      </c>
      <c r="BG117" s="50">
        <v>3.0303030303030303</v>
      </c>
      <c r="BH117" s="49">
        <v>0</v>
      </c>
      <c r="BI117" s="50">
        <v>0</v>
      </c>
      <c r="BJ117" s="49">
        <v>0</v>
      </c>
      <c r="BK117" s="50">
        <v>0</v>
      </c>
      <c r="BL117" s="49">
        <v>32</v>
      </c>
      <c r="BM117" s="50">
        <v>96.96969696969697</v>
      </c>
      <c r="BN117" s="49">
        <v>33</v>
      </c>
    </row>
    <row r="118" spans="1:66" ht="15">
      <c r="A118" s="66" t="s">
        <v>8288</v>
      </c>
      <c r="B118" s="66" t="s">
        <v>8284</v>
      </c>
      <c r="C118" s="83" t="s">
        <v>8075</v>
      </c>
      <c r="D118" s="99">
        <v>4</v>
      </c>
      <c r="E118" s="100" t="s">
        <v>132</v>
      </c>
      <c r="F118" s="101">
        <v>30</v>
      </c>
      <c r="G118" s="83"/>
      <c r="H118" s="82"/>
      <c r="I118" s="102"/>
      <c r="J118" s="102"/>
      <c r="K118" s="35" t="s">
        <v>65</v>
      </c>
      <c r="L118" s="105">
        <v>118</v>
      </c>
      <c r="M118" s="105"/>
      <c r="N118" s="104"/>
      <c r="O118" s="68" t="s">
        <v>243</v>
      </c>
      <c r="P118" s="70">
        <v>44397.49681712963</v>
      </c>
      <c r="Q118" s="68" t="s">
        <v>8492</v>
      </c>
      <c r="R118" s="72" t="str">
        <f>HYPERLINK("https://hundred.org/en/articles/4-musts-for-increasing-children-s-social-and-emotional-capabilities-globally#959aff90")</f>
        <v>https://hundred.org/en/articles/4-musts-for-increasing-children-s-social-and-emotional-capabilities-globally#959aff90</v>
      </c>
      <c r="S118" s="68" t="s">
        <v>8295</v>
      </c>
      <c r="T118" s="74" t="s">
        <v>8507</v>
      </c>
      <c r="U118" s="72" t="str">
        <f>HYPERLINK("https://pbs.twimg.com/ext_tw_video_thumb/1417453052143890432/pu/img/dsE77UK2u_zvTeFC.jpg")</f>
        <v>https://pbs.twimg.com/ext_tw_video_thumb/1417453052143890432/pu/img/dsE77UK2u_zvTeFC.jpg</v>
      </c>
      <c r="V118" s="72" t="str">
        <f>HYPERLINK("https://pbs.twimg.com/ext_tw_video_thumb/1417453052143890432/pu/img/dsE77UK2u_zvTeFC.jpg")</f>
        <v>https://pbs.twimg.com/ext_tw_video_thumb/1417453052143890432/pu/img/dsE77UK2u_zvTeFC.jpg</v>
      </c>
      <c r="W118" s="70">
        <v>44397.49681712963</v>
      </c>
      <c r="X118" s="76">
        <v>44397</v>
      </c>
      <c r="Y118" s="74" t="s">
        <v>8523</v>
      </c>
      <c r="Z118" s="72" t="str">
        <f>HYPERLINK("https://twitter.com/gsf_talks/status/1417453088604975109")</f>
        <v>https://twitter.com/gsf_talks/status/1417453088604975109</v>
      </c>
      <c r="AA118" s="68"/>
      <c r="AB118" s="68"/>
      <c r="AC118" s="74" t="s">
        <v>8542</v>
      </c>
      <c r="AD118" s="68"/>
      <c r="AE118" s="68" t="b">
        <v>0</v>
      </c>
      <c r="AF118" s="68">
        <v>3</v>
      </c>
      <c r="AG118" s="74" t="s">
        <v>247</v>
      </c>
      <c r="AH118" s="68" t="b">
        <v>0</v>
      </c>
      <c r="AI118" s="68" t="s">
        <v>248</v>
      </c>
      <c r="AJ118" s="68"/>
      <c r="AK118" s="74" t="s">
        <v>247</v>
      </c>
      <c r="AL118" s="68" t="b">
        <v>0</v>
      </c>
      <c r="AM118" s="68">
        <v>0</v>
      </c>
      <c r="AN118" s="74" t="s">
        <v>247</v>
      </c>
      <c r="AO118" s="74" t="s">
        <v>250</v>
      </c>
      <c r="AP118" s="68" t="b">
        <v>0</v>
      </c>
      <c r="AQ118" s="74" t="s">
        <v>8542</v>
      </c>
      <c r="AR118" s="68" t="s">
        <v>204</v>
      </c>
      <c r="AS118" s="68">
        <v>0</v>
      </c>
      <c r="AT118" s="68">
        <v>0</v>
      </c>
      <c r="AU118" s="68"/>
      <c r="AV118" s="68"/>
      <c r="AW118" s="68"/>
      <c r="AX118" s="68"/>
      <c r="AY118" s="68"/>
      <c r="AZ118" s="68"/>
      <c r="BA118" s="68"/>
      <c r="BB118" s="68"/>
      <c r="BC118" s="68">
        <v>1</v>
      </c>
      <c r="BD118" s="67" t="str">
        <f>REPLACE(INDEX(GroupVertices[Group],MATCH(Edges[[#This Row],[Vertex 1]],GroupVertices[Vertex],0)),1,1,"")</f>
        <v>2</v>
      </c>
      <c r="BE118" s="67" t="str">
        <f>REPLACE(INDEX(GroupVertices[Group],MATCH(Edges[[#This Row],[Vertex 2]],GroupVertices[Vertex],0)),1,1,"")</f>
        <v>2</v>
      </c>
      <c r="BF118" s="49">
        <v>3</v>
      </c>
      <c r="BG118" s="50">
        <v>8.571428571428571</v>
      </c>
      <c r="BH118" s="49">
        <v>0</v>
      </c>
      <c r="BI118" s="50">
        <v>0</v>
      </c>
      <c r="BJ118" s="49">
        <v>0</v>
      </c>
      <c r="BK118" s="50">
        <v>0</v>
      </c>
      <c r="BL118" s="49">
        <v>32</v>
      </c>
      <c r="BM118" s="50">
        <v>91.42857142857143</v>
      </c>
      <c r="BN118" s="49">
        <v>35</v>
      </c>
    </row>
    <row r="119" spans="1:66" ht="15">
      <c r="A119" s="66" t="s">
        <v>8288</v>
      </c>
      <c r="B119" s="66" t="s">
        <v>8485</v>
      </c>
      <c r="C119" s="83" t="s">
        <v>8076</v>
      </c>
      <c r="D119" s="99">
        <v>10</v>
      </c>
      <c r="E119" s="100" t="s">
        <v>132</v>
      </c>
      <c r="F119" s="101">
        <v>10</v>
      </c>
      <c r="G119" s="83"/>
      <c r="H119" s="82"/>
      <c r="I119" s="102"/>
      <c r="J119" s="102"/>
      <c r="K119" s="35" t="s">
        <v>65</v>
      </c>
      <c r="L119" s="105">
        <v>119</v>
      </c>
      <c r="M119" s="105"/>
      <c r="N119" s="104"/>
      <c r="O119" s="68" t="s">
        <v>243</v>
      </c>
      <c r="P119" s="70">
        <v>44398.459085648145</v>
      </c>
      <c r="Q119" s="68" t="s">
        <v>8493</v>
      </c>
      <c r="R119" s="68"/>
      <c r="S119" s="68"/>
      <c r="T119" s="74" t="s">
        <v>8508</v>
      </c>
      <c r="U119" s="68"/>
      <c r="V119" s="72" t="str">
        <f>HYPERLINK("https://pbs.twimg.com/profile_images/827178657785462785/sVHtOVFb_normal.jpg")</f>
        <v>https://pbs.twimg.com/profile_images/827178657785462785/sVHtOVFb_normal.jpg</v>
      </c>
      <c r="W119" s="70">
        <v>44398.459085648145</v>
      </c>
      <c r="X119" s="76">
        <v>44398</v>
      </c>
      <c r="Y119" s="74" t="s">
        <v>8524</v>
      </c>
      <c r="Z119" s="72" t="str">
        <f>HYPERLINK("https://twitter.com/gsf_talks/status/1417801800942379008")</f>
        <v>https://twitter.com/gsf_talks/status/1417801800942379008</v>
      </c>
      <c r="AA119" s="68"/>
      <c r="AB119" s="68"/>
      <c r="AC119" s="74" t="s">
        <v>8543</v>
      </c>
      <c r="AD119" s="74" t="s">
        <v>8542</v>
      </c>
      <c r="AE119" s="68" t="b">
        <v>0</v>
      </c>
      <c r="AF119" s="68">
        <v>2</v>
      </c>
      <c r="AG119" s="74" t="s">
        <v>8337</v>
      </c>
      <c r="AH119" s="68" t="b">
        <v>0</v>
      </c>
      <c r="AI119" s="68" t="s">
        <v>248</v>
      </c>
      <c r="AJ119" s="68"/>
      <c r="AK119" s="74" t="s">
        <v>247</v>
      </c>
      <c r="AL119" s="68" t="b">
        <v>0</v>
      </c>
      <c r="AM119" s="68">
        <v>0</v>
      </c>
      <c r="AN119" s="74" t="s">
        <v>247</v>
      </c>
      <c r="AO119" s="74" t="s">
        <v>250</v>
      </c>
      <c r="AP119" s="68" t="b">
        <v>0</v>
      </c>
      <c r="AQ119" s="74" t="s">
        <v>8542</v>
      </c>
      <c r="AR119" s="68" t="s">
        <v>204</v>
      </c>
      <c r="AS119" s="68">
        <v>0</v>
      </c>
      <c r="AT119" s="68">
        <v>0</v>
      </c>
      <c r="AU119" s="68"/>
      <c r="AV119" s="68"/>
      <c r="AW119" s="68"/>
      <c r="AX119" s="68"/>
      <c r="AY119" s="68"/>
      <c r="AZ119" s="68"/>
      <c r="BA119" s="68"/>
      <c r="BB119" s="68"/>
      <c r="BC119" s="68">
        <v>2</v>
      </c>
      <c r="BD119" s="67" t="str">
        <f>REPLACE(INDEX(GroupVertices[Group],MATCH(Edges[[#This Row],[Vertex 1]],GroupVertices[Vertex],0)),1,1,"")</f>
        <v>2</v>
      </c>
      <c r="BE119" s="67" t="str">
        <f>REPLACE(INDEX(GroupVertices[Group],MATCH(Edges[[#This Row],[Vertex 2]],GroupVertices[Vertex],0)),1,1,"")</f>
        <v>2</v>
      </c>
      <c r="BF119" s="49"/>
      <c r="BG119" s="50"/>
      <c r="BH119" s="49"/>
      <c r="BI119" s="50"/>
      <c r="BJ119" s="49"/>
      <c r="BK119" s="50"/>
      <c r="BL119" s="49"/>
      <c r="BM119" s="50"/>
      <c r="BN119" s="49"/>
    </row>
    <row r="120" spans="1:66" ht="15">
      <c r="A120" s="66" t="s">
        <v>8288</v>
      </c>
      <c r="B120" s="66" t="s">
        <v>8485</v>
      </c>
      <c r="C120" s="83" t="s">
        <v>8076</v>
      </c>
      <c r="D120" s="99">
        <v>10</v>
      </c>
      <c r="E120" s="100" t="s">
        <v>132</v>
      </c>
      <c r="F120" s="101">
        <v>10</v>
      </c>
      <c r="G120" s="83"/>
      <c r="H120" s="82"/>
      <c r="I120" s="102"/>
      <c r="J120" s="102"/>
      <c r="K120" s="35" t="s">
        <v>65</v>
      </c>
      <c r="L120" s="105">
        <v>120</v>
      </c>
      <c r="M120" s="105"/>
      <c r="N120" s="104"/>
      <c r="O120" s="68" t="s">
        <v>243</v>
      </c>
      <c r="P120" s="70">
        <v>44398.60611111111</v>
      </c>
      <c r="Q120" s="68" t="s">
        <v>8494</v>
      </c>
      <c r="R120" s="68"/>
      <c r="S120" s="68"/>
      <c r="T120" s="74" t="s">
        <v>8508</v>
      </c>
      <c r="U120" s="68"/>
      <c r="V120" s="72" t="str">
        <f>HYPERLINK("https://pbs.twimg.com/profile_images/827178657785462785/sVHtOVFb_normal.jpg")</f>
        <v>https://pbs.twimg.com/profile_images/827178657785462785/sVHtOVFb_normal.jpg</v>
      </c>
      <c r="W120" s="70">
        <v>44398.60611111111</v>
      </c>
      <c r="X120" s="76">
        <v>44398</v>
      </c>
      <c r="Y120" s="74" t="s">
        <v>8525</v>
      </c>
      <c r="Z120" s="72" t="str">
        <f>HYPERLINK("https://twitter.com/gsf_talks/status/1417855082226348039")</f>
        <v>https://twitter.com/gsf_talks/status/1417855082226348039</v>
      </c>
      <c r="AA120" s="68"/>
      <c r="AB120" s="68"/>
      <c r="AC120" s="74" t="s">
        <v>8544</v>
      </c>
      <c r="AD120" s="74" t="s">
        <v>8545</v>
      </c>
      <c r="AE120" s="68" t="b">
        <v>0</v>
      </c>
      <c r="AF120" s="68">
        <v>2</v>
      </c>
      <c r="AG120" s="74" t="s">
        <v>8337</v>
      </c>
      <c r="AH120" s="68" t="b">
        <v>0</v>
      </c>
      <c r="AI120" s="68" t="s">
        <v>248</v>
      </c>
      <c r="AJ120" s="68"/>
      <c r="AK120" s="74" t="s">
        <v>247</v>
      </c>
      <c r="AL120" s="68" t="b">
        <v>0</v>
      </c>
      <c r="AM120" s="68">
        <v>0</v>
      </c>
      <c r="AN120" s="74" t="s">
        <v>247</v>
      </c>
      <c r="AO120" s="74" t="s">
        <v>250</v>
      </c>
      <c r="AP120" s="68" t="b">
        <v>0</v>
      </c>
      <c r="AQ120" s="74" t="s">
        <v>8545</v>
      </c>
      <c r="AR120" s="68" t="s">
        <v>204</v>
      </c>
      <c r="AS120" s="68">
        <v>0</v>
      </c>
      <c r="AT120" s="68">
        <v>0</v>
      </c>
      <c r="AU120" s="68"/>
      <c r="AV120" s="68"/>
      <c r="AW120" s="68"/>
      <c r="AX120" s="68"/>
      <c r="AY120" s="68"/>
      <c r="AZ120" s="68"/>
      <c r="BA120" s="68"/>
      <c r="BB120" s="68"/>
      <c r="BC120" s="68">
        <v>2</v>
      </c>
      <c r="BD120" s="67" t="str">
        <f>REPLACE(INDEX(GroupVertices[Group],MATCH(Edges[[#This Row],[Vertex 1]],GroupVertices[Vertex],0)),1,1,"")</f>
        <v>2</v>
      </c>
      <c r="BE120" s="67" t="str">
        <f>REPLACE(INDEX(GroupVertices[Group],MATCH(Edges[[#This Row],[Vertex 2]],GroupVertices[Vertex],0)),1,1,"")</f>
        <v>2</v>
      </c>
      <c r="BF120" s="49"/>
      <c r="BG120" s="50"/>
      <c r="BH120" s="49"/>
      <c r="BI120" s="50"/>
      <c r="BJ120" s="49"/>
      <c r="BK120" s="50"/>
      <c r="BL120" s="49"/>
      <c r="BM120" s="50"/>
      <c r="BN120" s="49"/>
    </row>
    <row r="121" spans="1:66" ht="15">
      <c r="A121" s="66" t="s">
        <v>8281</v>
      </c>
      <c r="B121" s="66" t="s">
        <v>8285</v>
      </c>
      <c r="C121" s="83" t="s">
        <v>8075</v>
      </c>
      <c r="D121" s="99">
        <v>4</v>
      </c>
      <c r="E121" s="100" t="s">
        <v>132</v>
      </c>
      <c r="F121" s="101">
        <v>30</v>
      </c>
      <c r="G121" s="83"/>
      <c r="H121" s="82"/>
      <c r="I121" s="102"/>
      <c r="J121" s="102"/>
      <c r="K121" s="35" t="s">
        <v>65</v>
      </c>
      <c r="L121" s="105">
        <v>121</v>
      </c>
      <c r="M121" s="105"/>
      <c r="N121" s="104"/>
      <c r="O121" s="68" t="s">
        <v>243</v>
      </c>
      <c r="P121" s="70">
        <v>44400.34001157407</v>
      </c>
      <c r="Q121" s="68" t="s">
        <v>8290</v>
      </c>
      <c r="R121" s="72" t="str">
        <f>HYPERLINK("https://dignitasproject.org/join-dignitas-global-education-summit/")</f>
        <v>https://dignitasproject.org/join-dignitas-global-education-summit/</v>
      </c>
      <c r="S121" s="68" t="s">
        <v>8297</v>
      </c>
      <c r="T121" s="74" t="s">
        <v>8300</v>
      </c>
      <c r="U121" s="68"/>
      <c r="V121" s="72" t="str">
        <f>HYPERLINK("https://pbs.twimg.com/profile_images/666299605626298368/PdxOVLW7_normal.jpg")</f>
        <v>https://pbs.twimg.com/profile_images/666299605626298368/PdxOVLW7_normal.jpg</v>
      </c>
      <c r="W121" s="70">
        <v>44400.34001157407</v>
      </c>
      <c r="X121" s="76">
        <v>44400</v>
      </c>
      <c r="Y121" s="74" t="s">
        <v>8308</v>
      </c>
      <c r="Z121" s="72" t="str">
        <f>HYPERLINK("https://twitter.com/deborahkimathi/status/1418483424340455432")</f>
        <v>https://twitter.com/deborahkimathi/status/1418483424340455432</v>
      </c>
      <c r="AA121" s="68"/>
      <c r="AB121" s="68"/>
      <c r="AC121" s="74" t="s">
        <v>8314</v>
      </c>
      <c r="AD121" s="68"/>
      <c r="AE121" s="68" t="b">
        <v>0</v>
      </c>
      <c r="AF121" s="68">
        <v>7</v>
      </c>
      <c r="AG121" s="74" t="s">
        <v>247</v>
      </c>
      <c r="AH121" s="68" t="b">
        <v>0</v>
      </c>
      <c r="AI121" s="68" t="s">
        <v>248</v>
      </c>
      <c r="AJ121" s="68"/>
      <c r="AK121" s="74" t="s">
        <v>247</v>
      </c>
      <c r="AL121" s="68" t="b">
        <v>0</v>
      </c>
      <c r="AM121" s="68">
        <v>2</v>
      </c>
      <c r="AN121" s="74" t="s">
        <v>247</v>
      </c>
      <c r="AO121" s="74" t="s">
        <v>249</v>
      </c>
      <c r="AP121" s="68" t="b">
        <v>0</v>
      </c>
      <c r="AQ121" s="74" t="s">
        <v>8314</v>
      </c>
      <c r="AR121" s="68" t="s">
        <v>244</v>
      </c>
      <c r="AS121" s="68">
        <v>0</v>
      </c>
      <c r="AT121" s="68">
        <v>0</v>
      </c>
      <c r="AU121" s="68"/>
      <c r="AV121" s="68"/>
      <c r="AW121" s="68"/>
      <c r="AX121" s="68"/>
      <c r="AY121" s="68"/>
      <c r="AZ121" s="68"/>
      <c r="BA121" s="68"/>
      <c r="BB121" s="68"/>
      <c r="BC121" s="68">
        <v>1</v>
      </c>
      <c r="BD121" s="67" t="str">
        <f>REPLACE(INDEX(GroupVertices[Group],MATCH(Edges[[#This Row],[Vertex 1]],GroupVertices[Vertex],0)),1,1,"")</f>
        <v>4</v>
      </c>
      <c r="BE121" s="67" t="str">
        <f>REPLACE(INDEX(GroupVertices[Group],MATCH(Edges[[#This Row],[Vertex 2]],GroupVertices[Vertex],0)),1,1,"")</f>
        <v>4</v>
      </c>
      <c r="BF121" s="49"/>
      <c r="BG121" s="50"/>
      <c r="BH121" s="49"/>
      <c r="BI121" s="50"/>
      <c r="BJ121" s="49"/>
      <c r="BK121" s="50"/>
      <c r="BL121" s="49"/>
      <c r="BM121" s="50"/>
      <c r="BN121" s="49"/>
    </row>
    <row r="122" spans="1:66" ht="15">
      <c r="A122" s="66" t="s">
        <v>8288</v>
      </c>
      <c r="B122" s="66" t="s">
        <v>8285</v>
      </c>
      <c r="C122" s="83" t="s">
        <v>8075</v>
      </c>
      <c r="D122" s="99">
        <v>4</v>
      </c>
      <c r="E122" s="100" t="s">
        <v>132</v>
      </c>
      <c r="F122" s="101">
        <v>30</v>
      </c>
      <c r="G122" s="83"/>
      <c r="H122" s="82"/>
      <c r="I122" s="102"/>
      <c r="J122" s="102"/>
      <c r="K122" s="35" t="s">
        <v>65</v>
      </c>
      <c r="L122" s="105">
        <v>122</v>
      </c>
      <c r="M122" s="105"/>
      <c r="N122" s="104"/>
      <c r="O122" s="68" t="s">
        <v>245</v>
      </c>
      <c r="P122" s="70">
        <v>44400.39666666667</v>
      </c>
      <c r="Q122" s="68" t="s">
        <v>8290</v>
      </c>
      <c r="R122" s="72" t="str">
        <f>HYPERLINK("https://dignitasproject.org/join-dignitas-global-education-summit/")</f>
        <v>https://dignitasproject.org/join-dignitas-global-education-summit/</v>
      </c>
      <c r="S122" s="68" t="s">
        <v>8297</v>
      </c>
      <c r="T122" s="74" t="s">
        <v>8300</v>
      </c>
      <c r="U122" s="68"/>
      <c r="V122" s="72" t="str">
        <f>HYPERLINK("https://pbs.twimg.com/profile_images/827178657785462785/sVHtOVFb_normal.jpg")</f>
        <v>https://pbs.twimg.com/profile_images/827178657785462785/sVHtOVFb_normal.jpg</v>
      </c>
      <c r="W122" s="70">
        <v>44400.39666666667</v>
      </c>
      <c r="X122" s="76">
        <v>44400</v>
      </c>
      <c r="Y122" s="74" t="s">
        <v>8309</v>
      </c>
      <c r="Z122" s="72" t="str">
        <f>HYPERLINK("https://twitter.com/gsf_talks/status/1418503956968271880")</f>
        <v>https://twitter.com/gsf_talks/status/1418503956968271880</v>
      </c>
      <c r="AA122" s="68"/>
      <c r="AB122" s="68"/>
      <c r="AC122" s="74" t="s">
        <v>8315</v>
      </c>
      <c r="AD122" s="68"/>
      <c r="AE122" s="68" t="b">
        <v>0</v>
      </c>
      <c r="AF122" s="68">
        <v>0</v>
      </c>
      <c r="AG122" s="74" t="s">
        <v>247</v>
      </c>
      <c r="AH122" s="68" t="b">
        <v>0</v>
      </c>
      <c r="AI122" s="68" t="s">
        <v>248</v>
      </c>
      <c r="AJ122" s="68"/>
      <c r="AK122" s="74" t="s">
        <v>247</v>
      </c>
      <c r="AL122" s="68" t="b">
        <v>0</v>
      </c>
      <c r="AM122" s="68">
        <v>2</v>
      </c>
      <c r="AN122" s="74" t="s">
        <v>8314</v>
      </c>
      <c r="AO122" s="74" t="s">
        <v>250</v>
      </c>
      <c r="AP122" s="68" t="b">
        <v>0</v>
      </c>
      <c r="AQ122" s="74" t="s">
        <v>8314</v>
      </c>
      <c r="AR122" s="68" t="s">
        <v>204</v>
      </c>
      <c r="AS122" s="68">
        <v>0</v>
      </c>
      <c r="AT122" s="68">
        <v>0</v>
      </c>
      <c r="AU122" s="68"/>
      <c r="AV122" s="68"/>
      <c r="AW122" s="68"/>
      <c r="AX122" s="68"/>
      <c r="AY122" s="68"/>
      <c r="AZ122" s="68"/>
      <c r="BA122" s="68"/>
      <c r="BB122" s="68"/>
      <c r="BC122" s="68">
        <v>1</v>
      </c>
      <c r="BD122" s="67" t="str">
        <f>REPLACE(INDEX(GroupVertices[Group],MATCH(Edges[[#This Row],[Vertex 1]],GroupVertices[Vertex],0)),1,1,"")</f>
        <v>2</v>
      </c>
      <c r="BE122" s="67" t="str">
        <f>REPLACE(INDEX(GroupVertices[Group],MATCH(Edges[[#This Row],[Vertex 2]],GroupVertices[Vertex],0)),1,1,"")</f>
        <v>4</v>
      </c>
      <c r="BF122" s="49"/>
      <c r="BG122" s="50"/>
      <c r="BH122" s="49"/>
      <c r="BI122" s="50"/>
      <c r="BJ122" s="49"/>
      <c r="BK122" s="50"/>
      <c r="BL122" s="49"/>
      <c r="BM122" s="50"/>
      <c r="BN122" s="49"/>
    </row>
    <row r="123" spans="1:66" ht="15">
      <c r="A123" s="66" t="s">
        <v>8281</v>
      </c>
      <c r="B123" s="66" t="s">
        <v>242</v>
      </c>
      <c r="C123" s="83" t="s">
        <v>8075</v>
      </c>
      <c r="D123" s="99">
        <v>4</v>
      </c>
      <c r="E123" s="100" t="s">
        <v>132</v>
      </c>
      <c r="F123" s="101">
        <v>30</v>
      </c>
      <c r="G123" s="83"/>
      <c r="H123" s="82"/>
      <c r="I123" s="102"/>
      <c r="J123" s="102"/>
      <c r="K123" s="35" t="s">
        <v>65</v>
      </c>
      <c r="L123" s="105">
        <v>123</v>
      </c>
      <c r="M123" s="105"/>
      <c r="N123" s="104"/>
      <c r="O123" s="68" t="s">
        <v>243</v>
      </c>
      <c r="P123" s="70">
        <v>44400.34001157407</v>
      </c>
      <c r="Q123" s="68" t="s">
        <v>8290</v>
      </c>
      <c r="R123" s="72" t="str">
        <f>HYPERLINK("https://dignitasproject.org/join-dignitas-global-education-summit/")</f>
        <v>https://dignitasproject.org/join-dignitas-global-education-summit/</v>
      </c>
      <c r="S123" s="68" t="s">
        <v>8297</v>
      </c>
      <c r="T123" s="74" t="s">
        <v>8300</v>
      </c>
      <c r="U123" s="68"/>
      <c r="V123" s="72" t="str">
        <f>HYPERLINK("https://pbs.twimg.com/profile_images/666299605626298368/PdxOVLW7_normal.jpg")</f>
        <v>https://pbs.twimg.com/profile_images/666299605626298368/PdxOVLW7_normal.jpg</v>
      </c>
      <c r="W123" s="70">
        <v>44400.34001157407</v>
      </c>
      <c r="X123" s="76">
        <v>44400</v>
      </c>
      <c r="Y123" s="74" t="s">
        <v>8308</v>
      </c>
      <c r="Z123" s="72" t="str">
        <f>HYPERLINK("https://twitter.com/deborahkimathi/status/1418483424340455432")</f>
        <v>https://twitter.com/deborahkimathi/status/1418483424340455432</v>
      </c>
      <c r="AA123" s="68"/>
      <c r="AB123" s="68"/>
      <c r="AC123" s="74" t="s">
        <v>8314</v>
      </c>
      <c r="AD123" s="68"/>
      <c r="AE123" s="68" t="b">
        <v>0</v>
      </c>
      <c r="AF123" s="68">
        <v>7</v>
      </c>
      <c r="AG123" s="74" t="s">
        <v>247</v>
      </c>
      <c r="AH123" s="68" t="b">
        <v>0</v>
      </c>
      <c r="AI123" s="68" t="s">
        <v>248</v>
      </c>
      <c r="AJ123" s="68"/>
      <c r="AK123" s="74" t="s">
        <v>247</v>
      </c>
      <c r="AL123" s="68" t="b">
        <v>0</v>
      </c>
      <c r="AM123" s="68">
        <v>2</v>
      </c>
      <c r="AN123" s="74" t="s">
        <v>247</v>
      </c>
      <c r="AO123" s="74" t="s">
        <v>249</v>
      </c>
      <c r="AP123" s="68" t="b">
        <v>0</v>
      </c>
      <c r="AQ123" s="74" t="s">
        <v>8314</v>
      </c>
      <c r="AR123" s="68" t="s">
        <v>244</v>
      </c>
      <c r="AS123" s="68">
        <v>0</v>
      </c>
      <c r="AT123" s="68">
        <v>0</v>
      </c>
      <c r="AU123" s="68"/>
      <c r="AV123" s="68"/>
      <c r="AW123" s="68"/>
      <c r="AX123" s="68"/>
      <c r="AY123" s="68"/>
      <c r="AZ123" s="68"/>
      <c r="BA123" s="68"/>
      <c r="BB123" s="68"/>
      <c r="BC123" s="68">
        <v>1</v>
      </c>
      <c r="BD123" s="67" t="str">
        <f>REPLACE(INDEX(GroupVertices[Group],MATCH(Edges[[#This Row],[Vertex 1]],GroupVertices[Vertex],0)),1,1,"")</f>
        <v>4</v>
      </c>
      <c r="BE123" s="67" t="str">
        <f>REPLACE(INDEX(GroupVertices[Group],MATCH(Edges[[#This Row],[Vertex 2]],GroupVertices[Vertex],0)),1,1,"")</f>
        <v>2</v>
      </c>
      <c r="BF123" s="49"/>
      <c r="BG123" s="50"/>
      <c r="BH123" s="49"/>
      <c r="BI123" s="50"/>
      <c r="BJ123" s="49"/>
      <c r="BK123" s="50"/>
      <c r="BL123" s="49"/>
      <c r="BM123" s="50"/>
      <c r="BN123" s="49"/>
    </row>
    <row r="124" spans="1:66" ht="15">
      <c r="A124" s="66" t="s">
        <v>8281</v>
      </c>
      <c r="B124" s="66" t="s">
        <v>8283</v>
      </c>
      <c r="C124" s="83" t="s">
        <v>8075</v>
      </c>
      <c r="D124" s="99">
        <v>4</v>
      </c>
      <c r="E124" s="100" t="s">
        <v>132</v>
      </c>
      <c r="F124" s="101">
        <v>30</v>
      </c>
      <c r="G124" s="83"/>
      <c r="H124" s="82"/>
      <c r="I124" s="102"/>
      <c r="J124" s="102"/>
      <c r="K124" s="35" t="s">
        <v>65</v>
      </c>
      <c r="L124" s="105">
        <v>124</v>
      </c>
      <c r="M124" s="105"/>
      <c r="N124" s="104"/>
      <c r="O124" s="68" t="s">
        <v>243</v>
      </c>
      <c r="P124" s="70">
        <v>44400.34001157407</v>
      </c>
      <c r="Q124" s="68" t="s">
        <v>8290</v>
      </c>
      <c r="R124" s="72" t="str">
        <f>HYPERLINK("https://dignitasproject.org/join-dignitas-global-education-summit/")</f>
        <v>https://dignitasproject.org/join-dignitas-global-education-summit/</v>
      </c>
      <c r="S124" s="68" t="s">
        <v>8297</v>
      </c>
      <c r="T124" s="74" t="s">
        <v>8300</v>
      </c>
      <c r="U124" s="68"/>
      <c r="V124" s="72" t="str">
        <f>HYPERLINK("https://pbs.twimg.com/profile_images/666299605626298368/PdxOVLW7_normal.jpg")</f>
        <v>https://pbs.twimg.com/profile_images/666299605626298368/PdxOVLW7_normal.jpg</v>
      </c>
      <c r="W124" s="70">
        <v>44400.34001157407</v>
      </c>
      <c r="X124" s="76">
        <v>44400</v>
      </c>
      <c r="Y124" s="74" t="s">
        <v>8308</v>
      </c>
      <c r="Z124" s="72" t="str">
        <f>HYPERLINK("https://twitter.com/deborahkimathi/status/1418483424340455432")</f>
        <v>https://twitter.com/deborahkimathi/status/1418483424340455432</v>
      </c>
      <c r="AA124" s="68"/>
      <c r="AB124" s="68"/>
      <c r="AC124" s="74" t="s">
        <v>8314</v>
      </c>
      <c r="AD124" s="68"/>
      <c r="AE124" s="68" t="b">
        <v>0</v>
      </c>
      <c r="AF124" s="68">
        <v>7</v>
      </c>
      <c r="AG124" s="74" t="s">
        <v>247</v>
      </c>
      <c r="AH124" s="68" t="b">
        <v>0</v>
      </c>
      <c r="AI124" s="68" t="s">
        <v>248</v>
      </c>
      <c r="AJ124" s="68"/>
      <c r="AK124" s="74" t="s">
        <v>247</v>
      </c>
      <c r="AL124" s="68" t="b">
        <v>0</v>
      </c>
      <c r="AM124" s="68">
        <v>2</v>
      </c>
      <c r="AN124" s="74" t="s">
        <v>247</v>
      </c>
      <c r="AO124" s="74" t="s">
        <v>249</v>
      </c>
      <c r="AP124" s="68" t="b">
        <v>0</v>
      </c>
      <c r="AQ124" s="74" t="s">
        <v>8314</v>
      </c>
      <c r="AR124" s="68" t="s">
        <v>244</v>
      </c>
      <c r="AS124" s="68">
        <v>0</v>
      </c>
      <c r="AT124" s="68">
        <v>0</v>
      </c>
      <c r="AU124" s="68"/>
      <c r="AV124" s="68"/>
      <c r="AW124" s="68"/>
      <c r="AX124" s="68"/>
      <c r="AY124" s="68"/>
      <c r="AZ124" s="68"/>
      <c r="BA124" s="68"/>
      <c r="BB124" s="68"/>
      <c r="BC124" s="68">
        <v>1</v>
      </c>
      <c r="BD124" s="67" t="str">
        <f>REPLACE(INDEX(GroupVertices[Group],MATCH(Edges[[#This Row],[Vertex 1]],GroupVertices[Vertex],0)),1,1,"")</f>
        <v>4</v>
      </c>
      <c r="BE124" s="67" t="str">
        <f>REPLACE(INDEX(GroupVertices[Group],MATCH(Edges[[#This Row],[Vertex 2]],GroupVertices[Vertex],0)),1,1,"")</f>
        <v>4</v>
      </c>
      <c r="BF124" s="49">
        <v>3</v>
      </c>
      <c r="BG124" s="50">
        <v>10</v>
      </c>
      <c r="BH124" s="49">
        <v>0</v>
      </c>
      <c r="BI124" s="50">
        <v>0</v>
      </c>
      <c r="BJ124" s="49">
        <v>0</v>
      </c>
      <c r="BK124" s="50">
        <v>0</v>
      </c>
      <c r="BL124" s="49">
        <v>27</v>
      </c>
      <c r="BM124" s="50">
        <v>90</v>
      </c>
      <c r="BN124" s="49">
        <v>30</v>
      </c>
    </row>
    <row r="125" spans="1:66" ht="15">
      <c r="A125" s="66" t="s">
        <v>8281</v>
      </c>
      <c r="B125" s="66" t="s">
        <v>8288</v>
      </c>
      <c r="C125" s="83" t="s">
        <v>8075</v>
      </c>
      <c r="D125" s="99">
        <v>4</v>
      </c>
      <c r="E125" s="100" t="s">
        <v>132</v>
      </c>
      <c r="F125" s="101">
        <v>30</v>
      </c>
      <c r="G125" s="83"/>
      <c r="H125" s="82"/>
      <c r="I125" s="102"/>
      <c r="J125" s="102"/>
      <c r="K125" s="35" t="s">
        <v>66</v>
      </c>
      <c r="L125" s="105">
        <v>125</v>
      </c>
      <c r="M125" s="105"/>
      <c r="N125" s="104"/>
      <c r="O125" s="68" t="s">
        <v>243</v>
      </c>
      <c r="P125" s="70">
        <v>44400.34130787037</v>
      </c>
      <c r="Q125" s="68" t="s">
        <v>8488</v>
      </c>
      <c r="R125" s="68"/>
      <c r="S125" s="68"/>
      <c r="T125" s="68"/>
      <c r="U125" s="68"/>
      <c r="V125" s="72" t="str">
        <f>HYPERLINK("https://pbs.twimg.com/profile_images/666299605626298368/PdxOVLW7_normal.jpg")</f>
        <v>https://pbs.twimg.com/profile_images/666299605626298368/PdxOVLW7_normal.jpg</v>
      </c>
      <c r="W125" s="70">
        <v>44400.34130787037</v>
      </c>
      <c r="X125" s="76">
        <v>44400</v>
      </c>
      <c r="Y125" s="74" t="s">
        <v>8517</v>
      </c>
      <c r="Z125" s="72" t="str">
        <f>HYPERLINK("https://twitter.com/deborahkimathi/status/1418483897478926340")</f>
        <v>https://twitter.com/deborahkimathi/status/1418483897478926340</v>
      </c>
      <c r="AA125" s="68"/>
      <c r="AB125" s="68"/>
      <c r="AC125" s="74" t="s">
        <v>8536</v>
      </c>
      <c r="AD125" s="74" t="s">
        <v>8314</v>
      </c>
      <c r="AE125" s="68" t="b">
        <v>0</v>
      </c>
      <c r="AF125" s="68">
        <v>1</v>
      </c>
      <c r="AG125" s="74" t="s">
        <v>8336</v>
      </c>
      <c r="AH125" s="68" t="b">
        <v>0</v>
      </c>
      <c r="AI125" s="68" t="s">
        <v>8097</v>
      </c>
      <c r="AJ125" s="68"/>
      <c r="AK125" s="74" t="s">
        <v>247</v>
      </c>
      <c r="AL125" s="68" t="b">
        <v>0</v>
      </c>
      <c r="AM125" s="68">
        <v>0</v>
      </c>
      <c r="AN125" s="74" t="s">
        <v>247</v>
      </c>
      <c r="AO125" s="74" t="s">
        <v>249</v>
      </c>
      <c r="AP125" s="68" t="b">
        <v>0</v>
      </c>
      <c r="AQ125" s="74" t="s">
        <v>8314</v>
      </c>
      <c r="AR125" s="68" t="s">
        <v>204</v>
      </c>
      <c r="AS125" s="68">
        <v>0</v>
      </c>
      <c r="AT125" s="68">
        <v>0</v>
      </c>
      <c r="AU125" s="68"/>
      <c r="AV125" s="68"/>
      <c r="AW125" s="68"/>
      <c r="AX125" s="68"/>
      <c r="AY125" s="68"/>
      <c r="AZ125" s="68"/>
      <c r="BA125" s="68"/>
      <c r="BB125" s="68"/>
      <c r="BC125" s="68">
        <v>1</v>
      </c>
      <c r="BD125" s="67" t="str">
        <f>REPLACE(INDEX(GroupVertices[Group],MATCH(Edges[[#This Row],[Vertex 1]],GroupVertices[Vertex],0)),1,1,"")</f>
        <v>4</v>
      </c>
      <c r="BE125" s="67" t="str">
        <f>REPLACE(INDEX(GroupVertices[Group],MATCH(Edges[[#This Row],[Vertex 2]],GroupVertices[Vertex],0)),1,1,"")</f>
        <v>2</v>
      </c>
      <c r="BF125" s="49"/>
      <c r="BG125" s="50"/>
      <c r="BH125" s="49"/>
      <c r="BI125" s="50"/>
      <c r="BJ125" s="49"/>
      <c r="BK125" s="50"/>
      <c r="BL125" s="49"/>
      <c r="BM125" s="50"/>
      <c r="BN125" s="49"/>
    </row>
    <row r="126" spans="1:66" ht="15">
      <c r="A126" s="66" t="s">
        <v>8288</v>
      </c>
      <c r="B126" s="66" t="s">
        <v>8281</v>
      </c>
      <c r="C126" s="83" t="s">
        <v>8076</v>
      </c>
      <c r="D126" s="99">
        <v>10</v>
      </c>
      <c r="E126" s="100" t="s">
        <v>132</v>
      </c>
      <c r="F126" s="101">
        <v>10</v>
      </c>
      <c r="G126" s="83"/>
      <c r="H126" s="82"/>
      <c r="I126" s="102"/>
      <c r="J126" s="102"/>
      <c r="K126" s="35" t="s">
        <v>66</v>
      </c>
      <c r="L126" s="105">
        <v>126</v>
      </c>
      <c r="M126" s="105"/>
      <c r="N126" s="104"/>
      <c r="O126" s="68" t="s">
        <v>243</v>
      </c>
      <c r="P126" s="70">
        <v>44398.60528935185</v>
      </c>
      <c r="Q126" s="68" t="s">
        <v>8495</v>
      </c>
      <c r="R126" s="68"/>
      <c r="S126" s="68"/>
      <c r="T126" s="74" t="s">
        <v>8509</v>
      </c>
      <c r="U126" s="72" t="str">
        <f>HYPERLINK("https://pbs.twimg.com/media/E607WXHVcAE_EaA.jpg")</f>
        <v>https://pbs.twimg.com/media/E607WXHVcAE_EaA.jpg</v>
      </c>
      <c r="V126" s="72" t="str">
        <f>HYPERLINK("https://pbs.twimg.com/media/E607WXHVcAE_EaA.jpg")</f>
        <v>https://pbs.twimg.com/media/E607WXHVcAE_EaA.jpg</v>
      </c>
      <c r="W126" s="70">
        <v>44398.60528935185</v>
      </c>
      <c r="X126" s="76">
        <v>44398</v>
      </c>
      <c r="Y126" s="74" t="s">
        <v>8305</v>
      </c>
      <c r="Z126" s="72" t="str">
        <f>HYPERLINK("https://twitter.com/gsf_talks/status/1417854785416429568")</f>
        <v>https://twitter.com/gsf_talks/status/1417854785416429568</v>
      </c>
      <c r="AA126" s="68"/>
      <c r="AB126" s="68"/>
      <c r="AC126" s="74" t="s">
        <v>8545</v>
      </c>
      <c r="AD126" s="68"/>
      <c r="AE126" s="68" t="b">
        <v>0</v>
      </c>
      <c r="AF126" s="68">
        <v>7</v>
      </c>
      <c r="AG126" s="74" t="s">
        <v>247</v>
      </c>
      <c r="AH126" s="68" t="b">
        <v>0</v>
      </c>
      <c r="AI126" s="68" t="s">
        <v>248</v>
      </c>
      <c r="AJ126" s="68"/>
      <c r="AK126" s="74" t="s">
        <v>247</v>
      </c>
      <c r="AL126" s="68" t="b">
        <v>0</v>
      </c>
      <c r="AM126" s="68">
        <v>2</v>
      </c>
      <c r="AN126" s="74" t="s">
        <v>247</v>
      </c>
      <c r="AO126" s="74" t="s">
        <v>250</v>
      </c>
      <c r="AP126" s="68" t="b">
        <v>0</v>
      </c>
      <c r="AQ126" s="74" t="s">
        <v>8545</v>
      </c>
      <c r="AR126" s="68" t="s">
        <v>204</v>
      </c>
      <c r="AS126" s="68">
        <v>0</v>
      </c>
      <c r="AT126" s="68">
        <v>0</v>
      </c>
      <c r="AU126" s="68"/>
      <c r="AV126" s="68"/>
      <c r="AW126" s="68"/>
      <c r="AX126" s="68"/>
      <c r="AY126" s="68"/>
      <c r="AZ126" s="68"/>
      <c r="BA126" s="68"/>
      <c r="BB126" s="68"/>
      <c r="BC126" s="68">
        <v>2</v>
      </c>
      <c r="BD126" s="67" t="str">
        <f>REPLACE(INDEX(GroupVertices[Group],MATCH(Edges[[#This Row],[Vertex 1]],GroupVertices[Vertex],0)),1,1,"")</f>
        <v>2</v>
      </c>
      <c r="BE126" s="67" t="str">
        <f>REPLACE(INDEX(GroupVertices[Group],MATCH(Edges[[#This Row],[Vertex 2]],GroupVertices[Vertex],0)),1,1,"")</f>
        <v>4</v>
      </c>
      <c r="BF126" s="49"/>
      <c r="BG126" s="50"/>
      <c r="BH126" s="49"/>
      <c r="BI126" s="50"/>
      <c r="BJ126" s="49"/>
      <c r="BK126" s="50"/>
      <c r="BL126" s="49"/>
      <c r="BM126" s="50"/>
      <c r="BN126" s="49"/>
    </row>
    <row r="127" spans="1:66" ht="15">
      <c r="A127" s="66" t="s">
        <v>8288</v>
      </c>
      <c r="B127" s="66" t="s">
        <v>8281</v>
      </c>
      <c r="C127" s="83" t="s">
        <v>8076</v>
      </c>
      <c r="D127" s="99">
        <v>10</v>
      </c>
      <c r="E127" s="100" t="s">
        <v>132</v>
      </c>
      <c r="F127" s="101">
        <v>10</v>
      </c>
      <c r="G127" s="83"/>
      <c r="H127" s="82"/>
      <c r="I127" s="102"/>
      <c r="J127" s="102"/>
      <c r="K127" s="35" t="s">
        <v>66</v>
      </c>
      <c r="L127" s="105">
        <v>127</v>
      </c>
      <c r="M127" s="105"/>
      <c r="N127" s="104"/>
      <c r="O127" s="68" t="s">
        <v>244</v>
      </c>
      <c r="P127" s="70">
        <v>44400.39666666667</v>
      </c>
      <c r="Q127" s="68" t="s">
        <v>8290</v>
      </c>
      <c r="R127" s="72" t="str">
        <f>HYPERLINK("https://dignitasproject.org/join-dignitas-global-education-summit/")</f>
        <v>https://dignitasproject.org/join-dignitas-global-education-summit/</v>
      </c>
      <c r="S127" s="68" t="s">
        <v>8297</v>
      </c>
      <c r="T127" s="74" t="s">
        <v>8300</v>
      </c>
      <c r="U127" s="68"/>
      <c r="V127" s="72" t="str">
        <f>HYPERLINK("https://pbs.twimg.com/profile_images/827178657785462785/sVHtOVFb_normal.jpg")</f>
        <v>https://pbs.twimg.com/profile_images/827178657785462785/sVHtOVFb_normal.jpg</v>
      </c>
      <c r="W127" s="70">
        <v>44400.39666666667</v>
      </c>
      <c r="X127" s="76">
        <v>44400</v>
      </c>
      <c r="Y127" s="74" t="s">
        <v>8309</v>
      </c>
      <c r="Z127" s="72" t="str">
        <f>HYPERLINK("https://twitter.com/gsf_talks/status/1418503956968271880")</f>
        <v>https://twitter.com/gsf_talks/status/1418503956968271880</v>
      </c>
      <c r="AA127" s="68"/>
      <c r="AB127" s="68"/>
      <c r="AC127" s="74" t="s">
        <v>8315</v>
      </c>
      <c r="AD127" s="68"/>
      <c r="AE127" s="68" t="b">
        <v>0</v>
      </c>
      <c r="AF127" s="68">
        <v>0</v>
      </c>
      <c r="AG127" s="74" t="s">
        <v>247</v>
      </c>
      <c r="AH127" s="68" t="b">
        <v>0</v>
      </c>
      <c r="AI127" s="68" t="s">
        <v>248</v>
      </c>
      <c r="AJ127" s="68"/>
      <c r="AK127" s="74" t="s">
        <v>247</v>
      </c>
      <c r="AL127" s="68" t="b">
        <v>0</v>
      </c>
      <c r="AM127" s="68">
        <v>2</v>
      </c>
      <c r="AN127" s="74" t="s">
        <v>8314</v>
      </c>
      <c r="AO127" s="74" t="s">
        <v>250</v>
      </c>
      <c r="AP127" s="68" t="b">
        <v>0</v>
      </c>
      <c r="AQ127" s="74" t="s">
        <v>8314</v>
      </c>
      <c r="AR127" s="68" t="s">
        <v>204</v>
      </c>
      <c r="AS127" s="68">
        <v>0</v>
      </c>
      <c r="AT127" s="68">
        <v>0</v>
      </c>
      <c r="AU127" s="68"/>
      <c r="AV127" s="68"/>
      <c r="AW127" s="68"/>
      <c r="AX127" s="68"/>
      <c r="AY127" s="68"/>
      <c r="AZ127" s="68"/>
      <c r="BA127" s="68"/>
      <c r="BB127" s="68"/>
      <c r="BC127" s="68">
        <v>2</v>
      </c>
      <c r="BD127" s="67" t="str">
        <f>REPLACE(INDEX(GroupVertices[Group],MATCH(Edges[[#This Row],[Vertex 1]],GroupVertices[Vertex],0)),1,1,"")</f>
        <v>2</v>
      </c>
      <c r="BE127" s="67" t="str">
        <f>REPLACE(INDEX(GroupVertices[Group],MATCH(Edges[[#This Row],[Vertex 2]],GroupVertices[Vertex],0)),1,1,"")</f>
        <v>4</v>
      </c>
      <c r="BF127" s="49"/>
      <c r="BG127" s="50"/>
      <c r="BH127" s="49"/>
      <c r="BI127" s="50"/>
      <c r="BJ127" s="49"/>
      <c r="BK127" s="50"/>
      <c r="BL127" s="49"/>
      <c r="BM127" s="50"/>
      <c r="BN127" s="49"/>
    </row>
    <row r="128" spans="1:66" ht="15">
      <c r="A128" s="66" t="s">
        <v>8448</v>
      </c>
      <c r="B128" s="66" t="s">
        <v>8483</v>
      </c>
      <c r="C128" s="83" t="s">
        <v>8075</v>
      </c>
      <c r="D128" s="99">
        <v>4</v>
      </c>
      <c r="E128" s="100" t="s">
        <v>132</v>
      </c>
      <c r="F128" s="101">
        <v>30</v>
      </c>
      <c r="G128" s="83"/>
      <c r="H128" s="82"/>
      <c r="I128" s="102"/>
      <c r="J128" s="102"/>
      <c r="K128" s="35" t="s">
        <v>65</v>
      </c>
      <c r="L128" s="105">
        <v>128</v>
      </c>
      <c r="M128" s="105"/>
      <c r="N128" s="104"/>
      <c r="O128" s="68" t="s">
        <v>243</v>
      </c>
      <c r="P128" s="70">
        <v>44400.48030092593</v>
      </c>
      <c r="Q128" s="68" t="s">
        <v>8496</v>
      </c>
      <c r="R128" s="68"/>
      <c r="S128" s="68"/>
      <c r="T128" s="68"/>
      <c r="U128" s="68"/>
      <c r="V128" s="72" t="str">
        <f>HYPERLINK("https://pbs.twimg.com/profile_images/1190531546001944576/1bc9XLd6_normal.jpg")</f>
        <v>https://pbs.twimg.com/profile_images/1190531546001944576/1bc9XLd6_normal.jpg</v>
      </c>
      <c r="W128" s="70">
        <v>44400.48030092593</v>
      </c>
      <c r="X128" s="76">
        <v>44400</v>
      </c>
      <c r="Y128" s="74" t="s">
        <v>8526</v>
      </c>
      <c r="Z128" s="72" t="str">
        <f>HYPERLINK("https://twitter.com/abdishakurtarah/status/1418534265818656773")</f>
        <v>https://twitter.com/abdishakurtarah/status/1418534265818656773</v>
      </c>
      <c r="AA128" s="68"/>
      <c r="AB128" s="68"/>
      <c r="AC128" s="74" t="s">
        <v>8546</v>
      </c>
      <c r="AD128" s="68"/>
      <c r="AE128" s="68" t="b">
        <v>0</v>
      </c>
      <c r="AF128" s="68">
        <v>8</v>
      </c>
      <c r="AG128" s="74" t="s">
        <v>247</v>
      </c>
      <c r="AH128" s="68" t="b">
        <v>0</v>
      </c>
      <c r="AI128" s="68" t="s">
        <v>248</v>
      </c>
      <c r="AJ128" s="68"/>
      <c r="AK128" s="74" t="s">
        <v>247</v>
      </c>
      <c r="AL128" s="68" t="b">
        <v>0</v>
      </c>
      <c r="AM128" s="68">
        <v>1</v>
      </c>
      <c r="AN128" s="74" t="s">
        <v>247</v>
      </c>
      <c r="AO128" s="74" t="s">
        <v>249</v>
      </c>
      <c r="AP128" s="68" t="b">
        <v>0</v>
      </c>
      <c r="AQ128" s="74" t="s">
        <v>8546</v>
      </c>
      <c r="AR128" s="68" t="s">
        <v>204</v>
      </c>
      <c r="AS128" s="68">
        <v>0</v>
      </c>
      <c r="AT128" s="68">
        <v>0</v>
      </c>
      <c r="AU128" s="68"/>
      <c r="AV128" s="68"/>
      <c r="AW128" s="68"/>
      <c r="AX128" s="68"/>
      <c r="AY128" s="68"/>
      <c r="AZ128" s="68"/>
      <c r="BA128" s="68"/>
      <c r="BB128" s="68"/>
      <c r="BC128" s="68">
        <v>1</v>
      </c>
      <c r="BD128" s="67" t="str">
        <f>REPLACE(INDEX(GroupVertices[Group],MATCH(Edges[[#This Row],[Vertex 1]],GroupVertices[Vertex],0)),1,1,"")</f>
        <v>2</v>
      </c>
      <c r="BE128" s="67" t="str">
        <f>REPLACE(INDEX(GroupVertices[Group],MATCH(Edges[[#This Row],[Vertex 2]],GroupVertices[Vertex],0)),1,1,"")</f>
        <v>2</v>
      </c>
      <c r="BF128" s="49"/>
      <c r="BG128" s="50"/>
      <c r="BH128" s="49"/>
      <c r="BI128" s="50"/>
      <c r="BJ128" s="49"/>
      <c r="BK128" s="50"/>
      <c r="BL128" s="49"/>
      <c r="BM128" s="50"/>
      <c r="BN128" s="49"/>
    </row>
    <row r="129" spans="1:66" ht="15">
      <c r="A129" s="66" t="s">
        <v>8288</v>
      </c>
      <c r="B129" s="66" t="s">
        <v>8483</v>
      </c>
      <c r="C129" s="83" t="s">
        <v>8076</v>
      </c>
      <c r="D129" s="99">
        <v>10</v>
      </c>
      <c r="E129" s="100" t="s">
        <v>132</v>
      </c>
      <c r="F129" s="101">
        <v>10</v>
      </c>
      <c r="G129" s="83"/>
      <c r="H129" s="82"/>
      <c r="I129" s="102"/>
      <c r="J129" s="102"/>
      <c r="K129" s="35" t="s">
        <v>65</v>
      </c>
      <c r="L129" s="105">
        <v>129</v>
      </c>
      <c r="M129" s="105"/>
      <c r="N129" s="104"/>
      <c r="O129" s="68" t="s">
        <v>243</v>
      </c>
      <c r="P129" s="70">
        <v>44400.4975</v>
      </c>
      <c r="Q129" s="68" t="s">
        <v>8497</v>
      </c>
      <c r="R129" s="68"/>
      <c r="S129" s="68"/>
      <c r="T129" s="68"/>
      <c r="U129" s="68"/>
      <c r="V129" s="72" t="str">
        <f>HYPERLINK("https://pbs.twimg.com/profile_images/827178657785462785/sVHtOVFb_normal.jpg")</f>
        <v>https://pbs.twimg.com/profile_images/827178657785462785/sVHtOVFb_normal.jpg</v>
      </c>
      <c r="W129" s="70">
        <v>44400.4975</v>
      </c>
      <c r="X129" s="76">
        <v>44400</v>
      </c>
      <c r="Y129" s="74" t="s">
        <v>8527</v>
      </c>
      <c r="Z129" s="72" t="str">
        <f>HYPERLINK("https://twitter.com/gsf_talks/status/1418540499032580098")</f>
        <v>https://twitter.com/gsf_talks/status/1418540499032580098</v>
      </c>
      <c r="AA129" s="68"/>
      <c r="AB129" s="68"/>
      <c r="AC129" s="74" t="s">
        <v>8547</v>
      </c>
      <c r="AD129" s="74" t="s">
        <v>8546</v>
      </c>
      <c r="AE129" s="68" t="b">
        <v>0</v>
      </c>
      <c r="AF129" s="68">
        <v>3</v>
      </c>
      <c r="AG129" s="74" t="s">
        <v>8556</v>
      </c>
      <c r="AH129" s="68" t="b">
        <v>0</v>
      </c>
      <c r="AI129" s="68" t="s">
        <v>248</v>
      </c>
      <c r="AJ129" s="68"/>
      <c r="AK129" s="74" t="s">
        <v>247</v>
      </c>
      <c r="AL129" s="68" t="b">
        <v>0</v>
      </c>
      <c r="AM129" s="68">
        <v>0</v>
      </c>
      <c r="AN129" s="74" t="s">
        <v>247</v>
      </c>
      <c r="AO129" s="74" t="s">
        <v>251</v>
      </c>
      <c r="AP129" s="68" t="b">
        <v>0</v>
      </c>
      <c r="AQ129" s="74" t="s">
        <v>8546</v>
      </c>
      <c r="AR129" s="68" t="s">
        <v>204</v>
      </c>
      <c r="AS129" s="68">
        <v>0</v>
      </c>
      <c r="AT129" s="68">
        <v>0</v>
      </c>
      <c r="AU129" s="68" t="s">
        <v>8557</v>
      </c>
      <c r="AV129" s="68" t="s">
        <v>8099</v>
      </c>
      <c r="AW129" s="68" t="s">
        <v>8100</v>
      </c>
      <c r="AX129" s="68" t="s">
        <v>8356</v>
      </c>
      <c r="AY129" s="68" t="s">
        <v>8558</v>
      </c>
      <c r="AZ129" s="68" t="s">
        <v>8213</v>
      </c>
      <c r="BA129" s="68" t="s">
        <v>8101</v>
      </c>
      <c r="BB129" s="72" t="str">
        <f>HYPERLINK("https://api.twitter.com/1.1/geo/id/3bc1b6cfd27ef7f6.json")</f>
        <v>https://api.twitter.com/1.1/geo/id/3bc1b6cfd27ef7f6.json</v>
      </c>
      <c r="BC129" s="68">
        <v>2</v>
      </c>
      <c r="BD129" s="67" t="str">
        <f>REPLACE(INDEX(GroupVertices[Group],MATCH(Edges[[#This Row],[Vertex 1]],GroupVertices[Vertex],0)),1,1,"")</f>
        <v>2</v>
      </c>
      <c r="BE129" s="67" t="str">
        <f>REPLACE(INDEX(GroupVertices[Group],MATCH(Edges[[#This Row],[Vertex 2]],GroupVertices[Vertex],0)),1,1,"")</f>
        <v>2</v>
      </c>
      <c r="BF129" s="49"/>
      <c r="BG129" s="50"/>
      <c r="BH129" s="49"/>
      <c r="BI129" s="50"/>
      <c r="BJ129" s="49"/>
      <c r="BK129" s="50"/>
      <c r="BL129" s="49"/>
      <c r="BM129" s="50"/>
      <c r="BN129" s="49"/>
    </row>
    <row r="130" spans="1:66" ht="15">
      <c r="A130" s="66" t="s">
        <v>8288</v>
      </c>
      <c r="B130" s="66" t="s">
        <v>8483</v>
      </c>
      <c r="C130" s="83" t="s">
        <v>8076</v>
      </c>
      <c r="D130" s="99">
        <v>10</v>
      </c>
      <c r="E130" s="100" t="s">
        <v>132</v>
      </c>
      <c r="F130" s="101">
        <v>10</v>
      </c>
      <c r="G130" s="83"/>
      <c r="H130" s="82"/>
      <c r="I130" s="102"/>
      <c r="J130" s="102"/>
      <c r="K130" s="35" t="s">
        <v>65</v>
      </c>
      <c r="L130" s="105">
        <v>130</v>
      </c>
      <c r="M130" s="105"/>
      <c r="N130" s="104"/>
      <c r="O130" s="68" t="s">
        <v>245</v>
      </c>
      <c r="P130" s="70">
        <v>44400.52868055556</v>
      </c>
      <c r="Q130" s="68" t="s">
        <v>8496</v>
      </c>
      <c r="R130" s="68"/>
      <c r="S130" s="68"/>
      <c r="T130" s="68"/>
      <c r="U130" s="68"/>
      <c r="V130" s="72" t="str">
        <f>HYPERLINK("https://pbs.twimg.com/profile_images/827178657785462785/sVHtOVFb_normal.jpg")</f>
        <v>https://pbs.twimg.com/profile_images/827178657785462785/sVHtOVFb_normal.jpg</v>
      </c>
      <c r="W130" s="70">
        <v>44400.52868055556</v>
      </c>
      <c r="X130" s="76">
        <v>44400</v>
      </c>
      <c r="Y130" s="74" t="s">
        <v>8528</v>
      </c>
      <c r="Z130" s="72" t="str">
        <f>HYPERLINK("https://twitter.com/gsf_talks/status/1418551797304610828")</f>
        <v>https://twitter.com/gsf_talks/status/1418551797304610828</v>
      </c>
      <c r="AA130" s="68"/>
      <c r="AB130" s="68"/>
      <c r="AC130" s="74" t="s">
        <v>8548</v>
      </c>
      <c r="AD130" s="68"/>
      <c r="AE130" s="68" t="b">
        <v>0</v>
      </c>
      <c r="AF130" s="68">
        <v>0</v>
      </c>
      <c r="AG130" s="74" t="s">
        <v>247</v>
      </c>
      <c r="AH130" s="68" t="b">
        <v>0</v>
      </c>
      <c r="AI130" s="68" t="s">
        <v>248</v>
      </c>
      <c r="AJ130" s="68"/>
      <c r="AK130" s="74" t="s">
        <v>247</v>
      </c>
      <c r="AL130" s="68" t="b">
        <v>0</v>
      </c>
      <c r="AM130" s="68">
        <v>1</v>
      </c>
      <c r="AN130" s="74" t="s">
        <v>8546</v>
      </c>
      <c r="AO130" s="74" t="s">
        <v>250</v>
      </c>
      <c r="AP130" s="68" t="b">
        <v>0</v>
      </c>
      <c r="AQ130" s="74" t="s">
        <v>8546</v>
      </c>
      <c r="AR130" s="68" t="s">
        <v>204</v>
      </c>
      <c r="AS130" s="68">
        <v>0</v>
      </c>
      <c r="AT130" s="68">
        <v>0</v>
      </c>
      <c r="AU130" s="68"/>
      <c r="AV130" s="68"/>
      <c r="AW130" s="68"/>
      <c r="AX130" s="68"/>
      <c r="AY130" s="68"/>
      <c r="AZ130" s="68"/>
      <c r="BA130" s="68"/>
      <c r="BB130" s="68"/>
      <c r="BC130" s="68">
        <v>2</v>
      </c>
      <c r="BD130" s="67" t="str">
        <f>REPLACE(INDEX(GroupVertices[Group],MATCH(Edges[[#This Row],[Vertex 1]],GroupVertices[Vertex],0)),1,1,"")</f>
        <v>2</v>
      </c>
      <c r="BE130" s="67" t="str">
        <f>REPLACE(INDEX(GroupVertices[Group],MATCH(Edges[[#This Row],[Vertex 2]],GroupVertices[Vertex],0)),1,1,"")</f>
        <v>2</v>
      </c>
      <c r="BF130" s="49"/>
      <c r="BG130" s="50"/>
      <c r="BH130" s="49"/>
      <c r="BI130" s="50"/>
      <c r="BJ130" s="49"/>
      <c r="BK130" s="50"/>
      <c r="BL130" s="49"/>
      <c r="BM130" s="50"/>
      <c r="BN130" s="49"/>
    </row>
    <row r="131" spans="1:66" ht="15">
      <c r="A131" s="66" t="s">
        <v>8448</v>
      </c>
      <c r="B131" s="66" t="s">
        <v>8081</v>
      </c>
      <c r="C131" s="83" t="s">
        <v>8076</v>
      </c>
      <c r="D131" s="99">
        <v>10</v>
      </c>
      <c r="E131" s="100" t="s">
        <v>132</v>
      </c>
      <c r="F131" s="101">
        <v>10</v>
      </c>
      <c r="G131" s="83"/>
      <c r="H131" s="82"/>
      <c r="I131" s="102"/>
      <c r="J131" s="102"/>
      <c r="K131" s="35" t="s">
        <v>65</v>
      </c>
      <c r="L131" s="105">
        <v>131</v>
      </c>
      <c r="M131" s="105"/>
      <c r="N131" s="104"/>
      <c r="O131" s="68" t="s">
        <v>243</v>
      </c>
      <c r="P131" s="70">
        <v>44400.48030092593</v>
      </c>
      <c r="Q131" s="68" t="s">
        <v>8496</v>
      </c>
      <c r="R131" s="68"/>
      <c r="S131" s="68"/>
      <c r="T131" s="68"/>
      <c r="U131" s="68"/>
      <c r="V131" s="72" t="str">
        <f>HYPERLINK("https://pbs.twimg.com/profile_images/1190531546001944576/1bc9XLd6_normal.jpg")</f>
        <v>https://pbs.twimg.com/profile_images/1190531546001944576/1bc9XLd6_normal.jpg</v>
      </c>
      <c r="W131" s="70">
        <v>44400.48030092593</v>
      </c>
      <c r="X131" s="76">
        <v>44400</v>
      </c>
      <c r="Y131" s="74" t="s">
        <v>8526</v>
      </c>
      <c r="Z131" s="72" t="str">
        <f>HYPERLINK("https://twitter.com/abdishakurtarah/status/1418534265818656773")</f>
        <v>https://twitter.com/abdishakurtarah/status/1418534265818656773</v>
      </c>
      <c r="AA131" s="68"/>
      <c r="AB131" s="68"/>
      <c r="AC131" s="74" t="s">
        <v>8546</v>
      </c>
      <c r="AD131" s="68"/>
      <c r="AE131" s="68" t="b">
        <v>0</v>
      </c>
      <c r="AF131" s="68">
        <v>8</v>
      </c>
      <c r="AG131" s="74" t="s">
        <v>247</v>
      </c>
      <c r="AH131" s="68" t="b">
        <v>0</v>
      </c>
      <c r="AI131" s="68" t="s">
        <v>248</v>
      </c>
      <c r="AJ131" s="68"/>
      <c r="AK131" s="74" t="s">
        <v>247</v>
      </c>
      <c r="AL131" s="68" t="b">
        <v>0</v>
      </c>
      <c r="AM131" s="68">
        <v>1</v>
      </c>
      <c r="AN131" s="74" t="s">
        <v>247</v>
      </c>
      <c r="AO131" s="74" t="s">
        <v>249</v>
      </c>
      <c r="AP131" s="68" t="b">
        <v>0</v>
      </c>
      <c r="AQ131" s="74" t="s">
        <v>8546</v>
      </c>
      <c r="AR131" s="68" t="s">
        <v>204</v>
      </c>
      <c r="AS131" s="68">
        <v>0</v>
      </c>
      <c r="AT131" s="68">
        <v>0</v>
      </c>
      <c r="AU131" s="68"/>
      <c r="AV131" s="68"/>
      <c r="AW131" s="68"/>
      <c r="AX131" s="68"/>
      <c r="AY131" s="68"/>
      <c r="AZ131" s="68"/>
      <c r="BA131" s="68"/>
      <c r="BB131" s="68"/>
      <c r="BC131" s="68">
        <v>2</v>
      </c>
      <c r="BD131" s="67" t="str">
        <f>REPLACE(INDEX(GroupVertices[Group],MATCH(Edges[[#This Row],[Vertex 1]],GroupVertices[Vertex],0)),1,1,"")</f>
        <v>2</v>
      </c>
      <c r="BE131" s="67" t="str">
        <f>REPLACE(INDEX(GroupVertices[Group],MATCH(Edges[[#This Row],[Vertex 2]],GroupVertices[Vertex],0)),1,1,"")</f>
        <v>2</v>
      </c>
      <c r="BF131" s="49"/>
      <c r="BG131" s="50"/>
      <c r="BH131" s="49"/>
      <c r="BI131" s="50"/>
      <c r="BJ131" s="49"/>
      <c r="BK131" s="50"/>
      <c r="BL131" s="49"/>
      <c r="BM131" s="50"/>
      <c r="BN131" s="49"/>
    </row>
    <row r="132" spans="1:66" ht="15">
      <c r="A132" s="66" t="s">
        <v>8448</v>
      </c>
      <c r="B132" s="66" t="s">
        <v>8081</v>
      </c>
      <c r="C132" s="83" t="s">
        <v>8076</v>
      </c>
      <c r="D132" s="99">
        <v>10</v>
      </c>
      <c r="E132" s="100" t="s">
        <v>132</v>
      </c>
      <c r="F132" s="101">
        <v>10</v>
      </c>
      <c r="G132" s="83"/>
      <c r="H132" s="82"/>
      <c r="I132" s="102"/>
      <c r="J132" s="102"/>
      <c r="K132" s="35" t="s">
        <v>65</v>
      </c>
      <c r="L132" s="105">
        <v>132</v>
      </c>
      <c r="M132" s="105"/>
      <c r="N132" s="104"/>
      <c r="O132" s="68" t="s">
        <v>245</v>
      </c>
      <c r="P132" s="70">
        <v>44400.77364583333</v>
      </c>
      <c r="Q132" s="68" t="s">
        <v>8490</v>
      </c>
      <c r="R132" s="68"/>
      <c r="S132" s="68"/>
      <c r="T132" s="68"/>
      <c r="U132" s="68"/>
      <c r="V132" s="72" t="str">
        <f>HYPERLINK("https://pbs.twimg.com/profile_images/1190531546001944576/1bc9XLd6_normal.jpg")</f>
        <v>https://pbs.twimg.com/profile_images/1190531546001944576/1bc9XLd6_normal.jpg</v>
      </c>
      <c r="W132" s="70">
        <v>44400.77364583333</v>
      </c>
      <c r="X132" s="76">
        <v>44400</v>
      </c>
      <c r="Y132" s="74" t="s">
        <v>8520</v>
      </c>
      <c r="Z132" s="72" t="str">
        <f>HYPERLINK("https://twitter.com/abdishakurtarah/status/1418640568029229056")</f>
        <v>https://twitter.com/abdishakurtarah/status/1418640568029229056</v>
      </c>
      <c r="AA132" s="68"/>
      <c r="AB132" s="68"/>
      <c r="AC132" s="74" t="s">
        <v>8539</v>
      </c>
      <c r="AD132" s="68"/>
      <c r="AE132" s="68" t="b">
        <v>0</v>
      </c>
      <c r="AF132" s="68">
        <v>0</v>
      </c>
      <c r="AG132" s="74" t="s">
        <v>247</v>
      </c>
      <c r="AH132" s="68" t="b">
        <v>0</v>
      </c>
      <c r="AI132" s="68" t="s">
        <v>248</v>
      </c>
      <c r="AJ132" s="68"/>
      <c r="AK132" s="74" t="s">
        <v>247</v>
      </c>
      <c r="AL132" s="68" t="b">
        <v>0</v>
      </c>
      <c r="AM132" s="68">
        <v>1</v>
      </c>
      <c r="AN132" s="74" t="s">
        <v>8538</v>
      </c>
      <c r="AO132" s="74" t="s">
        <v>249</v>
      </c>
      <c r="AP132" s="68" t="b">
        <v>0</v>
      </c>
      <c r="AQ132" s="74" t="s">
        <v>8538</v>
      </c>
      <c r="AR132" s="68" t="s">
        <v>204</v>
      </c>
      <c r="AS132" s="68">
        <v>0</v>
      </c>
      <c r="AT132" s="68">
        <v>0</v>
      </c>
      <c r="AU132" s="68"/>
      <c r="AV132" s="68"/>
      <c r="AW132" s="68"/>
      <c r="AX132" s="68"/>
      <c r="AY132" s="68"/>
      <c r="AZ132" s="68"/>
      <c r="BA132" s="68"/>
      <c r="BB132" s="68"/>
      <c r="BC132" s="68">
        <v>2</v>
      </c>
      <c r="BD132" s="67" t="str">
        <f>REPLACE(INDEX(GroupVertices[Group],MATCH(Edges[[#This Row],[Vertex 1]],GroupVertices[Vertex],0)),1,1,"")</f>
        <v>2</v>
      </c>
      <c r="BE132" s="67" t="str">
        <f>REPLACE(INDEX(GroupVertices[Group],MATCH(Edges[[#This Row],[Vertex 2]],GroupVertices[Vertex],0)),1,1,"")</f>
        <v>2</v>
      </c>
      <c r="BF132" s="49"/>
      <c r="BG132" s="50"/>
      <c r="BH132" s="49"/>
      <c r="BI132" s="50"/>
      <c r="BJ132" s="49"/>
      <c r="BK132" s="50"/>
      <c r="BL132" s="49"/>
      <c r="BM132" s="50"/>
      <c r="BN132" s="49"/>
    </row>
    <row r="133" spans="1:66" ht="15">
      <c r="A133" s="66" t="s">
        <v>8288</v>
      </c>
      <c r="B133" s="66" t="s">
        <v>8081</v>
      </c>
      <c r="C133" s="83" t="s">
        <v>8076</v>
      </c>
      <c r="D133" s="99">
        <v>10</v>
      </c>
      <c r="E133" s="100" t="s">
        <v>132</v>
      </c>
      <c r="F133" s="101">
        <v>10</v>
      </c>
      <c r="G133" s="83"/>
      <c r="H133" s="82"/>
      <c r="I133" s="102"/>
      <c r="J133" s="102"/>
      <c r="K133" s="35" t="s">
        <v>65</v>
      </c>
      <c r="L133" s="105">
        <v>133</v>
      </c>
      <c r="M133" s="105"/>
      <c r="N133" s="104"/>
      <c r="O133" s="68" t="s">
        <v>243</v>
      </c>
      <c r="P133" s="70">
        <v>44400.4975</v>
      </c>
      <c r="Q133" s="68" t="s">
        <v>8497</v>
      </c>
      <c r="R133" s="68"/>
      <c r="S133" s="68"/>
      <c r="T133" s="68"/>
      <c r="U133" s="68"/>
      <c r="V133" s="72" t="str">
        <f>HYPERLINK("https://pbs.twimg.com/profile_images/827178657785462785/sVHtOVFb_normal.jpg")</f>
        <v>https://pbs.twimg.com/profile_images/827178657785462785/sVHtOVFb_normal.jpg</v>
      </c>
      <c r="W133" s="70">
        <v>44400.4975</v>
      </c>
      <c r="X133" s="76">
        <v>44400</v>
      </c>
      <c r="Y133" s="74" t="s">
        <v>8527</v>
      </c>
      <c r="Z133" s="72" t="str">
        <f>HYPERLINK("https://twitter.com/gsf_talks/status/1418540499032580098")</f>
        <v>https://twitter.com/gsf_talks/status/1418540499032580098</v>
      </c>
      <c r="AA133" s="68"/>
      <c r="AB133" s="68"/>
      <c r="AC133" s="74" t="s">
        <v>8547</v>
      </c>
      <c r="AD133" s="74" t="s">
        <v>8546</v>
      </c>
      <c r="AE133" s="68" t="b">
        <v>0</v>
      </c>
      <c r="AF133" s="68">
        <v>3</v>
      </c>
      <c r="AG133" s="74" t="s">
        <v>8556</v>
      </c>
      <c r="AH133" s="68" t="b">
        <v>0</v>
      </c>
      <c r="AI133" s="68" t="s">
        <v>248</v>
      </c>
      <c r="AJ133" s="68"/>
      <c r="AK133" s="74" t="s">
        <v>247</v>
      </c>
      <c r="AL133" s="68" t="b">
        <v>0</v>
      </c>
      <c r="AM133" s="68">
        <v>0</v>
      </c>
      <c r="AN133" s="74" t="s">
        <v>247</v>
      </c>
      <c r="AO133" s="74" t="s">
        <v>251</v>
      </c>
      <c r="AP133" s="68" t="b">
        <v>0</v>
      </c>
      <c r="AQ133" s="74" t="s">
        <v>8546</v>
      </c>
      <c r="AR133" s="68" t="s">
        <v>204</v>
      </c>
      <c r="AS133" s="68">
        <v>0</v>
      </c>
      <c r="AT133" s="68">
        <v>0</v>
      </c>
      <c r="AU133" s="68" t="s">
        <v>8557</v>
      </c>
      <c r="AV133" s="68" t="s">
        <v>8099</v>
      </c>
      <c r="AW133" s="68" t="s">
        <v>8100</v>
      </c>
      <c r="AX133" s="68" t="s">
        <v>8356</v>
      </c>
      <c r="AY133" s="68" t="s">
        <v>8558</v>
      </c>
      <c r="AZ133" s="68" t="s">
        <v>8213</v>
      </c>
      <c r="BA133" s="68" t="s">
        <v>8101</v>
      </c>
      <c r="BB133" s="72" t="str">
        <f>HYPERLINK("https://api.twitter.com/1.1/geo/id/3bc1b6cfd27ef7f6.json")</f>
        <v>https://api.twitter.com/1.1/geo/id/3bc1b6cfd27ef7f6.json</v>
      </c>
      <c r="BC133" s="68">
        <v>2</v>
      </c>
      <c r="BD133" s="67" t="str">
        <f>REPLACE(INDEX(GroupVertices[Group],MATCH(Edges[[#This Row],[Vertex 1]],GroupVertices[Vertex],0)),1,1,"")</f>
        <v>2</v>
      </c>
      <c r="BE133" s="67" t="str">
        <f>REPLACE(INDEX(GroupVertices[Group],MATCH(Edges[[#This Row],[Vertex 2]],GroupVertices[Vertex],0)),1,1,"")</f>
        <v>2</v>
      </c>
      <c r="BF133" s="49"/>
      <c r="BG133" s="50"/>
      <c r="BH133" s="49"/>
      <c r="BI133" s="50"/>
      <c r="BJ133" s="49"/>
      <c r="BK133" s="50"/>
      <c r="BL133" s="49"/>
      <c r="BM133" s="50"/>
      <c r="BN133" s="49"/>
    </row>
    <row r="134" spans="1:66" ht="15">
      <c r="A134" s="66" t="s">
        <v>8288</v>
      </c>
      <c r="B134" s="66" t="s">
        <v>8081</v>
      </c>
      <c r="C134" s="83" t="s">
        <v>8076</v>
      </c>
      <c r="D134" s="99">
        <v>10</v>
      </c>
      <c r="E134" s="100" t="s">
        <v>132</v>
      </c>
      <c r="F134" s="101">
        <v>10</v>
      </c>
      <c r="G134" s="83"/>
      <c r="H134" s="82"/>
      <c r="I134" s="102"/>
      <c r="J134" s="102"/>
      <c r="K134" s="35" t="s">
        <v>65</v>
      </c>
      <c r="L134" s="105">
        <v>134</v>
      </c>
      <c r="M134" s="105"/>
      <c r="N134" s="104"/>
      <c r="O134" s="68" t="s">
        <v>245</v>
      </c>
      <c r="P134" s="70">
        <v>44400.52868055556</v>
      </c>
      <c r="Q134" s="68" t="s">
        <v>8496</v>
      </c>
      <c r="R134" s="68"/>
      <c r="S134" s="68"/>
      <c r="T134" s="68"/>
      <c r="U134" s="68"/>
      <c r="V134" s="72" t="str">
        <f>HYPERLINK("https://pbs.twimg.com/profile_images/827178657785462785/sVHtOVFb_normal.jpg")</f>
        <v>https://pbs.twimg.com/profile_images/827178657785462785/sVHtOVFb_normal.jpg</v>
      </c>
      <c r="W134" s="70">
        <v>44400.52868055556</v>
      </c>
      <c r="X134" s="76">
        <v>44400</v>
      </c>
      <c r="Y134" s="74" t="s">
        <v>8528</v>
      </c>
      <c r="Z134" s="72" t="str">
        <f>HYPERLINK("https://twitter.com/gsf_talks/status/1418551797304610828")</f>
        <v>https://twitter.com/gsf_talks/status/1418551797304610828</v>
      </c>
      <c r="AA134" s="68"/>
      <c r="AB134" s="68"/>
      <c r="AC134" s="74" t="s">
        <v>8548</v>
      </c>
      <c r="AD134" s="68"/>
      <c r="AE134" s="68" t="b">
        <v>0</v>
      </c>
      <c r="AF134" s="68">
        <v>0</v>
      </c>
      <c r="AG134" s="74" t="s">
        <v>247</v>
      </c>
      <c r="AH134" s="68" t="b">
        <v>0</v>
      </c>
      <c r="AI134" s="68" t="s">
        <v>248</v>
      </c>
      <c r="AJ134" s="68"/>
      <c r="AK134" s="74" t="s">
        <v>247</v>
      </c>
      <c r="AL134" s="68" t="b">
        <v>0</v>
      </c>
      <c r="AM134" s="68">
        <v>1</v>
      </c>
      <c r="AN134" s="74" t="s">
        <v>8546</v>
      </c>
      <c r="AO134" s="74" t="s">
        <v>250</v>
      </c>
      <c r="AP134" s="68" t="b">
        <v>0</v>
      </c>
      <c r="AQ134" s="74" t="s">
        <v>8546</v>
      </c>
      <c r="AR134" s="68" t="s">
        <v>204</v>
      </c>
      <c r="AS134" s="68">
        <v>0</v>
      </c>
      <c r="AT134" s="68">
        <v>0</v>
      </c>
      <c r="AU134" s="68"/>
      <c r="AV134" s="68"/>
      <c r="AW134" s="68"/>
      <c r="AX134" s="68"/>
      <c r="AY134" s="68"/>
      <c r="AZ134" s="68"/>
      <c r="BA134" s="68"/>
      <c r="BB134" s="68"/>
      <c r="BC134" s="68">
        <v>2</v>
      </c>
      <c r="BD134" s="67" t="str">
        <f>REPLACE(INDEX(GroupVertices[Group],MATCH(Edges[[#This Row],[Vertex 1]],GroupVertices[Vertex],0)),1,1,"")</f>
        <v>2</v>
      </c>
      <c r="BE134" s="67" t="str">
        <f>REPLACE(INDEX(GroupVertices[Group],MATCH(Edges[[#This Row],[Vertex 2]],GroupVertices[Vertex],0)),1,1,"")</f>
        <v>2</v>
      </c>
      <c r="BF134" s="49"/>
      <c r="BG134" s="50"/>
      <c r="BH134" s="49"/>
      <c r="BI134" s="50"/>
      <c r="BJ134" s="49"/>
      <c r="BK134" s="50"/>
      <c r="BL134" s="49"/>
      <c r="BM134" s="50"/>
      <c r="BN134" s="49"/>
    </row>
    <row r="135" spans="1:66" ht="15">
      <c r="A135" s="66" t="s">
        <v>8448</v>
      </c>
      <c r="B135" s="66" t="s">
        <v>8288</v>
      </c>
      <c r="C135" s="83" t="s">
        <v>8076</v>
      </c>
      <c r="D135" s="99">
        <v>10</v>
      </c>
      <c r="E135" s="100" t="s">
        <v>132</v>
      </c>
      <c r="F135" s="101">
        <v>10</v>
      </c>
      <c r="G135" s="83"/>
      <c r="H135" s="82"/>
      <c r="I135" s="102"/>
      <c r="J135" s="102"/>
      <c r="K135" s="35" t="s">
        <v>66</v>
      </c>
      <c r="L135" s="105">
        <v>135</v>
      </c>
      <c r="M135" s="105"/>
      <c r="N135" s="104"/>
      <c r="O135" s="68" t="s">
        <v>243</v>
      </c>
      <c r="P135" s="70">
        <v>44400.48030092593</v>
      </c>
      <c r="Q135" s="68" t="s">
        <v>8496</v>
      </c>
      <c r="R135" s="68"/>
      <c r="S135" s="68"/>
      <c r="T135" s="68"/>
      <c r="U135" s="68"/>
      <c r="V135" s="72" t="str">
        <f>HYPERLINK("https://pbs.twimg.com/profile_images/1190531546001944576/1bc9XLd6_normal.jpg")</f>
        <v>https://pbs.twimg.com/profile_images/1190531546001944576/1bc9XLd6_normal.jpg</v>
      </c>
      <c r="W135" s="70">
        <v>44400.48030092593</v>
      </c>
      <c r="X135" s="76">
        <v>44400</v>
      </c>
      <c r="Y135" s="74" t="s">
        <v>8526</v>
      </c>
      <c r="Z135" s="72" t="str">
        <f>HYPERLINK("https://twitter.com/abdishakurtarah/status/1418534265818656773")</f>
        <v>https://twitter.com/abdishakurtarah/status/1418534265818656773</v>
      </c>
      <c r="AA135" s="68"/>
      <c r="AB135" s="68"/>
      <c r="AC135" s="74" t="s">
        <v>8546</v>
      </c>
      <c r="AD135" s="68"/>
      <c r="AE135" s="68" t="b">
        <v>0</v>
      </c>
      <c r="AF135" s="68">
        <v>8</v>
      </c>
      <c r="AG135" s="74" t="s">
        <v>247</v>
      </c>
      <c r="AH135" s="68" t="b">
        <v>0</v>
      </c>
      <c r="AI135" s="68" t="s">
        <v>248</v>
      </c>
      <c r="AJ135" s="68"/>
      <c r="AK135" s="74" t="s">
        <v>247</v>
      </c>
      <c r="AL135" s="68" t="b">
        <v>0</v>
      </c>
      <c r="AM135" s="68">
        <v>1</v>
      </c>
      <c r="AN135" s="74" t="s">
        <v>247</v>
      </c>
      <c r="AO135" s="74" t="s">
        <v>249</v>
      </c>
      <c r="AP135" s="68" t="b">
        <v>0</v>
      </c>
      <c r="AQ135" s="74" t="s">
        <v>8546</v>
      </c>
      <c r="AR135" s="68" t="s">
        <v>204</v>
      </c>
      <c r="AS135" s="68">
        <v>0</v>
      </c>
      <c r="AT135" s="68">
        <v>0</v>
      </c>
      <c r="AU135" s="68"/>
      <c r="AV135" s="68"/>
      <c r="AW135" s="68"/>
      <c r="AX135" s="68"/>
      <c r="AY135" s="68"/>
      <c r="AZ135" s="68"/>
      <c r="BA135" s="68"/>
      <c r="BB135" s="68"/>
      <c r="BC135" s="68">
        <v>2</v>
      </c>
      <c r="BD135" s="67" t="str">
        <f>REPLACE(INDEX(GroupVertices[Group],MATCH(Edges[[#This Row],[Vertex 1]],GroupVertices[Vertex],0)),1,1,"")</f>
        <v>2</v>
      </c>
      <c r="BE135" s="67" t="str">
        <f>REPLACE(INDEX(GroupVertices[Group],MATCH(Edges[[#This Row],[Vertex 2]],GroupVertices[Vertex],0)),1,1,"")</f>
        <v>2</v>
      </c>
      <c r="BF135" s="49">
        <v>3</v>
      </c>
      <c r="BG135" s="50">
        <v>6.666666666666667</v>
      </c>
      <c r="BH135" s="49">
        <v>0</v>
      </c>
      <c r="BI135" s="50">
        <v>0</v>
      </c>
      <c r="BJ135" s="49">
        <v>0</v>
      </c>
      <c r="BK135" s="50">
        <v>0</v>
      </c>
      <c r="BL135" s="49">
        <v>42</v>
      </c>
      <c r="BM135" s="50">
        <v>93.33333333333333</v>
      </c>
      <c r="BN135" s="49">
        <v>45</v>
      </c>
    </row>
    <row r="136" spans="1:66" ht="15">
      <c r="A136" s="66" t="s">
        <v>8448</v>
      </c>
      <c r="B136" s="66" t="s">
        <v>8288</v>
      </c>
      <c r="C136" s="83" t="s">
        <v>8076</v>
      </c>
      <c r="D136" s="99">
        <v>10</v>
      </c>
      <c r="E136" s="100" t="s">
        <v>132</v>
      </c>
      <c r="F136" s="101">
        <v>10</v>
      </c>
      <c r="G136" s="83"/>
      <c r="H136" s="82"/>
      <c r="I136" s="102"/>
      <c r="J136" s="102"/>
      <c r="K136" s="35" t="s">
        <v>66</v>
      </c>
      <c r="L136" s="105">
        <v>136</v>
      </c>
      <c r="M136" s="105"/>
      <c r="N136" s="104"/>
      <c r="O136" s="68" t="s">
        <v>245</v>
      </c>
      <c r="P136" s="70">
        <v>44400.77364583333</v>
      </c>
      <c r="Q136" s="68" t="s">
        <v>8490</v>
      </c>
      <c r="R136" s="68"/>
      <c r="S136" s="68"/>
      <c r="T136" s="68"/>
      <c r="U136" s="68"/>
      <c r="V136" s="72" t="str">
        <f>HYPERLINK("https://pbs.twimg.com/profile_images/1190531546001944576/1bc9XLd6_normal.jpg")</f>
        <v>https://pbs.twimg.com/profile_images/1190531546001944576/1bc9XLd6_normal.jpg</v>
      </c>
      <c r="W136" s="70">
        <v>44400.77364583333</v>
      </c>
      <c r="X136" s="76">
        <v>44400</v>
      </c>
      <c r="Y136" s="74" t="s">
        <v>8520</v>
      </c>
      <c r="Z136" s="72" t="str">
        <f>HYPERLINK("https://twitter.com/abdishakurtarah/status/1418640568029229056")</f>
        <v>https://twitter.com/abdishakurtarah/status/1418640568029229056</v>
      </c>
      <c r="AA136" s="68"/>
      <c r="AB136" s="68"/>
      <c r="AC136" s="74" t="s">
        <v>8539</v>
      </c>
      <c r="AD136" s="68"/>
      <c r="AE136" s="68" t="b">
        <v>0</v>
      </c>
      <c r="AF136" s="68">
        <v>0</v>
      </c>
      <c r="AG136" s="74" t="s">
        <v>247</v>
      </c>
      <c r="AH136" s="68" t="b">
        <v>0</v>
      </c>
      <c r="AI136" s="68" t="s">
        <v>248</v>
      </c>
      <c r="AJ136" s="68"/>
      <c r="AK136" s="74" t="s">
        <v>247</v>
      </c>
      <c r="AL136" s="68" t="b">
        <v>0</v>
      </c>
      <c r="AM136" s="68">
        <v>1</v>
      </c>
      <c r="AN136" s="74" t="s">
        <v>8538</v>
      </c>
      <c r="AO136" s="74" t="s">
        <v>249</v>
      </c>
      <c r="AP136" s="68" t="b">
        <v>0</v>
      </c>
      <c r="AQ136" s="74" t="s">
        <v>8538</v>
      </c>
      <c r="AR136" s="68" t="s">
        <v>204</v>
      </c>
      <c r="AS136" s="68">
        <v>0</v>
      </c>
      <c r="AT136" s="68">
        <v>0</v>
      </c>
      <c r="AU136" s="68"/>
      <c r="AV136" s="68"/>
      <c r="AW136" s="68"/>
      <c r="AX136" s="68"/>
      <c r="AY136" s="68"/>
      <c r="AZ136" s="68"/>
      <c r="BA136" s="68"/>
      <c r="BB136" s="68"/>
      <c r="BC136" s="68">
        <v>2</v>
      </c>
      <c r="BD136" s="67" t="str">
        <f>REPLACE(INDEX(GroupVertices[Group],MATCH(Edges[[#This Row],[Vertex 1]],GroupVertices[Vertex],0)),1,1,"")</f>
        <v>2</v>
      </c>
      <c r="BE136" s="67" t="str">
        <f>REPLACE(INDEX(GroupVertices[Group],MATCH(Edges[[#This Row],[Vertex 2]],GroupVertices[Vertex],0)),1,1,"")</f>
        <v>2</v>
      </c>
      <c r="BF136" s="49"/>
      <c r="BG136" s="50"/>
      <c r="BH136" s="49"/>
      <c r="BI136" s="50"/>
      <c r="BJ136" s="49"/>
      <c r="BK136" s="50"/>
      <c r="BL136" s="49"/>
      <c r="BM136" s="50"/>
      <c r="BN136" s="49"/>
    </row>
    <row r="137" spans="1:66" ht="15">
      <c r="A137" s="66" t="s">
        <v>8288</v>
      </c>
      <c r="B137" s="66" t="s">
        <v>8448</v>
      </c>
      <c r="C137" s="83" t="s">
        <v>8076</v>
      </c>
      <c r="D137" s="99">
        <v>10</v>
      </c>
      <c r="E137" s="100" t="s">
        <v>132</v>
      </c>
      <c r="F137" s="101">
        <v>10</v>
      </c>
      <c r="G137" s="83"/>
      <c r="H137" s="82"/>
      <c r="I137" s="102"/>
      <c r="J137" s="102"/>
      <c r="K137" s="35" t="s">
        <v>66</v>
      </c>
      <c r="L137" s="105">
        <v>137</v>
      </c>
      <c r="M137" s="105"/>
      <c r="N137" s="104"/>
      <c r="O137" s="68" t="s">
        <v>246</v>
      </c>
      <c r="P137" s="70">
        <v>44400.4975</v>
      </c>
      <c r="Q137" s="68" t="s">
        <v>8497</v>
      </c>
      <c r="R137" s="68"/>
      <c r="S137" s="68"/>
      <c r="T137" s="68"/>
      <c r="U137" s="68"/>
      <c r="V137" s="72" t="str">
        <f>HYPERLINK("https://pbs.twimg.com/profile_images/827178657785462785/sVHtOVFb_normal.jpg")</f>
        <v>https://pbs.twimg.com/profile_images/827178657785462785/sVHtOVFb_normal.jpg</v>
      </c>
      <c r="W137" s="70">
        <v>44400.4975</v>
      </c>
      <c r="X137" s="76">
        <v>44400</v>
      </c>
      <c r="Y137" s="74" t="s">
        <v>8527</v>
      </c>
      <c r="Z137" s="72" t="str">
        <f>HYPERLINK("https://twitter.com/gsf_talks/status/1418540499032580098")</f>
        <v>https://twitter.com/gsf_talks/status/1418540499032580098</v>
      </c>
      <c r="AA137" s="68"/>
      <c r="AB137" s="68"/>
      <c r="AC137" s="74" t="s">
        <v>8547</v>
      </c>
      <c r="AD137" s="74" t="s">
        <v>8546</v>
      </c>
      <c r="AE137" s="68" t="b">
        <v>0</v>
      </c>
      <c r="AF137" s="68">
        <v>3</v>
      </c>
      <c r="AG137" s="74" t="s">
        <v>8556</v>
      </c>
      <c r="AH137" s="68" t="b">
        <v>0</v>
      </c>
      <c r="AI137" s="68" t="s">
        <v>248</v>
      </c>
      <c r="AJ137" s="68"/>
      <c r="AK137" s="74" t="s">
        <v>247</v>
      </c>
      <c r="AL137" s="68" t="b">
        <v>0</v>
      </c>
      <c r="AM137" s="68">
        <v>0</v>
      </c>
      <c r="AN137" s="74" t="s">
        <v>247</v>
      </c>
      <c r="AO137" s="74" t="s">
        <v>251</v>
      </c>
      <c r="AP137" s="68" t="b">
        <v>0</v>
      </c>
      <c r="AQ137" s="74" t="s">
        <v>8546</v>
      </c>
      <c r="AR137" s="68" t="s">
        <v>204</v>
      </c>
      <c r="AS137" s="68">
        <v>0</v>
      </c>
      <c r="AT137" s="68">
        <v>0</v>
      </c>
      <c r="AU137" s="68" t="s">
        <v>8557</v>
      </c>
      <c r="AV137" s="68" t="s">
        <v>8099</v>
      </c>
      <c r="AW137" s="68" t="s">
        <v>8100</v>
      </c>
      <c r="AX137" s="68" t="s">
        <v>8356</v>
      </c>
      <c r="AY137" s="68" t="s">
        <v>8558</v>
      </c>
      <c r="AZ137" s="68" t="s">
        <v>8213</v>
      </c>
      <c r="BA137" s="68" t="s">
        <v>8101</v>
      </c>
      <c r="BB137" s="72" t="str">
        <f>HYPERLINK("https://api.twitter.com/1.1/geo/id/3bc1b6cfd27ef7f6.json")</f>
        <v>https://api.twitter.com/1.1/geo/id/3bc1b6cfd27ef7f6.json</v>
      </c>
      <c r="BC137" s="68">
        <v>2</v>
      </c>
      <c r="BD137" s="67" t="str">
        <f>REPLACE(INDEX(GroupVertices[Group],MATCH(Edges[[#This Row],[Vertex 1]],GroupVertices[Vertex],0)),1,1,"")</f>
        <v>2</v>
      </c>
      <c r="BE137" s="67" t="str">
        <f>REPLACE(INDEX(GroupVertices[Group],MATCH(Edges[[#This Row],[Vertex 2]],GroupVertices[Vertex],0)),1,1,"")</f>
        <v>2</v>
      </c>
      <c r="BF137" s="49">
        <v>2</v>
      </c>
      <c r="BG137" s="50">
        <v>8</v>
      </c>
      <c r="BH137" s="49">
        <v>0</v>
      </c>
      <c r="BI137" s="50">
        <v>0</v>
      </c>
      <c r="BJ137" s="49">
        <v>0</v>
      </c>
      <c r="BK137" s="50">
        <v>0</v>
      </c>
      <c r="BL137" s="49">
        <v>23</v>
      </c>
      <c r="BM137" s="50">
        <v>92</v>
      </c>
      <c r="BN137" s="49">
        <v>25</v>
      </c>
    </row>
    <row r="138" spans="1:66" ht="15">
      <c r="A138" s="66" t="s">
        <v>8288</v>
      </c>
      <c r="B138" s="66" t="s">
        <v>8448</v>
      </c>
      <c r="C138" s="83" t="s">
        <v>8076</v>
      </c>
      <c r="D138" s="99">
        <v>10</v>
      </c>
      <c r="E138" s="100" t="s">
        <v>132</v>
      </c>
      <c r="F138" s="101">
        <v>10</v>
      </c>
      <c r="G138" s="83"/>
      <c r="H138" s="82"/>
      <c r="I138" s="102"/>
      <c r="J138" s="102"/>
      <c r="K138" s="35" t="s">
        <v>66</v>
      </c>
      <c r="L138" s="105">
        <v>138</v>
      </c>
      <c r="M138" s="105"/>
      <c r="N138" s="104"/>
      <c r="O138" s="68" t="s">
        <v>244</v>
      </c>
      <c r="P138" s="70">
        <v>44400.52868055556</v>
      </c>
      <c r="Q138" s="68" t="s">
        <v>8496</v>
      </c>
      <c r="R138" s="68"/>
      <c r="S138" s="68"/>
      <c r="T138" s="68"/>
      <c r="U138" s="68"/>
      <c r="V138" s="72" t="str">
        <f>HYPERLINK("https://pbs.twimg.com/profile_images/827178657785462785/sVHtOVFb_normal.jpg")</f>
        <v>https://pbs.twimg.com/profile_images/827178657785462785/sVHtOVFb_normal.jpg</v>
      </c>
      <c r="W138" s="70">
        <v>44400.52868055556</v>
      </c>
      <c r="X138" s="76">
        <v>44400</v>
      </c>
      <c r="Y138" s="74" t="s">
        <v>8528</v>
      </c>
      <c r="Z138" s="72" t="str">
        <f>HYPERLINK("https://twitter.com/gsf_talks/status/1418551797304610828")</f>
        <v>https://twitter.com/gsf_talks/status/1418551797304610828</v>
      </c>
      <c r="AA138" s="68"/>
      <c r="AB138" s="68"/>
      <c r="AC138" s="74" t="s">
        <v>8548</v>
      </c>
      <c r="AD138" s="68"/>
      <c r="AE138" s="68" t="b">
        <v>0</v>
      </c>
      <c r="AF138" s="68">
        <v>0</v>
      </c>
      <c r="AG138" s="74" t="s">
        <v>247</v>
      </c>
      <c r="AH138" s="68" t="b">
        <v>0</v>
      </c>
      <c r="AI138" s="68" t="s">
        <v>248</v>
      </c>
      <c r="AJ138" s="68"/>
      <c r="AK138" s="74" t="s">
        <v>247</v>
      </c>
      <c r="AL138" s="68" t="b">
        <v>0</v>
      </c>
      <c r="AM138" s="68">
        <v>1</v>
      </c>
      <c r="AN138" s="74" t="s">
        <v>8546</v>
      </c>
      <c r="AO138" s="74" t="s">
        <v>250</v>
      </c>
      <c r="AP138" s="68" t="b">
        <v>0</v>
      </c>
      <c r="AQ138" s="74" t="s">
        <v>8546</v>
      </c>
      <c r="AR138" s="68" t="s">
        <v>204</v>
      </c>
      <c r="AS138" s="68">
        <v>0</v>
      </c>
      <c r="AT138" s="68">
        <v>0</v>
      </c>
      <c r="AU138" s="68"/>
      <c r="AV138" s="68"/>
      <c r="AW138" s="68"/>
      <c r="AX138" s="68"/>
      <c r="AY138" s="68"/>
      <c r="AZ138" s="68"/>
      <c r="BA138" s="68"/>
      <c r="BB138" s="68"/>
      <c r="BC138" s="68">
        <v>2</v>
      </c>
      <c r="BD138" s="67" t="str">
        <f>REPLACE(INDEX(GroupVertices[Group],MATCH(Edges[[#This Row],[Vertex 1]],GroupVertices[Vertex],0)),1,1,"")</f>
        <v>2</v>
      </c>
      <c r="BE138" s="67" t="str">
        <f>REPLACE(INDEX(GroupVertices[Group],MATCH(Edges[[#This Row],[Vertex 2]],GroupVertices[Vertex],0)),1,1,"")</f>
        <v>2</v>
      </c>
      <c r="BF138" s="49">
        <v>3</v>
      </c>
      <c r="BG138" s="50">
        <v>6.666666666666667</v>
      </c>
      <c r="BH138" s="49">
        <v>0</v>
      </c>
      <c r="BI138" s="50">
        <v>0</v>
      </c>
      <c r="BJ138" s="49">
        <v>0</v>
      </c>
      <c r="BK138" s="50">
        <v>0</v>
      </c>
      <c r="BL138" s="49">
        <v>42</v>
      </c>
      <c r="BM138" s="50">
        <v>93.33333333333333</v>
      </c>
      <c r="BN138" s="49">
        <v>45</v>
      </c>
    </row>
    <row r="139" spans="1:66" ht="15">
      <c r="A139" s="66" t="s">
        <v>8288</v>
      </c>
      <c r="B139" s="66" t="s">
        <v>8283</v>
      </c>
      <c r="C139" s="83" t="s">
        <v>8076</v>
      </c>
      <c r="D139" s="99">
        <v>10</v>
      </c>
      <c r="E139" s="100" t="s">
        <v>136</v>
      </c>
      <c r="F139" s="101">
        <v>10</v>
      </c>
      <c r="G139" s="83"/>
      <c r="H139" s="82"/>
      <c r="I139" s="102"/>
      <c r="J139" s="102"/>
      <c r="K139" s="35" t="s">
        <v>65</v>
      </c>
      <c r="L139" s="105">
        <v>139</v>
      </c>
      <c r="M139" s="105"/>
      <c r="N139" s="104"/>
      <c r="O139" s="68" t="s">
        <v>243</v>
      </c>
      <c r="P139" s="70">
        <v>44398.459085648145</v>
      </c>
      <c r="Q139" s="68" t="s">
        <v>8493</v>
      </c>
      <c r="R139" s="68"/>
      <c r="S139" s="68"/>
      <c r="T139" s="74" t="s">
        <v>8508</v>
      </c>
      <c r="U139" s="68"/>
      <c r="V139" s="72" t="str">
        <f>HYPERLINK("https://pbs.twimg.com/profile_images/827178657785462785/sVHtOVFb_normal.jpg")</f>
        <v>https://pbs.twimg.com/profile_images/827178657785462785/sVHtOVFb_normal.jpg</v>
      </c>
      <c r="W139" s="70">
        <v>44398.459085648145</v>
      </c>
      <c r="X139" s="76">
        <v>44398</v>
      </c>
      <c r="Y139" s="74" t="s">
        <v>8524</v>
      </c>
      <c r="Z139" s="72" t="str">
        <f>HYPERLINK("https://twitter.com/gsf_talks/status/1417801800942379008")</f>
        <v>https://twitter.com/gsf_talks/status/1417801800942379008</v>
      </c>
      <c r="AA139" s="68"/>
      <c r="AB139" s="68"/>
      <c r="AC139" s="74" t="s">
        <v>8543</v>
      </c>
      <c r="AD139" s="74" t="s">
        <v>8542</v>
      </c>
      <c r="AE139" s="68" t="b">
        <v>0</v>
      </c>
      <c r="AF139" s="68">
        <v>2</v>
      </c>
      <c r="AG139" s="74" t="s">
        <v>8337</v>
      </c>
      <c r="AH139" s="68" t="b">
        <v>0</v>
      </c>
      <c r="AI139" s="68" t="s">
        <v>248</v>
      </c>
      <c r="AJ139" s="68"/>
      <c r="AK139" s="74" t="s">
        <v>247</v>
      </c>
      <c r="AL139" s="68" t="b">
        <v>0</v>
      </c>
      <c r="AM139" s="68">
        <v>0</v>
      </c>
      <c r="AN139" s="74" t="s">
        <v>247</v>
      </c>
      <c r="AO139" s="74" t="s">
        <v>250</v>
      </c>
      <c r="AP139" s="68" t="b">
        <v>0</v>
      </c>
      <c r="AQ139" s="74" t="s">
        <v>8542</v>
      </c>
      <c r="AR139" s="68" t="s">
        <v>204</v>
      </c>
      <c r="AS139" s="68">
        <v>0</v>
      </c>
      <c r="AT139" s="68">
        <v>0</v>
      </c>
      <c r="AU139" s="68"/>
      <c r="AV139" s="68"/>
      <c r="AW139" s="68"/>
      <c r="AX139" s="68"/>
      <c r="AY139" s="68"/>
      <c r="AZ139" s="68"/>
      <c r="BA139" s="68"/>
      <c r="BB139" s="68"/>
      <c r="BC139" s="68">
        <v>6</v>
      </c>
      <c r="BD139" s="67" t="str">
        <f>REPLACE(INDEX(GroupVertices[Group],MATCH(Edges[[#This Row],[Vertex 1]],GroupVertices[Vertex],0)),1,1,"")</f>
        <v>2</v>
      </c>
      <c r="BE139" s="67" t="str">
        <f>REPLACE(INDEX(GroupVertices[Group],MATCH(Edges[[#This Row],[Vertex 2]],GroupVertices[Vertex],0)),1,1,"")</f>
        <v>4</v>
      </c>
      <c r="BF139" s="49">
        <v>3</v>
      </c>
      <c r="BG139" s="50">
        <v>7.317073170731708</v>
      </c>
      <c r="BH139" s="49">
        <v>0</v>
      </c>
      <c r="BI139" s="50">
        <v>0</v>
      </c>
      <c r="BJ139" s="49">
        <v>0</v>
      </c>
      <c r="BK139" s="50">
        <v>0</v>
      </c>
      <c r="BL139" s="49">
        <v>38</v>
      </c>
      <c r="BM139" s="50">
        <v>92.6829268292683</v>
      </c>
      <c r="BN139" s="49">
        <v>41</v>
      </c>
    </row>
    <row r="140" spans="1:66" ht="15">
      <c r="A140" s="66" t="s">
        <v>8288</v>
      </c>
      <c r="B140" s="66" t="s">
        <v>8283</v>
      </c>
      <c r="C140" s="83" t="s">
        <v>8076</v>
      </c>
      <c r="D140" s="99">
        <v>10</v>
      </c>
      <c r="E140" s="100" t="s">
        <v>136</v>
      </c>
      <c r="F140" s="101">
        <v>10</v>
      </c>
      <c r="G140" s="83"/>
      <c r="H140" s="82"/>
      <c r="I140" s="102"/>
      <c r="J140" s="102"/>
      <c r="K140" s="35" t="s">
        <v>65</v>
      </c>
      <c r="L140" s="105">
        <v>140</v>
      </c>
      <c r="M140" s="105"/>
      <c r="N140" s="104"/>
      <c r="O140" s="68" t="s">
        <v>243</v>
      </c>
      <c r="P140" s="70">
        <v>44398.60528935185</v>
      </c>
      <c r="Q140" s="68" t="s">
        <v>8495</v>
      </c>
      <c r="R140" s="68"/>
      <c r="S140" s="68"/>
      <c r="T140" s="74" t="s">
        <v>8509</v>
      </c>
      <c r="U140" s="72" t="str">
        <f>HYPERLINK("https://pbs.twimg.com/media/E607WXHVcAE_EaA.jpg")</f>
        <v>https://pbs.twimg.com/media/E607WXHVcAE_EaA.jpg</v>
      </c>
      <c r="V140" s="72" t="str">
        <f>HYPERLINK("https://pbs.twimg.com/media/E607WXHVcAE_EaA.jpg")</f>
        <v>https://pbs.twimg.com/media/E607WXHVcAE_EaA.jpg</v>
      </c>
      <c r="W140" s="70">
        <v>44398.60528935185</v>
      </c>
      <c r="X140" s="76">
        <v>44398</v>
      </c>
      <c r="Y140" s="74" t="s">
        <v>8305</v>
      </c>
      <c r="Z140" s="72" t="str">
        <f>HYPERLINK("https://twitter.com/gsf_talks/status/1417854785416429568")</f>
        <v>https://twitter.com/gsf_talks/status/1417854785416429568</v>
      </c>
      <c r="AA140" s="68"/>
      <c r="AB140" s="68"/>
      <c r="AC140" s="74" t="s">
        <v>8545</v>
      </c>
      <c r="AD140" s="68"/>
      <c r="AE140" s="68" t="b">
        <v>0</v>
      </c>
      <c r="AF140" s="68">
        <v>7</v>
      </c>
      <c r="AG140" s="74" t="s">
        <v>247</v>
      </c>
      <c r="AH140" s="68" t="b">
        <v>0</v>
      </c>
      <c r="AI140" s="68" t="s">
        <v>248</v>
      </c>
      <c r="AJ140" s="68"/>
      <c r="AK140" s="74" t="s">
        <v>247</v>
      </c>
      <c r="AL140" s="68" t="b">
        <v>0</v>
      </c>
      <c r="AM140" s="68">
        <v>2</v>
      </c>
      <c r="AN140" s="74" t="s">
        <v>247</v>
      </c>
      <c r="AO140" s="74" t="s">
        <v>250</v>
      </c>
      <c r="AP140" s="68" t="b">
        <v>0</v>
      </c>
      <c r="AQ140" s="74" t="s">
        <v>8545</v>
      </c>
      <c r="AR140" s="68" t="s">
        <v>204</v>
      </c>
      <c r="AS140" s="68">
        <v>0</v>
      </c>
      <c r="AT140" s="68">
        <v>0</v>
      </c>
      <c r="AU140" s="68"/>
      <c r="AV140" s="68"/>
      <c r="AW140" s="68"/>
      <c r="AX140" s="68"/>
      <c r="AY140" s="68"/>
      <c r="AZ140" s="68"/>
      <c r="BA140" s="68"/>
      <c r="BB140" s="68"/>
      <c r="BC140" s="68">
        <v>6</v>
      </c>
      <c r="BD140" s="67" t="str">
        <f>REPLACE(INDEX(GroupVertices[Group],MATCH(Edges[[#This Row],[Vertex 1]],GroupVertices[Vertex],0)),1,1,"")</f>
        <v>2</v>
      </c>
      <c r="BE140" s="67" t="str">
        <f>REPLACE(INDEX(GroupVertices[Group],MATCH(Edges[[#This Row],[Vertex 2]],GroupVertices[Vertex],0)),1,1,"")</f>
        <v>4</v>
      </c>
      <c r="BF140" s="49">
        <v>1</v>
      </c>
      <c r="BG140" s="50">
        <v>3.225806451612903</v>
      </c>
      <c r="BH140" s="49">
        <v>0</v>
      </c>
      <c r="BI140" s="50">
        <v>0</v>
      </c>
      <c r="BJ140" s="49">
        <v>0</v>
      </c>
      <c r="BK140" s="50">
        <v>0</v>
      </c>
      <c r="BL140" s="49">
        <v>30</v>
      </c>
      <c r="BM140" s="50">
        <v>96.7741935483871</v>
      </c>
      <c r="BN140" s="49">
        <v>31</v>
      </c>
    </row>
    <row r="141" spans="1:66" ht="15">
      <c r="A141" s="66" t="s">
        <v>8288</v>
      </c>
      <c r="B141" s="66" t="s">
        <v>8283</v>
      </c>
      <c r="C141" s="83" t="s">
        <v>8076</v>
      </c>
      <c r="D141" s="99">
        <v>10</v>
      </c>
      <c r="E141" s="100" t="s">
        <v>136</v>
      </c>
      <c r="F141" s="101">
        <v>10</v>
      </c>
      <c r="G141" s="83"/>
      <c r="H141" s="82"/>
      <c r="I141" s="102"/>
      <c r="J141" s="102"/>
      <c r="K141" s="35" t="s">
        <v>65</v>
      </c>
      <c r="L141" s="105">
        <v>141</v>
      </c>
      <c r="M141" s="105"/>
      <c r="N141" s="104"/>
      <c r="O141" s="68" t="s">
        <v>243</v>
      </c>
      <c r="P141" s="70">
        <v>44398.60611111111</v>
      </c>
      <c r="Q141" s="68" t="s">
        <v>8494</v>
      </c>
      <c r="R141" s="68"/>
      <c r="S141" s="68"/>
      <c r="T141" s="74" t="s">
        <v>8508</v>
      </c>
      <c r="U141" s="68"/>
      <c r="V141" s="72" t="str">
        <f>HYPERLINK("https://pbs.twimg.com/profile_images/827178657785462785/sVHtOVFb_normal.jpg")</f>
        <v>https://pbs.twimg.com/profile_images/827178657785462785/sVHtOVFb_normal.jpg</v>
      </c>
      <c r="W141" s="70">
        <v>44398.60611111111</v>
      </c>
      <c r="X141" s="76">
        <v>44398</v>
      </c>
      <c r="Y141" s="74" t="s">
        <v>8525</v>
      </c>
      <c r="Z141" s="72" t="str">
        <f>HYPERLINK("https://twitter.com/gsf_talks/status/1417855082226348039")</f>
        <v>https://twitter.com/gsf_talks/status/1417855082226348039</v>
      </c>
      <c r="AA141" s="68"/>
      <c r="AB141" s="68"/>
      <c r="AC141" s="74" t="s">
        <v>8544</v>
      </c>
      <c r="AD141" s="74" t="s">
        <v>8545</v>
      </c>
      <c r="AE141" s="68" t="b">
        <v>0</v>
      </c>
      <c r="AF141" s="68">
        <v>2</v>
      </c>
      <c r="AG141" s="74" t="s">
        <v>8337</v>
      </c>
      <c r="AH141" s="68" t="b">
        <v>0</v>
      </c>
      <c r="AI141" s="68" t="s">
        <v>248</v>
      </c>
      <c r="AJ141" s="68"/>
      <c r="AK141" s="74" t="s">
        <v>247</v>
      </c>
      <c r="AL141" s="68" t="b">
        <v>0</v>
      </c>
      <c r="AM141" s="68">
        <v>0</v>
      </c>
      <c r="AN141" s="74" t="s">
        <v>247</v>
      </c>
      <c r="AO141" s="74" t="s">
        <v>250</v>
      </c>
      <c r="AP141" s="68" t="b">
        <v>0</v>
      </c>
      <c r="AQ141" s="74" t="s">
        <v>8545</v>
      </c>
      <c r="AR141" s="68" t="s">
        <v>204</v>
      </c>
      <c r="AS141" s="68">
        <v>0</v>
      </c>
      <c r="AT141" s="68">
        <v>0</v>
      </c>
      <c r="AU141" s="68"/>
      <c r="AV141" s="68"/>
      <c r="AW141" s="68"/>
      <c r="AX141" s="68"/>
      <c r="AY141" s="68"/>
      <c r="AZ141" s="68"/>
      <c r="BA141" s="68"/>
      <c r="BB141" s="68"/>
      <c r="BC141" s="68">
        <v>6</v>
      </c>
      <c r="BD141" s="67" t="str">
        <f>REPLACE(INDEX(GroupVertices[Group],MATCH(Edges[[#This Row],[Vertex 1]],GroupVertices[Vertex],0)),1,1,"")</f>
        <v>2</v>
      </c>
      <c r="BE141" s="67" t="str">
        <f>REPLACE(INDEX(GroupVertices[Group],MATCH(Edges[[#This Row],[Vertex 2]],GroupVertices[Vertex],0)),1,1,"")</f>
        <v>4</v>
      </c>
      <c r="BF141" s="49">
        <v>2</v>
      </c>
      <c r="BG141" s="50">
        <v>5.2631578947368425</v>
      </c>
      <c r="BH141" s="49">
        <v>0</v>
      </c>
      <c r="BI141" s="50">
        <v>0</v>
      </c>
      <c r="BJ141" s="49">
        <v>0</v>
      </c>
      <c r="BK141" s="50">
        <v>0</v>
      </c>
      <c r="BL141" s="49">
        <v>36</v>
      </c>
      <c r="BM141" s="50">
        <v>94.73684210526316</v>
      </c>
      <c r="BN141" s="49">
        <v>38</v>
      </c>
    </row>
    <row r="142" spans="1:66" ht="15">
      <c r="A142" s="66" t="s">
        <v>8288</v>
      </c>
      <c r="B142" s="66" t="s">
        <v>8283</v>
      </c>
      <c r="C142" s="83" t="s">
        <v>8076</v>
      </c>
      <c r="D142" s="99">
        <v>10</v>
      </c>
      <c r="E142" s="100" t="s">
        <v>136</v>
      </c>
      <c r="F142" s="101">
        <v>10</v>
      </c>
      <c r="G142" s="83"/>
      <c r="H142" s="82"/>
      <c r="I142" s="102"/>
      <c r="J142" s="102"/>
      <c r="K142" s="35" t="s">
        <v>65</v>
      </c>
      <c r="L142" s="105">
        <v>142</v>
      </c>
      <c r="M142" s="105"/>
      <c r="N142" s="104"/>
      <c r="O142" s="68" t="s">
        <v>243</v>
      </c>
      <c r="P142" s="70">
        <v>44399.571851851855</v>
      </c>
      <c r="Q142" s="68" t="s">
        <v>8498</v>
      </c>
      <c r="R142" s="68"/>
      <c r="S142" s="68"/>
      <c r="T142" s="74" t="s">
        <v>8510</v>
      </c>
      <c r="U142" s="68"/>
      <c r="V142" s="72" t="str">
        <f>HYPERLINK("https://pbs.twimg.com/profile_images/827178657785462785/sVHtOVFb_normal.jpg")</f>
        <v>https://pbs.twimg.com/profile_images/827178657785462785/sVHtOVFb_normal.jpg</v>
      </c>
      <c r="W142" s="70">
        <v>44399.571851851855</v>
      </c>
      <c r="X142" s="76">
        <v>44399</v>
      </c>
      <c r="Y142" s="74" t="s">
        <v>8529</v>
      </c>
      <c r="Z142" s="72" t="str">
        <f>HYPERLINK("https://twitter.com/gsf_talks/status/1418205052666146818")</f>
        <v>https://twitter.com/gsf_talks/status/1418205052666146818</v>
      </c>
      <c r="AA142" s="68"/>
      <c r="AB142" s="68"/>
      <c r="AC142" s="74" t="s">
        <v>8549</v>
      </c>
      <c r="AD142" s="74" t="s">
        <v>8551</v>
      </c>
      <c r="AE142" s="68" t="b">
        <v>0</v>
      </c>
      <c r="AF142" s="68">
        <v>3</v>
      </c>
      <c r="AG142" s="74" t="s">
        <v>8337</v>
      </c>
      <c r="AH142" s="68" t="b">
        <v>0</v>
      </c>
      <c r="AI142" s="68" t="s">
        <v>248</v>
      </c>
      <c r="AJ142" s="68"/>
      <c r="AK142" s="74" t="s">
        <v>247</v>
      </c>
      <c r="AL142" s="68" t="b">
        <v>0</v>
      </c>
      <c r="AM142" s="68">
        <v>2</v>
      </c>
      <c r="AN142" s="74" t="s">
        <v>247</v>
      </c>
      <c r="AO142" s="74" t="s">
        <v>250</v>
      </c>
      <c r="AP142" s="68" t="b">
        <v>0</v>
      </c>
      <c r="AQ142" s="74" t="s">
        <v>8551</v>
      </c>
      <c r="AR142" s="68" t="s">
        <v>204</v>
      </c>
      <c r="AS142" s="68">
        <v>0</v>
      </c>
      <c r="AT142" s="68">
        <v>0</v>
      </c>
      <c r="AU142" s="68"/>
      <c r="AV142" s="68"/>
      <c r="AW142" s="68"/>
      <c r="AX142" s="68"/>
      <c r="AY142" s="68"/>
      <c r="AZ142" s="68"/>
      <c r="BA142" s="68"/>
      <c r="BB142" s="68"/>
      <c r="BC142" s="68">
        <v>6</v>
      </c>
      <c r="BD142" s="67" t="str">
        <f>REPLACE(INDEX(GroupVertices[Group],MATCH(Edges[[#This Row],[Vertex 1]],GroupVertices[Vertex],0)),1,1,"")</f>
        <v>2</v>
      </c>
      <c r="BE142" s="67" t="str">
        <f>REPLACE(INDEX(GroupVertices[Group],MATCH(Edges[[#This Row],[Vertex 2]],GroupVertices[Vertex],0)),1,1,"")</f>
        <v>4</v>
      </c>
      <c r="BF142" s="49">
        <v>2</v>
      </c>
      <c r="BG142" s="50">
        <v>5.2631578947368425</v>
      </c>
      <c r="BH142" s="49">
        <v>0</v>
      </c>
      <c r="BI142" s="50">
        <v>0</v>
      </c>
      <c r="BJ142" s="49">
        <v>0</v>
      </c>
      <c r="BK142" s="50">
        <v>0</v>
      </c>
      <c r="BL142" s="49">
        <v>36</v>
      </c>
      <c r="BM142" s="50">
        <v>94.73684210526316</v>
      </c>
      <c r="BN142" s="49">
        <v>38</v>
      </c>
    </row>
    <row r="143" spans="1:66" ht="15">
      <c r="A143" s="66" t="s">
        <v>8288</v>
      </c>
      <c r="B143" s="66" t="s">
        <v>8283</v>
      </c>
      <c r="C143" s="83" t="s">
        <v>8076</v>
      </c>
      <c r="D143" s="99">
        <v>10</v>
      </c>
      <c r="E143" s="100" t="s">
        <v>136</v>
      </c>
      <c r="F143" s="101">
        <v>10</v>
      </c>
      <c r="G143" s="83"/>
      <c r="H143" s="82"/>
      <c r="I143" s="102"/>
      <c r="J143" s="102"/>
      <c r="K143" s="35" t="s">
        <v>65</v>
      </c>
      <c r="L143" s="105">
        <v>143</v>
      </c>
      <c r="M143" s="105"/>
      <c r="N143" s="104"/>
      <c r="O143" s="68" t="s">
        <v>245</v>
      </c>
      <c r="P143" s="70">
        <v>44400.39666666667</v>
      </c>
      <c r="Q143" s="68" t="s">
        <v>8290</v>
      </c>
      <c r="R143" s="72" t="str">
        <f>HYPERLINK("https://dignitasproject.org/join-dignitas-global-education-summit/")</f>
        <v>https://dignitasproject.org/join-dignitas-global-education-summit/</v>
      </c>
      <c r="S143" s="68" t="s">
        <v>8297</v>
      </c>
      <c r="T143" s="74" t="s">
        <v>8300</v>
      </c>
      <c r="U143" s="68"/>
      <c r="V143" s="72" t="str">
        <f>HYPERLINK("https://pbs.twimg.com/profile_images/827178657785462785/sVHtOVFb_normal.jpg")</f>
        <v>https://pbs.twimg.com/profile_images/827178657785462785/sVHtOVFb_normal.jpg</v>
      </c>
      <c r="W143" s="70">
        <v>44400.39666666667</v>
      </c>
      <c r="X143" s="76">
        <v>44400</v>
      </c>
      <c r="Y143" s="74" t="s">
        <v>8309</v>
      </c>
      <c r="Z143" s="72" t="str">
        <f>HYPERLINK("https://twitter.com/gsf_talks/status/1418503956968271880")</f>
        <v>https://twitter.com/gsf_talks/status/1418503956968271880</v>
      </c>
      <c r="AA143" s="68"/>
      <c r="AB143" s="68"/>
      <c r="AC143" s="74" t="s">
        <v>8315</v>
      </c>
      <c r="AD143" s="68"/>
      <c r="AE143" s="68" t="b">
        <v>0</v>
      </c>
      <c r="AF143" s="68">
        <v>0</v>
      </c>
      <c r="AG143" s="74" t="s">
        <v>247</v>
      </c>
      <c r="AH143" s="68" t="b">
        <v>0</v>
      </c>
      <c r="AI143" s="68" t="s">
        <v>248</v>
      </c>
      <c r="AJ143" s="68"/>
      <c r="AK143" s="74" t="s">
        <v>247</v>
      </c>
      <c r="AL143" s="68" t="b">
        <v>0</v>
      </c>
      <c r="AM143" s="68">
        <v>2</v>
      </c>
      <c r="AN143" s="74" t="s">
        <v>8314</v>
      </c>
      <c r="AO143" s="74" t="s">
        <v>250</v>
      </c>
      <c r="AP143" s="68" t="b">
        <v>0</v>
      </c>
      <c r="AQ143" s="74" t="s">
        <v>8314</v>
      </c>
      <c r="AR143" s="68" t="s">
        <v>204</v>
      </c>
      <c r="AS143" s="68">
        <v>0</v>
      </c>
      <c r="AT143" s="68">
        <v>0</v>
      </c>
      <c r="AU143" s="68"/>
      <c r="AV143" s="68"/>
      <c r="AW143" s="68"/>
      <c r="AX143" s="68"/>
      <c r="AY143" s="68"/>
      <c r="AZ143" s="68"/>
      <c r="BA143" s="68"/>
      <c r="BB143" s="68"/>
      <c r="BC143" s="68">
        <v>6</v>
      </c>
      <c r="BD143" s="67" t="str">
        <f>REPLACE(INDEX(GroupVertices[Group],MATCH(Edges[[#This Row],[Vertex 1]],GroupVertices[Vertex],0)),1,1,"")</f>
        <v>2</v>
      </c>
      <c r="BE143" s="67" t="str">
        <f>REPLACE(INDEX(GroupVertices[Group],MATCH(Edges[[#This Row],[Vertex 2]],GroupVertices[Vertex],0)),1,1,"")</f>
        <v>4</v>
      </c>
      <c r="BF143" s="49">
        <v>3</v>
      </c>
      <c r="BG143" s="50">
        <v>10</v>
      </c>
      <c r="BH143" s="49">
        <v>0</v>
      </c>
      <c r="BI143" s="50">
        <v>0</v>
      </c>
      <c r="BJ143" s="49">
        <v>0</v>
      </c>
      <c r="BK143" s="50">
        <v>0</v>
      </c>
      <c r="BL143" s="49">
        <v>27</v>
      </c>
      <c r="BM143" s="50">
        <v>90</v>
      </c>
      <c r="BN143" s="49">
        <v>30</v>
      </c>
    </row>
    <row r="144" spans="1:66" ht="15">
      <c r="A144" s="66" t="s">
        <v>8288</v>
      </c>
      <c r="B144" s="66" t="s">
        <v>8283</v>
      </c>
      <c r="C144" s="83" t="s">
        <v>8076</v>
      </c>
      <c r="D144" s="99">
        <v>10</v>
      </c>
      <c r="E144" s="100" t="s">
        <v>136</v>
      </c>
      <c r="F144" s="101">
        <v>10</v>
      </c>
      <c r="G144" s="83"/>
      <c r="H144" s="82"/>
      <c r="I144" s="102"/>
      <c r="J144" s="102"/>
      <c r="K144" s="35" t="s">
        <v>65</v>
      </c>
      <c r="L144" s="105">
        <v>144</v>
      </c>
      <c r="M144" s="105"/>
      <c r="N144" s="104"/>
      <c r="O144" s="68" t="s">
        <v>243</v>
      </c>
      <c r="P144" s="70">
        <v>44403.40974537037</v>
      </c>
      <c r="Q144" s="68" t="s">
        <v>8291</v>
      </c>
      <c r="R144" s="72" t="str">
        <f>HYPERLINK("https://docs.google.com/forms/d/e/1FAIpQLSc0BmImeVRPRtoeGNBfIPEkrwLDHLsvNnZZNOAvoWJnQGPixw/viewform")</f>
        <v>https://docs.google.com/forms/d/e/1FAIpQLSc0BmImeVRPRtoeGNBfIPEkrwLDHLsvNnZZNOAvoWJnQGPixw/viewform</v>
      </c>
      <c r="S144" s="68" t="s">
        <v>8296</v>
      </c>
      <c r="T144" s="74" t="s">
        <v>8302</v>
      </c>
      <c r="U144" s="72" t="str">
        <f>HYPERLINK("https://pbs.twimg.com/media/E7Nq6V1WQAMZ2gE.png")</f>
        <v>https://pbs.twimg.com/media/E7Nq6V1WQAMZ2gE.png</v>
      </c>
      <c r="V144" s="72" t="str">
        <f>HYPERLINK("https://pbs.twimg.com/media/E7Nq6V1WQAMZ2gE.png")</f>
        <v>https://pbs.twimg.com/media/E7Nq6V1WQAMZ2gE.png</v>
      </c>
      <c r="W144" s="70">
        <v>44403.40974537037</v>
      </c>
      <c r="X144" s="76">
        <v>44403</v>
      </c>
      <c r="Y144" s="74" t="s">
        <v>8310</v>
      </c>
      <c r="Z144" s="72" t="str">
        <f>HYPERLINK("https://twitter.com/gsf_talks/status/1419595859654807553")</f>
        <v>https://twitter.com/gsf_talks/status/1419595859654807553</v>
      </c>
      <c r="AA144" s="68"/>
      <c r="AB144" s="68"/>
      <c r="AC144" s="74" t="s">
        <v>8316</v>
      </c>
      <c r="AD144" s="68"/>
      <c r="AE144" s="68" t="b">
        <v>0</v>
      </c>
      <c r="AF144" s="68">
        <v>1</v>
      </c>
      <c r="AG144" s="74" t="s">
        <v>247</v>
      </c>
      <c r="AH144" s="68" t="b">
        <v>0</v>
      </c>
      <c r="AI144" s="68" t="s">
        <v>248</v>
      </c>
      <c r="AJ144" s="68"/>
      <c r="AK144" s="74" t="s">
        <v>247</v>
      </c>
      <c r="AL144" s="68" t="b">
        <v>0</v>
      </c>
      <c r="AM144" s="68">
        <v>0</v>
      </c>
      <c r="AN144" s="74" t="s">
        <v>247</v>
      </c>
      <c r="AO144" s="74" t="s">
        <v>8098</v>
      </c>
      <c r="AP144" s="68" t="b">
        <v>0</v>
      </c>
      <c r="AQ144" s="74" t="s">
        <v>8316</v>
      </c>
      <c r="AR144" s="68" t="s">
        <v>204</v>
      </c>
      <c r="AS144" s="68">
        <v>0</v>
      </c>
      <c r="AT144" s="68">
        <v>0</v>
      </c>
      <c r="AU144" s="68"/>
      <c r="AV144" s="68"/>
      <c r="AW144" s="68"/>
      <c r="AX144" s="68"/>
      <c r="AY144" s="68"/>
      <c r="AZ144" s="68"/>
      <c r="BA144" s="68"/>
      <c r="BB144" s="68"/>
      <c r="BC144" s="68">
        <v>6</v>
      </c>
      <c r="BD144" s="67" t="str">
        <f>REPLACE(INDEX(GroupVertices[Group],MATCH(Edges[[#This Row],[Vertex 1]],GroupVertices[Vertex],0)),1,1,"")</f>
        <v>2</v>
      </c>
      <c r="BE144" s="67" t="str">
        <f>REPLACE(INDEX(GroupVertices[Group],MATCH(Edges[[#This Row],[Vertex 2]],GroupVertices[Vertex],0)),1,1,"")</f>
        <v>4</v>
      </c>
      <c r="BF144" s="49">
        <v>0</v>
      </c>
      <c r="BG144" s="50">
        <v>0</v>
      </c>
      <c r="BH144" s="49">
        <v>0</v>
      </c>
      <c r="BI144" s="50">
        <v>0</v>
      </c>
      <c r="BJ144" s="49">
        <v>0</v>
      </c>
      <c r="BK144" s="50">
        <v>0</v>
      </c>
      <c r="BL144" s="49">
        <v>33</v>
      </c>
      <c r="BM144" s="50">
        <v>100</v>
      </c>
      <c r="BN144" s="49">
        <v>33</v>
      </c>
    </row>
    <row r="145" spans="1:66" ht="15">
      <c r="A145" s="66" t="s">
        <v>8288</v>
      </c>
      <c r="B145" s="66" t="s">
        <v>242</v>
      </c>
      <c r="C145" s="83" t="s">
        <v>8076</v>
      </c>
      <c r="D145" s="99">
        <v>10</v>
      </c>
      <c r="E145" s="100" t="s">
        <v>132</v>
      </c>
      <c r="F145" s="101">
        <v>10</v>
      </c>
      <c r="G145" s="83"/>
      <c r="H145" s="82"/>
      <c r="I145" s="102"/>
      <c r="J145" s="102"/>
      <c r="K145" s="35" t="s">
        <v>65</v>
      </c>
      <c r="L145" s="105">
        <v>145</v>
      </c>
      <c r="M145" s="105"/>
      <c r="N145" s="104"/>
      <c r="O145" s="68" t="s">
        <v>245</v>
      </c>
      <c r="P145" s="70">
        <v>44400.39666666667</v>
      </c>
      <c r="Q145" s="68" t="s">
        <v>8290</v>
      </c>
      <c r="R145" s="72" t="str">
        <f>HYPERLINK("https://dignitasproject.org/join-dignitas-global-education-summit/")</f>
        <v>https://dignitasproject.org/join-dignitas-global-education-summit/</v>
      </c>
      <c r="S145" s="68" t="s">
        <v>8297</v>
      </c>
      <c r="T145" s="74" t="s">
        <v>8300</v>
      </c>
      <c r="U145" s="68"/>
      <c r="V145" s="72" t="str">
        <f>HYPERLINK("https://pbs.twimg.com/profile_images/827178657785462785/sVHtOVFb_normal.jpg")</f>
        <v>https://pbs.twimg.com/profile_images/827178657785462785/sVHtOVFb_normal.jpg</v>
      </c>
      <c r="W145" s="70">
        <v>44400.39666666667</v>
      </c>
      <c r="X145" s="76">
        <v>44400</v>
      </c>
      <c r="Y145" s="74" t="s">
        <v>8309</v>
      </c>
      <c r="Z145" s="72" t="str">
        <f>HYPERLINK("https://twitter.com/gsf_talks/status/1418503956968271880")</f>
        <v>https://twitter.com/gsf_talks/status/1418503956968271880</v>
      </c>
      <c r="AA145" s="68"/>
      <c r="AB145" s="68"/>
      <c r="AC145" s="74" t="s">
        <v>8315</v>
      </c>
      <c r="AD145" s="68"/>
      <c r="AE145" s="68" t="b">
        <v>0</v>
      </c>
      <c r="AF145" s="68">
        <v>0</v>
      </c>
      <c r="AG145" s="74" t="s">
        <v>247</v>
      </c>
      <c r="AH145" s="68" t="b">
        <v>0</v>
      </c>
      <c r="AI145" s="68" t="s">
        <v>248</v>
      </c>
      <c r="AJ145" s="68"/>
      <c r="AK145" s="74" t="s">
        <v>247</v>
      </c>
      <c r="AL145" s="68" t="b">
        <v>0</v>
      </c>
      <c r="AM145" s="68">
        <v>2</v>
      </c>
      <c r="AN145" s="74" t="s">
        <v>8314</v>
      </c>
      <c r="AO145" s="74" t="s">
        <v>250</v>
      </c>
      <c r="AP145" s="68" t="b">
        <v>0</v>
      </c>
      <c r="AQ145" s="74" t="s">
        <v>8314</v>
      </c>
      <c r="AR145" s="68" t="s">
        <v>204</v>
      </c>
      <c r="AS145" s="68">
        <v>0</v>
      </c>
      <c r="AT145" s="68">
        <v>0</v>
      </c>
      <c r="AU145" s="68"/>
      <c r="AV145" s="68"/>
      <c r="AW145" s="68"/>
      <c r="AX145" s="68"/>
      <c r="AY145" s="68"/>
      <c r="AZ145" s="68"/>
      <c r="BA145" s="68"/>
      <c r="BB145" s="68"/>
      <c r="BC145" s="68">
        <v>4</v>
      </c>
      <c r="BD145" s="67" t="str">
        <f>REPLACE(INDEX(GroupVertices[Group],MATCH(Edges[[#This Row],[Vertex 1]],GroupVertices[Vertex],0)),1,1,"")</f>
        <v>2</v>
      </c>
      <c r="BE145" s="67" t="str">
        <f>REPLACE(INDEX(GroupVertices[Group],MATCH(Edges[[#This Row],[Vertex 2]],GroupVertices[Vertex],0)),1,1,"")</f>
        <v>2</v>
      </c>
      <c r="BF145" s="49"/>
      <c r="BG145" s="50"/>
      <c r="BH145" s="49"/>
      <c r="BI145" s="50"/>
      <c r="BJ145" s="49"/>
      <c r="BK145" s="50"/>
      <c r="BL145" s="49"/>
      <c r="BM145" s="50"/>
      <c r="BN145" s="49"/>
    </row>
    <row r="146" spans="1:66" ht="15">
      <c r="A146" s="66" t="s">
        <v>8288</v>
      </c>
      <c r="B146" s="66" t="s">
        <v>242</v>
      </c>
      <c r="C146" s="83" t="s">
        <v>8076</v>
      </c>
      <c r="D146" s="99">
        <v>10</v>
      </c>
      <c r="E146" s="100" t="s">
        <v>132</v>
      </c>
      <c r="F146" s="101">
        <v>10</v>
      </c>
      <c r="G146" s="83"/>
      <c r="H146" s="82"/>
      <c r="I146" s="102"/>
      <c r="J146" s="102"/>
      <c r="K146" s="35" t="s">
        <v>65</v>
      </c>
      <c r="L146" s="105">
        <v>146</v>
      </c>
      <c r="M146" s="105"/>
      <c r="N146" s="104"/>
      <c r="O146" s="68" t="s">
        <v>243</v>
      </c>
      <c r="P146" s="70">
        <v>44403.4028125</v>
      </c>
      <c r="Q146" s="68" t="s">
        <v>8292</v>
      </c>
      <c r="R146" s="68"/>
      <c r="S146" s="68"/>
      <c r="T146" s="74" t="s">
        <v>8298</v>
      </c>
      <c r="U146" s="72" t="str">
        <f>HYPERLINK("https://pbs.twimg.com/media/E7NooAHXMAAiZ7P.png")</f>
        <v>https://pbs.twimg.com/media/E7NooAHXMAAiZ7P.png</v>
      </c>
      <c r="V146" s="72" t="str">
        <f>HYPERLINK("https://pbs.twimg.com/media/E7NooAHXMAAiZ7P.png")</f>
        <v>https://pbs.twimg.com/media/E7NooAHXMAAiZ7P.png</v>
      </c>
      <c r="W146" s="70">
        <v>44403.4028125</v>
      </c>
      <c r="X146" s="76">
        <v>44403</v>
      </c>
      <c r="Y146" s="74" t="s">
        <v>8311</v>
      </c>
      <c r="Z146" s="72" t="str">
        <f>HYPERLINK("https://twitter.com/gsf_talks/status/1419593345907703810")</f>
        <v>https://twitter.com/gsf_talks/status/1419593345907703810</v>
      </c>
      <c r="AA146" s="68"/>
      <c r="AB146" s="68"/>
      <c r="AC146" s="74" t="s">
        <v>8317</v>
      </c>
      <c r="AD146" s="68"/>
      <c r="AE146" s="68" t="b">
        <v>0</v>
      </c>
      <c r="AF146" s="68">
        <v>1</v>
      </c>
      <c r="AG146" s="74" t="s">
        <v>247</v>
      </c>
      <c r="AH146" s="68" t="b">
        <v>0</v>
      </c>
      <c r="AI146" s="68" t="s">
        <v>248</v>
      </c>
      <c r="AJ146" s="68"/>
      <c r="AK146" s="74" t="s">
        <v>247</v>
      </c>
      <c r="AL146" s="68" t="b">
        <v>0</v>
      </c>
      <c r="AM146" s="68">
        <v>0</v>
      </c>
      <c r="AN146" s="74" t="s">
        <v>247</v>
      </c>
      <c r="AO146" s="74" t="s">
        <v>8098</v>
      </c>
      <c r="AP146" s="68" t="b">
        <v>0</v>
      </c>
      <c r="AQ146" s="74" t="s">
        <v>8317</v>
      </c>
      <c r="AR146" s="68" t="s">
        <v>204</v>
      </c>
      <c r="AS146" s="68">
        <v>0</v>
      </c>
      <c r="AT146" s="68">
        <v>0</v>
      </c>
      <c r="AU146" s="68"/>
      <c r="AV146" s="68"/>
      <c r="AW146" s="68"/>
      <c r="AX146" s="68"/>
      <c r="AY146" s="68"/>
      <c r="AZ146" s="68"/>
      <c r="BA146" s="68"/>
      <c r="BB146" s="68"/>
      <c r="BC146" s="68">
        <v>4</v>
      </c>
      <c r="BD146" s="67" t="str">
        <f>REPLACE(INDEX(GroupVertices[Group],MATCH(Edges[[#This Row],[Vertex 1]],GroupVertices[Vertex],0)),1,1,"")</f>
        <v>2</v>
      </c>
      <c r="BE146" s="67" t="str">
        <f>REPLACE(INDEX(GroupVertices[Group],MATCH(Edges[[#This Row],[Vertex 2]],GroupVertices[Vertex],0)),1,1,"")</f>
        <v>2</v>
      </c>
      <c r="BF146" s="49">
        <v>2</v>
      </c>
      <c r="BG146" s="50">
        <v>5</v>
      </c>
      <c r="BH146" s="49">
        <v>0</v>
      </c>
      <c r="BI146" s="50">
        <v>0</v>
      </c>
      <c r="BJ146" s="49">
        <v>0</v>
      </c>
      <c r="BK146" s="50">
        <v>0</v>
      </c>
      <c r="BL146" s="49">
        <v>38</v>
      </c>
      <c r="BM146" s="50">
        <v>95</v>
      </c>
      <c r="BN146" s="49">
        <v>40</v>
      </c>
    </row>
    <row r="147" spans="1:66" ht="15">
      <c r="A147" s="66" t="s">
        <v>8288</v>
      </c>
      <c r="B147" s="66" t="s">
        <v>242</v>
      </c>
      <c r="C147" s="83" t="s">
        <v>8076</v>
      </c>
      <c r="D147" s="99">
        <v>10</v>
      </c>
      <c r="E147" s="100" t="s">
        <v>132</v>
      </c>
      <c r="F147" s="101">
        <v>10</v>
      </c>
      <c r="G147" s="83"/>
      <c r="H147" s="82"/>
      <c r="I147" s="102"/>
      <c r="J147" s="102"/>
      <c r="K147" s="35" t="s">
        <v>65</v>
      </c>
      <c r="L147" s="105">
        <v>147</v>
      </c>
      <c r="M147" s="105"/>
      <c r="N147" s="104"/>
      <c r="O147" s="68" t="s">
        <v>243</v>
      </c>
      <c r="P147" s="70">
        <v>44403.40628472222</v>
      </c>
      <c r="Q147" s="68" t="s">
        <v>8293</v>
      </c>
      <c r="R147" s="72" t="str">
        <f>HYPERLINK("https://zoom.us/webinar/register/WN_L9uS-tOuQT67E7pUWqhEOQ")</f>
        <v>https://zoom.us/webinar/register/WN_L9uS-tOuQT67E7pUWqhEOQ</v>
      </c>
      <c r="S147" s="68" t="s">
        <v>8088</v>
      </c>
      <c r="T147" s="74" t="s">
        <v>8302</v>
      </c>
      <c r="U147" s="72" t="str">
        <f>HYPERLINK("https://pbs.twimg.com/media/E7NpxPxXEAAqb1n.png")</f>
        <v>https://pbs.twimg.com/media/E7NpxPxXEAAqb1n.png</v>
      </c>
      <c r="V147" s="72" t="str">
        <f>HYPERLINK("https://pbs.twimg.com/media/E7NpxPxXEAAqb1n.png")</f>
        <v>https://pbs.twimg.com/media/E7NpxPxXEAAqb1n.png</v>
      </c>
      <c r="W147" s="70">
        <v>44403.40628472222</v>
      </c>
      <c r="X147" s="76">
        <v>44403</v>
      </c>
      <c r="Y147" s="74" t="s">
        <v>8312</v>
      </c>
      <c r="Z147" s="72" t="str">
        <f>HYPERLINK("https://twitter.com/gsf_talks/status/1419594603871735809")</f>
        <v>https://twitter.com/gsf_talks/status/1419594603871735809</v>
      </c>
      <c r="AA147" s="68"/>
      <c r="AB147" s="68"/>
      <c r="AC147" s="74" t="s">
        <v>8318</v>
      </c>
      <c r="AD147" s="68"/>
      <c r="AE147" s="68" t="b">
        <v>0</v>
      </c>
      <c r="AF147" s="68">
        <v>2</v>
      </c>
      <c r="AG147" s="74" t="s">
        <v>247</v>
      </c>
      <c r="AH147" s="68" t="b">
        <v>0</v>
      </c>
      <c r="AI147" s="68" t="s">
        <v>248</v>
      </c>
      <c r="AJ147" s="68"/>
      <c r="AK147" s="74" t="s">
        <v>247</v>
      </c>
      <c r="AL147" s="68" t="b">
        <v>0</v>
      </c>
      <c r="AM147" s="68">
        <v>0</v>
      </c>
      <c r="AN147" s="74" t="s">
        <v>247</v>
      </c>
      <c r="AO147" s="74" t="s">
        <v>8098</v>
      </c>
      <c r="AP147" s="68" t="b">
        <v>0</v>
      </c>
      <c r="AQ147" s="74" t="s">
        <v>8318</v>
      </c>
      <c r="AR147" s="68" t="s">
        <v>204</v>
      </c>
      <c r="AS147" s="68">
        <v>0</v>
      </c>
      <c r="AT147" s="68">
        <v>0</v>
      </c>
      <c r="AU147" s="68"/>
      <c r="AV147" s="68"/>
      <c r="AW147" s="68"/>
      <c r="AX147" s="68"/>
      <c r="AY147" s="68"/>
      <c r="AZ147" s="68"/>
      <c r="BA147" s="68"/>
      <c r="BB147" s="68"/>
      <c r="BC147" s="68">
        <v>4</v>
      </c>
      <c r="BD147" s="67" t="str">
        <f>REPLACE(INDEX(GroupVertices[Group],MATCH(Edges[[#This Row],[Vertex 1]],GroupVertices[Vertex],0)),1,1,"")</f>
        <v>2</v>
      </c>
      <c r="BE147" s="67" t="str">
        <f>REPLACE(INDEX(GroupVertices[Group],MATCH(Edges[[#This Row],[Vertex 2]],GroupVertices[Vertex],0)),1,1,"")</f>
        <v>2</v>
      </c>
      <c r="BF147" s="49">
        <v>1</v>
      </c>
      <c r="BG147" s="50">
        <v>3.5714285714285716</v>
      </c>
      <c r="BH147" s="49">
        <v>0</v>
      </c>
      <c r="BI147" s="50">
        <v>0</v>
      </c>
      <c r="BJ147" s="49">
        <v>0</v>
      </c>
      <c r="BK147" s="50">
        <v>0</v>
      </c>
      <c r="BL147" s="49">
        <v>27</v>
      </c>
      <c r="BM147" s="50">
        <v>96.42857142857143</v>
      </c>
      <c r="BN147" s="49">
        <v>28</v>
      </c>
    </row>
    <row r="148" spans="1:66" ht="15">
      <c r="A148" s="66" t="s">
        <v>8288</v>
      </c>
      <c r="B148" s="66" t="s">
        <v>242</v>
      </c>
      <c r="C148" s="83" t="s">
        <v>8076</v>
      </c>
      <c r="D148" s="99">
        <v>10</v>
      </c>
      <c r="E148" s="100" t="s">
        <v>132</v>
      </c>
      <c r="F148" s="101">
        <v>10</v>
      </c>
      <c r="G148" s="83"/>
      <c r="H148" s="82"/>
      <c r="I148" s="102"/>
      <c r="J148" s="102"/>
      <c r="K148" s="35" t="s">
        <v>65</v>
      </c>
      <c r="L148" s="105">
        <v>148</v>
      </c>
      <c r="M148" s="105"/>
      <c r="N148" s="104"/>
      <c r="O148" s="68" t="s">
        <v>243</v>
      </c>
      <c r="P148" s="70">
        <v>44403.40974537037</v>
      </c>
      <c r="Q148" s="68" t="s">
        <v>8291</v>
      </c>
      <c r="R148" s="72" t="str">
        <f>HYPERLINK("https://docs.google.com/forms/d/e/1FAIpQLSc0BmImeVRPRtoeGNBfIPEkrwLDHLsvNnZZNOAvoWJnQGPixw/viewform")</f>
        <v>https://docs.google.com/forms/d/e/1FAIpQLSc0BmImeVRPRtoeGNBfIPEkrwLDHLsvNnZZNOAvoWJnQGPixw/viewform</v>
      </c>
      <c r="S148" s="68" t="s">
        <v>8296</v>
      </c>
      <c r="T148" s="74" t="s">
        <v>8302</v>
      </c>
      <c r="U148" s="72" t="str">
        <f>HYPERLINK("https://pbs.twimg.com/media/E7Nq6V1WQAMZ2gE.png")</f>
        <v>https://pbs.twimg.com/media/E7Nq6V1WQAMZ2gE.png</v>
      </c>
      <c r="V148" s="72" t="str">
        <f>HYPERLINK("https://pbs.twimg.com/media/E7Nq6V1WQAMZ2gE.png")</f>
        <v>https://pbs.twimg.com/media/E7Nq6V1WQAMZ2gE.png</v>
      </c>
      <c r="W148" s="70">
        <v>44403.40974537037</v>
      </c>
      <c r="X148" s="76">
        <v>44403</v>
      </c>
      <c r="Y148" s="74" t="s">
        <v>8310</v>
      </c>
      <c r="Z148" s="72" t="str">
        <f>HYPERLINK("https://twitter.com/gsf_talks/status/1419595859654807553")</f>
        <v>https://twitter.com/gsf_talks/status/1419595859654807553</v>
      </c>
      <c r="AA148" s="68"/>
      <c r="AB148" s="68"/>
      <c r="AC148" s="74" t="s">
        <v>8316</v>
      </c>
      <c r="AD148" s="68"/>
      <c r="AE148" s="68" t="b">
        <v>0</v>
      </c>
      <c r="AF148" s="68">
        <v>1</v>
      </c>
      <c r="AG148" s="74" t="s">
        <v>247</v>
      </c>
      <c r="AH148" s="68" t="b">
        <v>0</v>
      </c>
      <c r="AI148" s="68" t="s">
        <v>248</v>
      </c>
      <c r="AJ148" s="68"/>
      <c r="AK148" s="74" t="s">
        <v>247</v>
      </c>
      <c r="AL148" s="68" t="b">
        <v>0</v>
      </c>
      <c r="AM148" s="68">
        <v>0</v>
      </c>
      <c r="AN148" s="74" t="s">
        <v>247</v>
      </c>
      <c r="AO148" s="74" t="s">
        <v>8098</v>
      </c>
      <c r="AP148" s="68" t="b">
        <v>0</v>
      </c>
      <c r="AQ148" s="74" t="s">
        <v>8316</v>
      </c>
      <c r="AR148" s="68" t="s">
        <v>204</v>
      </c>
      <c r="AS148" s="68">
        <v>0</v>
      </c>
      <c r="AT148" s="68">
        <v>0</v>
      </c>
      <c r="AU148" s="68"/>
      <c r="AV148" s="68"/>
      <c r="AW148" s="68"/>
      <c r="AX148" s="68"/>
      <c r="AY148" s="68"/>
      <c r="AZ148" s="68"/>
      <c r="BA148" s="68"/>
      <c r="BB148" s="68"/>
      <c r="BC148" s="68">
        <v>4</v>
      </c>
      <c r="BD148" s="67" t="str">
        <f>REPLACE(INDEX(GroupVertices[Group],MATCH(Edges[[#This Row],[Vertex 1]],GroupVertices[Vertex],0)),1,1,"")</f>
        <v>2</v>
      </c>
      <c r="BE148" s="67" t="str">
        <f>REPLACE(INDEX(GroupVertices[Group],MATCH(Edges[[#This Row],[Vertex 2]],GroupVertices[Vertex],0)),1,1,"")</f>
        <v>2</v>
      </c>
      <c r="BF148" s="49"/>
      <c r="BG148" s="50"/>
      <c r="BH148" s="49"/>
      <c r="BI148" s="50"/>
      <c r="BJ148" s="49"/>
      <c r="BK148" s="50"/>
      <c r="BL148" s="49"/>
      <c r="BM148" s="50"/>
      <c r="BN148" s="49"/>
    </row>
    <row r="149" spans="1:66" ht="15">
      <c r="A149" s="66" t="s">
        <v>8288</v>
      </c>
      <c r="B149" s="66" t="s">
        <v>8288</v>
      </c>
      <c r="C149" s="83" t="s">
        <v>8076</v>
      </c>
      <c r="D149" s="99">
        <v>10</v>
      </c>
      <c r="E149" s="100" t="s">
        <v>132</v>
      </c>
      <c r="F149" s="101">
        <v>10</v>
      </c>
      <c r="G149" s="83"/>
      <c r="H149" s="82"/>
      <c r="I149" s="102"/>
      <c r="J149" s="102"/>
      <c r="K149" s="35" t="s">
        <v>65</v>
      </c>
      <c r="L149" s="105">
        <v>149</v>
      </c>
      <c r="M149" s="105"/>
      <c r="N149" s="104"/>
      <c r="O149" s="68" t="s">
        <v>204</v>
      </c>
      <c r="P149" s="70">
        <v>44398.36809027778</v>
      </c>
      <c r="Q149" s="68" t="s">
        <v>8499</v>
      </c>
      <c r="R149" s="72" t="str">
        <f>HYPERLINK("https://www.globalschoolsforum.org/page/Jobs")</f>
        <v>https://www.globalschoolsforum.org/page/Jobs</v>
      </c>
      <c r="S149" s="68" t="s">
        <v>8504</v>
      </c>
      <c r="T149" s="74" t="s">
        <v>8511</v>
      </c>
      <c r="U149" s="72" t="str">
        <f>HYPERLINK("https://pbs.twimg.com/media/E6ztO6-WQAY9OHl.jpg")</f>
        <v>https://pbs.twimg.com/media/E6ztO6-WQAY9OHl.jpg</v>
      </c>
      <c r="V149" s="72" t="str">
        <f>HYPERLINK("https://pbs.twimg.com/media/E6ztO6-WQAY9OHl.jpg")</f>
        <v>https://pbs.twimg.com/media/E6ztO6-WQAY9OHl.jpg</v>
      </c>
      <c r="W149" s="70">
        <v>44398.36809027778</v>
      </c>
      <c r="X149" s="76">
        <v>44398</v>
      </c>
      <c r="Y149" s="74" t="s">
        <v>8304</v>
      </c>
      <c r="Z149" s="72" t="str">
        <f>HYPERLINK("https://twitter.com/gsf_talks/status/1417768825232236545")</f>
        <v>https://twitter.com/gsf_talks/status/1417768825232236545</v>
      </c>
      <c r="AA149" s="68"/>
      <c r="AB149" s="68"/>
      <c r="AC149" s="74" t="s">
        <v>8550</v>
      </c>
      <c r="AD149" s="68"/>
      <c r="AE149" s="68" t="b">
        <v>0</v>
      </c>
      <c r="AF149" s="68">
        <v>2</v>
      </c>
      <c r="AG149" s="74" t="s">
        <v>247</v>
      </c>
      <c r="AH149" s="68" t="b">
        <v>0</v>
      </c>
      <c r="AI149" s="68" t="s">
        <v>248</v>
      </c>
      <c r="AJ149" s="68"/>
      <c r="AK149" s="74" t="s">
        <v>247</v>
      </c>
      <c r="AL149" s="68" t="b">
        <v>0</v>
      </c>
      <c r="AM149" s="68">
        <v>0</v>
      </c>
      <c r="AN149" s="74" t="s">
        <v>247</v>
      </c>
      <c r="AO149" s="74" t="s">
        <v>8098</v>
      </c>
      <c r="AP149" s="68" t="b">
        <v>0</v>
      </c>
      <c r="AQ149" s="74" t="s">
        <v>8550</v>
      </c>
      <c r="AR149" s="68" t="s">
        <v>204</v>
      </c>
      <c r="AS149" s="68">
        <v>0</v>
      </c>
      <c r="AT149" s="68">
        <v>0</v>
      </c>
      <c r="AU149" s="68"/>
      <c r="AV149" s="68"/>
      <c r="AW149" s="68"/>
      <c r="AX149" s="68"/>
      <c r="AY149" s="68"/>
      <c r="AZ149" s="68"/>
      <c r="BA149" s="68"/>
      <c r="BB149" s="68"/>
      <c r="BC149" s="68">
        <v>4</v>
      </c>
      <c r="BD149" s="67" t="str">
        <f>REPLACE(INDEX(GroupVertices[Group],MATCH(Edges[[#This Row],[Vertex 1]],GroupVertices[Vertex],0)),1,1,"")</f>
        <v>2</v>
      </c>
      <c r="BE149" s="67" t="str">
        <f>REPLACE(INDEX(GroupVertices[Group],MATCH(Edges[[#This Row],[Vertex 2]],GroupVertices[Vertex],0)),1,1,"")</f>
        <v>2</v>
      </c>
      <c r="BF149" s="49">
        <v>3</v>
      </c>
      <c r="BG149" s="50">
        <v>9.375</v>
      </c>
      <c r="BH149" s="49">
        <v>0</v>
      </c>
      <c r="BI149" s="50">
        <v>0</v>
      </c>
      <c r="BJ149" s="49">
        <v>0</v>
      </c>
      <c r="BK149" s="50">
        <v>0</v>
      </c>
      <c r="BL149" s="49">
        <v>29</v>
      </c>
      <c r="BM149" s="50">
        <v>90.625</v>
      </c>
      <c r="BN149" s="49">
        <v>32</v>
      </c>
    </row>
    <row r="150" spans="1:66" ht="15">
      <c r="A150" s="66" t="s">
        <v>8288</v>
      </c>
      <c r="B150" s="66" t="s">
        <v>8288</v>
      </c>
      <c r="C150" s="83" t="s">
        <v>8076</v>
      </c>
      <c r="D150" s="99">
        <v>10</v>
      </c>
      <c r="E150" s="100" t="s">
        <v>132</v>
      </c>
      <c r="F150" s="101">
        <v>10</v>
      </c>
      <c r="G150" s="83"/>
      <c r="H150" s="82"/>
      <c r="I150" s="102"/>
      <c r="J150" s="102"/>
      <c r="K150" s="35" t="s">
        <v>65</v>
      </c>
      <c r="L150" s="105">
        <v>150</v>
      </c>
      <c r="M150" s="105"/>
      <c r="N150" s="104"/>
      <c r="O150" s="68" t="s">
        <v>204</v>
      </c>
      <c r="P150" s="70">
        <v>44399.4930787037</v>
      </c>
      <c r="Q150" s="68" t="s">
        <v>8500</v>
      </c>
      <c r="R150" s="68"/>
      <c r="S150" s="68"/>
      <c r="T150" s="74" t="s">
        <v>8512</v>
      </c>
      <c r="U150" s="72" t="str">
        <f>HYPERLINK("https://pbs.twimg.com/media/E65gBTyXoAMadxx.jpg")</f>
        <v>https://pbs.twimg.com/media/E65gBTyXoAMadxx.jpg</v>
      </c>
      <c r="V150" s="72" t="str">
        <f>HYPERLINK("https://pbs.twimg.com/media/E65gBTyXoAMadxx.jpg")</f>
        <v>https://pbs.twimg.com/media/E65gBTyXoAMadxx.jpg</v>
      </c>
      <c r="W150" s="70">
        <v>44399.4930787037</v>
      </c>
      <c r="X150" s="76">
        <v>44399</v>
      </c>
      <c r="Y150" s="74" t="s">
        <v>8530</v>
      </c>
      <c r="Z150" s="72" t="str">
        <f>HYPERLINK("https://twitter.com/gsf_talks/status/1418176509462913024")</f>
        <v>https://twitter.com/gsf_talks/status/1418176509462913024</v>
      </c>
      <c r="AA150" s="68"/>
      <c r="AB150" s="68"/>
      <c r="AC150" s="74" t="s">
        <v>8551</v>
      </c>
      <c r="AD150" s="68"/>
      <c r="AE150" s="68" t="b">
        <v>0</v>
      </c>
      <c r="AF150" s="68">
        <v>3</v>
      </c>
      <c r="AG150" s="74" t="s">
        <v>247</v>
      </c>
      <c r="AH150" s="68" t="b">
        <v>0</v>
      </c>
      <c r="AI150" s="68" t="s">
        <v>248</v>
      </c>
      <c r="AJ150" s="68"/>
      <c r="AK150" s="74" t="s">
        <v>247</v>
      </c>
      <c r="AL150" s="68" t="b">
        <v>0</v>
      </c>
      <c r="AM150" s="68">
        <v>0</v>
      </c>
      <c r="AN150" s="74" t="s">
        <v>247</v>
      </c>
      <c r="AO150" s="74" t="s">
        <v>8098</v>
      </c>
      <c r="AP150" s="68" t="b">
        <v>0</v>
      </c>
      <c r="AQ150" s="74" t="s">
        <v>8551</v>
      </c>
      <c r="AR150" s="68" t="s">
        <v>204</v>
      </c>
      <c r="AS150" s="68">
        <v>0</v>
      </c>
      <c r="AT150" s="68">
        <v>0</v>
      </c>
      <c r="AU150" s="68"/>
      <c r="AV150" s="68"/>
      <c r="AW150" s="68"/>
      <c r="AX150" s="68"/>
      <c r="AY150" s="68"/>
      <c r="AZ150" s="68"/>
      <c r="BA150" s="68"/>
      <c r="BB150" s="68"/>
      <c r="BC150" s="68">
        <v>4</v>
      </c>
      <c r="BD150" s="67" t="str">
        <f>REPLACE(INDEX(GroupVertices[Group],MATCH(Edges[[#This Row],[Vertex 1]],GroupVertices[Vertex],0)),1,1,"")</f>
        <v>2</v>
      </c>
      <c r="BE150" s="67" t="str">
        <f>REPLACE(INDEX(GroupVertices[Group],MATCH(Edges[[#This Row],[Vertex 2]],GroupVertices[Vertex],0)),1,1,"")</f>
        <v>2</v>
      </c>
      <c r="BF150" s="49">
        <v>1</v>
      </c>
      <c r="BG150" s="50">
        <v>3.0303030303030303</v>
      </c>
      <c r="BH150" s="49">
        <v>0</v>
      </c>
      <c r="BI150" s="50">
        <v>0</v>
      </c>
      <c r="BJ150" s="49">
        <v>0</v>
      </c>
      <c r="BK150" s="50">
        <v>0</v>
      </c>
      <c r="BL150" s="49">
        <v>32</v>
      </c>
      <c r="BM150" s="50">
        <v>96.96969696969697</v>
      </c>
      <c r="BN150" s="49">
        <v>33</v>
      </c>
    </row>
    <row r="151" spans="1:66" ht="15">
      <c r="A151" s="66" t="s">
        <v>8288</v>
      </c>
      <c r="B151" s="66" t="s">
        <v>8288</v>
      </c>
      <c r="C151" s="83" t="s">
        <v>8076</v>
      </c>
      <c r="D151" s="99">
        <v>10</v>
      </c>
      <c r="E151" s="100" t="s">
        <v>132</v>
      </c>
      <c r="F151" s="101">
        <v>10</v>
      </c>
      <c r="G151" s="83"/>
      <c r="H151" s="82"/>
      <c r="I151" s="102"/>
      <c r="J151" s="102"/>
      <c r="K151" s="35" t="s">
        <v>65</v>
      </c>
      <c r="L151" s="105">
        <v>151</v>
      </c>
      <c r="M151" s="105"/>
      <c r="N151" s="104"/>
      <c r="O151" s="68" t="s">
        <v>204</v>
      </c>
      <c r="P151" s="70">
        <v>44400.60916666667</v>
      </c>
      <c r="Q151" s="68" t="s">
        <v>8501</v>
      </c>
      <c r="R151" s="72" t="str">
        <f>HYPERLINK("https://cdn.ymaws.com/www.globalschoolsforum.org/resource/resmgr/policy/gsf_policy_brief_19_may.pdf")</f>
        <v>https://cdn.ymaws.com/www.globalschoolsforum.org/resource/resmgr/policy/gsf_policy_brief_19_may.pdf</v>
      </c>
      <c r="S151" s="68" t="s">
        <v>8503</v>
      </c>
      <c r="T151" s="74" t="s">
        <v>8513</v>
      </c>
      <c r="U151" s="72" t="str">
        <f>HYPERLINK("https://pbs.twimg.com/media/E6_P2q_VEAodMv_.jpg")</f>
        <v>https://pbs.twimg.com/media/E6_P2q_VEAodMv_.jpg</v>
      </c>
      <c r="V151" s="72" t="str">
        <f>HYPERLINK("https://pbs.twimg.com/media/E6_P2q_VEAodMv_.jpg")</f>
        <v>https://pbs.twimg.com/media/E6_P2q_VEAodMv_.jpg</v>
      </c>
      <c r="W151" s="70">
        <v>44400.60916666667</v>
      </c>
      <c r="X151" s="76">
        <v>44400</v>
      </c>
      <c r="Y151" s="74" t="s">
        <v>8303</v>
      </c>
      <c r="Z151" s="72" t="str">
        <f>HYPERLINK("https://twitter.com/gsf_talks/status/1418580965115383815")</f>
        <v>https://twitter.com/gsf_talks/status/1418580965115383815</v>
      </c>
      <c r="AA151" s="68"/>
      <c r="AB151" s="68"/>
      <c r="AC151" s="74" t="s">
        <v>8552</v>
      </c>
      <c r="AD151" s="68"/>
      <c r="AE151" s="68" t="b">
        <v>0</v>
      </c>
      <c r="AF151" s="68">
        <v>3</v>
      </c>
      <c r="AG151" s="74" t="s">
        <v>247</v>
      </c>
      <c r="AH151" s="68" t="b">
        <v>0</v>
      </c>
      <c r="AI151" s="68" t="s">
        <v>248</v>
      </c>
      <c r="AJ151" s="68"/>
      <c r="AK151" s="74" t="s">
        <v>247</v>
      </c>
      <c r="AL151" s="68" t="b">
        <v>0</v>
      </c>
      <c r="AM151" s="68">
        <v>0</v>
      </c>
      <c r="AN151" s="74" t="s">
        <v>247</v>
      </c>
      <c r="AO151" s="74" t="s">
        <v>250</v>
      </c>
      <c r="AP151" s="68" t="b">
        <v>0</v>
      </c>
      <c r="AQ151" s="74" t="s">
        <v>8552</v>
      </c>
      <c r="AR151" s="68" t="s">
        <v>204</v>
      </c>
      <c r="AS151" s="68">
        <v>0</v>
      </c>
      <c r="AT151" s="68">
        <v>0</v>
      </c>
      <c r="AU151" s="68"/>
      <c r="AV151" s="68"/>
      <c r="AW151" s="68"/>
      <c r="AX151" s="68"/>
      <c r="AY151" s="68"/>
      <c r="AZ151" s="68"/>
      <c r="BA151" s="68"/>
      <c r="BB151" s="68"/>
      <c r="BC151" s="68">
        <v>4</v>
      </c>
      <c r="BD151" s="67" t="str">
        <f>REPLACE(INDEX(GroupVertices[Group],MATCH(Edges[[#This Row],[Vertex 1]],GroupVertices[Vertex],0)),1,1,"")</f>
        <v>2</v>
      </c>
      <c r="BE151" s="67" t="str">
        <f>REPLACE(INDEX(GroupVertices[Group],MATCH(Edges[[#This Row],[Vertex 2]],GroupVertices[Vertex],0)),1,1,"")</f>
        <v>2</v>
      </c>
      <c r="BF151" s="49">
        <v>0</v>
      </c>
      <c r="BG151" s="50">
        <v>0</v>
      </c>
      <c r="BH151" s="49">
        <v>0</v>
      </c>
      <c r="BI151" s="50">
        <v>0</v>
      </c>
      <c r="BJ151" s="49">
        <v>0</v>
      </c>
      <c r="BK151" s="50">
        <v>0</v>
      </c>
      <c r="BL151" s="49">
        <v>27</v>
      </c>
      <c r="BM151" s="50">
        <v>100</v>
      </c>
      <c r="BN151" s="49">
        <v>27</v>
      </c>
    </row>
    <row r="152" spans="1:66" ht="15">
      <c r="A152" s="66" t="s">
        <v>8288</v>
      </c>
      <c r="B152" s="66" t="s">
        <v>8288</v>
      </c>
      <c r="C152" s="83" t="s">
        <v>8076</v>
      </c>
      <c r="D152" s="99">
        <v>10</v>
      </c>
      <c r="E152" s="100" t="s">
        <v>132</v>
      </c>
      <c r="F152" s="101">
        <v>10</v>
      </c>
      <c r="G152" s="83"/>
      <c r="H152" s="82"/>
      <c r="I152" s="102"/>
      <c r="J152" s="102"/>
      <c r="K152" s="35" t="s">
        <v>65</v>
      </c>
      <c r="L152" s="105">
        <v>152</v>
      </c>
      <c r="M152" s="105"/>
      <c r="N152" s="104"/>
      <c r="O152" s="68" t="s">
        <v>204</v>
      </c>
      <c r="P152" s="70">
        <v>44400.61005787037</v>
      </c>
      <c r="Q152" s="68" t="s">
        <v>8502</v>
      </c>
      <c r="R152" s="72" t="str">
        <f>HYPERLINK("https://www.globalpartnership.org/financing-2025/summit")</f>
        <v>https://www.globalpartnership.org/financing-2025/summit</v>
      </c>
      <c r="S152" s="68" t="s">
        <v>8294</v>
      </c>
      <c r="T152" s="74" t="s">
        <v>8299</v>
      </c>
      <c r="U152" s="68"/>
      <c r="V152" s="72" t="str">
        <f>HYPERLINK("https://pbs.twimg.com/profile_images/827178657785462785/sVHtOVFb_normal.jpg")</f>
        <v>https://pbs.twimg.com/profile_images/827178657785462785/sVHtOVFb_normal.jpg</v>
      </c>
      <c r="W152" s="70">
        <v>44400.61005787037</v>
      </c>
      <c r="X152" s="76">
        <v>44400</v>
      </c>
      <c r="Y152" s="74" t="s">
        <v>8306</v>
      </c>
      <c r="Z152" s="72" t="str">
        <f>HYPERLINK("https://twitter.com/gsf_talks/status/1418581285849636866")</f>
        <v>https://twitter.com/gsf_talks/status/1418581285849636866</v>
      </c>
      <c r="AA152" s="68"/>
      <c r="AB152" s="68"/>
      <c r="AC152" s="74" t="s">
        <v>8553</v>
      </c>
      <c r="AD152" s="74" t="s">
        <v>8552</v>
      </c>
      <c r="AE152" s="68" t="b">
        <v>0</v>
      </c>
      <c r="AF152" s="68">
        <v>1</v>
      </c>
      <c r="AG152" s="74" t="s">
        <v>8337</v>
      </c>
      <c r="AH152" s="68" t="b">
        <v>0</v>
      </c>
      <c r="AI152" s="68" t="s">
        <v>248</v>
      </c>
      <c r="AJ152" s="68"/>
      <c r="AK152" s="74" t="s">
        <v>247</v>
      </c>
      <c r="AL152" s="68" t="b">
        <v>0</v>
      </c>
      <c r="AM152" s="68">
        <v>0</v>
      </c>
      <c r="AN152" s="74" t="s">
        <v>247</v>
      </c>
      <c r="AO152" s="74" t="s">
        <v>250</v>
      </c>
      <c r="AP152" s="68" t="b">
        <v>0</v>
      </c>
      <c r="AQ152" s="74" t="s">
        <v>8552</v>
      </c>
      <c r="AR152" s="68" t="s">
        <v>204</v>
      </c>
      <c r="AS152" s="68">
        <v>0</v>
      </c>
      <c r="AT152" s="68">
        <v>0</v>
      </c>
      <c r="AU152" s="68"/>
      <c r="AV152" s="68"/>
      <c r="AW152" s="68"/>
      <c r="AX152" s="68"/>
      <c r="AY152" s="68"/>
      <c r="AZ152" s="68"/>
      <c r="BA152" s="68"/>
      <c r="BB152" s="68"/>
      <c r="BC152" s="68">
        <v>4</v>
      </c>
      <c r="BD152" s="67" t="str">
        <f>REPLACE(INDEX(GroupVertices[Group],MATCH(Edges[[#This Row],[Vertex 1]],GroupVertices[Vertex],0)),1,1,"")</f>
        <v>2</v>
      </c>
      <c r="BE152" s="67" t="str">
        <f>REPLACE(INDEX(GroupVertices[Group],MATCH(Edges[[#This Row],[Vertex 2]],GroupVertices[Vertex],0)),1,1,"")</f>
        <v>2</v>
      </c>
      <c r="BF152" s="49">
        <v>0</v>
      </c>
      <c r="BG152" s="50">
        <v>0</v>
      </c>
      <c r="BH152" s="49">
        <v>0</v>
      </c>
      <c r="BI152" s="50">
        <v>0</v>
      </c>
      <c r="BJ152" s="49">
        <v>0</v>
      </c>
      <c r="BK152" s="50">
        <v>0</v>
      </c>
      <c r="BL152" s="49">
        <v>11</v>
      </c>
      <c r="BM152" s="50">
        <v>100</v>
      </c>
      <c r="BN152" s="49">
        <v>11</v>
      </c>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row r="40562" ht="15"/>
    <row r="40563" ht="15"/>
    <row r="40564" ht="15"/>
    <row r="40565" ht="15"/>
    <row r="40566" ht="15"/>
    <row r="40567" ht="15"/>
    <row r="40568" ht="15"/>
    <row r="40569" ht="15"/>
    <row r="40570" ht="15"/>
    <row r="40571" ht="15"/>
    <row r="40572" ht="15"/>
    <row r="40573" ht="15"/>
    <row r="40574" ht="15"/>
    <row r="40575" ht="15"/>
    <row r="40576" ht="15"/>
    <row r="40577" ht="15"/>
    <row r="40578" ht="15"/>
    <row r="40579" ht="15"/>
    <row r="40580" ht="15"/>
    <row r="40581" ht="15"/>
    <row r="40582" ht="15"/>
    <row r="40583" ht="15"/>
    <row r="40584" ht="15"/>
    <row r="40585" ht="15"/>
    <row r="40586" ht="15"/>
    <row r="40587" ht="15"/>
    <row r="40588" ht="15"/>
    <row r="40589" ht="15"/>
    <row r="40590" ht="15"/>
    <row r="40591" ht="15"/>
    <row r="40592" ht="15"/>
    <row r="40593" ht="15"/>
    <row r="40594" ht="15"/>
    <row r="40595" ht="15"/>
    <row r="40596" ht="15"/>
    <row r="40597" ht="15"/>
    <row r="40598" ht="15"/>
    <row r="40599" ht="15"/>
    <row r="40600" ht="15"/>
    <row r="40601" ht="15"/>
    <row r="40602" ht="15"/>
    <row r="40603" ht="15"/>
    <row r="40604" ht="15"/>
    <row r="40605" ht="15"/>
    <row r="40606" ht="15"/>
    <row r="40607" ht="15"/>
    <row r="40608" ht="15"/>
    <row r="40609" ht="15"/>
    <row r="40610" ht="15"/>
    <row r="40611" ht="15"/>
    <row r="40612" ht="15"/>
    <row r="40613" ht="15"/>
    <row r="40614" ht="15"/>
    <row r="40615" ht="15"/>
    <row r="40616" ht="15"/>
    <row r="40617" ht="15"/>
    <row r="40618" ht="15"/>
    <row r="40619" ht="15"/>
    <row r="40620" ht="15"/>
    <row r="40621" ht="15"/>
    <row r="40622" ht="15"/>
    <row r="40623" ht="15"/>
    <row r="40624" ht="15"/>
    <row r="40625" ht="15"/>
    <row r="40626" ht="15"/>
    <row r="40627" ht="15"/>
    <row r="40628" ht="15"/>
    <row r="40629" ht="15"/>
    <row r="40630" ht="15"/>
    <row r="40631" ht="15"/>
    <row r="40632" ht="15"/>
    <row r="40633" ht="15"/>
    <row r="40634" ht="15"/>
    <row r="40635" ht="15"/>
    <row r="40636" ht="15"/>
    <row r="40637" ht="15"/>
    <row r="40638" ht="15"/>
    <row r="40639" ht="15"/>
    <row r="40640" ht="15"/>
    <row r="40641" ht="15"/>
    <row r="40642" ht="15"/>
    <row r="40643" ht="15"/>
    <row r="40644" ht="15"/>
    <row r="40645" ht="15"/>
    <row r="40646" ht="15"/>
    <row r="40647" ht="15"/>
    <row r="40648" ht="15"/>
    <row r="40649" ht="15"/>
    <row r="40650" ht="15"/>
    <row r="40651" ht="15"/>
    <row r="40652" ht="15"/>
    <row r="40653" ht="15"/>
    <row r="40654" ht="15"/>
    <row r="40655" ht="15"/>
    <row r="40656" ht="15"/>
    <row r="40657" ht="15"/>
    <row r="40658" ht="15"/>
    <row r="40659" ht="15"/>
    <row r="40660" ht="15"/>
    <row r="40661" ht="15"/>
    <row r="40662" ht="15"/>
    <row r="40663" ht="15"/>
    <row r="40664" ht="15"/>
    <row r="40665" ht="15"/>
    <row r="40666" ht="15"/>
    <row r="40667" ht="15"/>
    <row r="40668" ht="15"/>
    <row r="40669" ht="15"/>
    <row r="40670" ht="15"/>
    <row r="40671" ht="15"/>
    <row r="40672" ht="15"/>
    <row r="40673" ht="15"/>
    <row r="40674" ht="15"/>
    <row r="40675" ht="15"/>
    <row r="40676" ht="15"/>
    <row r="40677" ht="15"/>
    <row r="40678" ht="15"/>
    <row r="40679" ht="15"/>
    <row r="40680" ht="15"/>
    <row r="40681" ht="15"/>
    <row r="40682" ht="15"/>
    <row r="40683" ht="15"/>
    <row r="40684" ht="15"/>
    <row r="40685" ht="15"/>
    <row r="40686" ht="15"/>
    <row r="40687" ht="15"/>
    <row r="40688" ht="15"/>
    <row r="40689" ht="15"/>
    <row r="40690" ht="15"/>
    <row r="40691" ht="15"/>
    <row r="40692" ht="15"/>
    <row r="40693" ht="15"/>
    <row r="40694" ht="15"/>
    <row r="40695" ht="15"/>
    <row r="40696" ht="15"/>
    <row r="40697" ht="15"/>
    <row r="40698" ht="15"/>
    <row r="40699" ht="15"/>
    <row r="40700" ht="15"/>
    <row r="40701" ht="15"/>
    <row r="40702" ht="15"/>
    <row r="40703" ht="15"/>
    <row r="40704" ht="15"/>
    <row r="40705" ht="15"/>
    <row r="40706" ht="15"/>
    <row r="40707" ht="15"/>
    <row r="40708" ht="15"/>
    <row r="40709" ht="15"/>
    <row r="40710" ht="15"/>
    <row r="40711" ht="15"/>
    <row r="40712" ht="15"/>
    <row r="40713" ht="15"/>
    <row r="40714" ht="15"/>
    <row r="40715" ht="15"/>
    <row r="40716" ht="15"/>
    <row r="40717" ht="15"/>
    <row r="40718" ht="15"/>
    <row r="40719" ht="15"/>
    <row r="40720" ht="15"/>
    <row r="40721" ht="15"/>
    <row r="40722" ht="15"/>
    <row r="40723" ht="15"/>
    <row r="40724" ht="15"/>
    <row r="40725" ht="15"/>
    <row r="40726" ht="15"/>
    <row r="40727" ht="15"/>
    <row r="40728" ht="15"/>
    <row r="40729" ht="15"/>
    <row r="40730" ht="15"/>
    <row r="40731" ht="15"/>
    <row r="40732" ht="15"/>
    <row r="40733" ht="15"/>
    <row r="40734" ht="15"/>
    <row r="40735" ht="15"/>
    <row r="40736" ht="15"/>
    <row r="40737" ht="15"/>
    <row r="40738" ht="15"/>
    <row r="40739" ht="15"/>
    <row r="40740" ht="15"/>
    <row r="40741" ht="15"/>
    <row r="40742" ht="15"/>
    <row r="40743" ht="15"/>
    <row r="40744" ht="15"/>
    <row r="40745" ht="15"/>
    <row r="40746" ht="15"/>
    <row r="40747" ht="15"/>
    <row r="40748" ht="15"/>
    <row r="40749" ht="15"/>
    <row r="40750" ht="15"/>
    <row r="40751" ht="15"/>
    <row r="40752" ht="15"/>
    <row r="40753" ht="15"/>
    <row r="40754" ht="15"/>
    <row r="40755" ht="15"/>
    <row r="40756" ht="15"/>
    <row r="40757" ht="15"/>
    <row r="40758" ht="15"/>
    <row r="40759" ht="15"/>
    <row r="40760" ht="15"/>
    <row r="40761" ht="15"/>
    <row r="40762" ht="15"/>
    <row r="40763" ht="15"/>
    <row r="40764" ht="15"/>
    <row r="40765" ht="15"/>
    <row r="40766" ht="15"/>
    <row r="40767" ht="15"/>
    <row r="40768" ht="15"/>
    <row r="40769" ht="15"/>
    <row r="40770" ht="15"/>
    <row r="40771" ht="15"/>
    <row r="40772" ht="15"/>
    <row r="40773" ht="15"/>
    <row r="40774" ht="15"/>
    <row r="40775" ht="15"/>
    <row r="40776" ht="15"/>
    <row r="40777" ht="15"/>
    <row r="40778" ht="15"/>
    <row r="40779" ht="15"/>
    <row r="40780" ht="15"/>
    <row r="40781" ht="15"/>
    <row r="40782" ht="15"/>
    <row r="40783" ht="15"/>
    <row r="40784" ht="15"/>
    <row r="40785" ht="15"/>
    <row r="40786" ht="15"/>
    <row r="40787" ht="15"/>
    <row r="40788" ht="15"/>
    <row r="40789" ht="15"/>
    <row r="40790" ht="15"/>
    <row r="40791" ht="15"/>
    <row r="40792" ht="15"/>
    <row r="40793" ht="15"/>
    <row r="40794" ht="15"/>
    <row r="40795" ht="15"/>
    <row r="40796" ht="15"/>
    <row r="40797" ht="15"/>
    <row r="40798" ht="15"/>
    <row r="40799" ht="15"/>
    <row r="40800" ht="15"/>
    <row r="40801" ht="15"/>
    <row r="40802" ht="15"/>
    <row r="40803" ht="15"/>
    <row r="40804" ht="15"/>
    <row r="40805" ht="15"/>
    <row r="40806" ht="15"/>
    <row r="40807" ht="15"/>
    <row r="40808" ht="15"/>
    <row r="40809" ht="15"/>
    <row r="40810" ht="15"/>
    <row r="40811" ht="15"/>
    <row r="40812" ht="15"/>
    <row r="40813" ht="15"/>
    <row r="40814" ht="15"/>
    <row r="40815" ht="15"/>
    <row r="40816" ht="15"/>
    <row r="40817" ht="15"/>
    <row r="40818" ht="15"/>
    <row r="40819" ht="15"/>
    <row r="40820" ht="15"/>
    <row r="40821" ht="15"/>
    <row r="40822" ht="15"/>
    <row r="40823" ht="15"/>
    <row r="40824" ht="15"/>
    <row r="40825" ht="15"/>
    <row r="40826" ht="15"/>
    <row r="40827" ht="15"/>
    <row r="40828" ht="15"/>
    <row r="40829" ht="15"/>
    <row r="40830" ht="15"/>
    <row r="40831" ht="15"/>
    <row r="40832" ht="15"/>
    <row r="40833" ht="15"/>
    <row r="40834" ht="15"/>
    <row r="40835" ht="15"/>
    <row r="40836" ht="15"/>
    <row r="40837" ht="15"/>
    <row r="40838" ht="15"/>
    <row r="40839" ht="15"/>
    <row r="40840" ht="15"/>
    <row r="40841" ht="15"/>
    <row r="40842" ht="15"/>
    <row r="40843" ht="15"/>
    <row r="40844" ht="15"/>
    <row r="40845" ht="15"/>
    <row r="40846" ht="15"/>
    <row r="40847" ht="15"/>
    <row r="40848" ht="15"/>
    <row r="40849" ht="15"/>
    <row r="40850" ht="15"/>
    <row r="40851" ht="15"/>
    <row r="40852" ht="15"/>
    <row r="40853" ht="15"/>
    <row r="40854" ht="15"/>
    <row r="40855" ht="15"/>
    <row r="40856" ht="15"/>
    <row r="40857" ht="15"/>
    <row r="40858" ht="15"/>
    <row r="40859" ht="15"/>
    <row r="40860" ht="15"/>
    <row r="40861" ht="15"/>
    <row r="40862" ht="15"/>
    <row r="40863" ht="15"/>
    <row r="40864" ht="15"/>
    <row r="40865" ht="15"/>
    <row r="40866" ht="15"/>
    <row r="40867" ht="15"/>
    <row r="40868" ht="15"/>
    <row r="40869" ht="15"/>
    <row r="40870" ht="15"/>
    <row r="40871" ht="15"/>
    <row r="40872" ht="15"/>
    <row r="40873" ht="15"/>
    <row r="40874" ht="15"/>
    <row r="40875" ht="15"/>
    <row r="40876" ht="15"/>
    <row r="40877" ht="15"/>
    <row r="40878" ht="15"/>
    <row r="40879" ht="15"/>
    <row r="40880" ht="15"/>
    <row r="40881" ht="15"/>
    <row r="40882" ht="15"/>
    <row r="40883" ht="15"/>
    <row r="40884" ht="15"/>
    <row r="40885" ht="15"/>
    <row r="40886" ht="15"/>
    <row r="40887" ht="15"/>
    <row r="40888" ht="15"/>
    <row r="40889" ht="15"/>
    <row r="40890" ht="15"/>
    <row r="40891" ht="15"/>
    <row r="40892" ht="15"/>
    <row r="40893" ht="15"/>
    <row r="40894" ht="15"/>
    <row r="40895" ht="15"/>
    <row r="40896" ht="15"/>
    <row r="40897" ht="15"/>
    <row r="40898" ht="15"/>
    <row r="40899" ht="15"/>
    <row r="40900" ht="15"/>
    <row r="40901" ht="15"/>
    <row r="40902" ht="15"/>
    <row r="40903" ht="15"/>
    <row r="40904" ht="15"/>
    <row r="40905" ht="15"/>
    <row r="40906" ht="15"/>
    <row r="40907" ht="15"/>
    <row r="40908" ht="15"/>
    <row r="40909" ht="15"/>
    <row r="40910" ht="15"/>
    <row r="40911" ht="15"/>
    <row r="40912" ht="15"/>
    <row r="40913" ht="15"/>
    <row r="40914" ht="15"/>
    <row r="40915" ht="15"/>
    <row r="40916" ht="15"/>
    <row r="40917" ht="15"/>
    <row r="40918" ht="15"/>
    <row r="40919" ht="15"/>
    <row r="40920" ht="15"/>
    <row r="40921" ht="15"/>
    <row r="40922" ht="15"/>
    <row r="40923" ht="15"/>
    <row r="40924" ht="15"/>
    <row r="40925" ht="15"/>
    <row r="40926" ht="15"/>
    <row r="40927" ht="15"/>
    <row r="40928" ht="15"/>
    <row r="40929" ht="15"/>
    <row r="40930" ht="15"/>
    <row r="40931" ht="15"/>
    <row r="40932" ht="15"/>
    <row r="40933" ht="15"/>
    <row r="40934" ht="15"/>
    <row r="40935" ht="15"/>
    <row r="40936" ht="15"/>
    <row r="40937" ht="15"/>
    <row r="40938" ht="15"/>
    <row r="40939" ht="15"/>
    <row r="40940" ht="15"/>
    <row r="40941" ht="15"/>
    <row r="40942" ht="15"/>
    <row r="40943" ht="15"/>
    <row r="40944" ht="15"/>
    <row r="40945" ht="15"/>
    <row r="40946" ht="15"/>
    <row r="40947" ht="15"/>
    <row r="40948" ht="15"/>
    <row r="40949" ht="15"/>
    <row r="40950" ht="15"/>
    <row r="40951" ht="15"/>
    <row r="40952" ht="15"/>
    <row r="40953" ht="15"/>
    <row r="40954" ht="15"/>
    <row r="40955" ht="15"/>
    <row r="40956" ht="15"/>
    <row r="40957" ht="15"/>
    <row r="40958" ht="15"/>
    <row r="40959" ht="15"/>
    <row r="40960" ht="15"/>
    <row r="40961" ht="15"/>
    <row r="40962" ht="15"/>
    <row r="40963" ht="15"/>
    <row r="40964" ht="15"/>
    <row r="40965" ht="15"/>
    <row r="40966" ht="15"/>
    <row r="40967" ht="15"/>
    <row r="40968" ht="15"/>
    <row r="40969" ht="15"/>
    <row r="40970" ht="15"/>
    <row r="40971" ht="15"/>
    <row r="40972" ht="15"/>
    <row r="40973" ht="15"/>
    <row r="40974" ht="15"/>
    <row r="40975" ht="15"/>
    <row r="40976" ht="15"/>
    <row r="40977" ht="15"/>
    <row r="40978" ht="15"/>
    <row r="40979" ht="15"/>
    <row r="40980" ht="15"/>
    <row r="40981" ht="15"/>
    <row r="40982" ht="15"/>
    <row r="40983" ht="15"/>
    <row r="40984" ht="15"/>
    <row r="40985" ht="15"/>
    <row r="40986" ht="15"/>
    <row r="40987" ht="15"/>
    <row r="40988" ht="15"/>
    <row r="40989" ht="15"/>
    <row r="40990" ht="15"/>
    <row r="40991" ht="15"/>
    <row r="40992" ht="15"/>
    <row r="40993" ht="15"/>
    <row r="40994" ht="15"/>
    <row r="40995" ht="15"/>
    <row r="40996" ht="15"/>
    <row r="40997" ht="15"/>
    <row r="40998" ht="15"/>
    <row r="40999" ht="15"/>
    <row r="41000" ht="15"/>
    <row r="41001" ht="15"/>
    <row r="41002" ht="15"/>
    <row r="41003" ht="15"/>
    <row r="41004" ht="15"/>
    <row r="41005" ht="15"/>
    <row r="41006" ht="15"/>
    <row r="41007" ht="15"/>
    <row r="41008" ht="15"/>
    <row r="41009" ht="15"/>
    <row r="41010" ht="15"/>
    <row r="41011" ht="15"/>
    <row r="41012" ht="15"/>
    <row r="41013" ht="15"/>
    <row r="41014" ht="15"/>
    <row r="41015" ht="15"/>
    <row r="41016" ht="15"/>
    <row r="41017" ht="15"/>
    <row r="41018" ht="15"/>
    <row r="41019" ht="15"/>
    <row r="41020" ht="15"/>
    <row r="41021" ht="15"/>
    <row r="41022" ht="15"/>
    <row r="41023" ht="15"/>
    <row r="41024" ht="15"/>
    <row r="41025" ht="15"/>
    <row r="41026" ht="15"/>
    <row r="41027" ht="15"/>
    <row r="41028" ht="15"/>
    <row r="41029" ht="15"/>
    <row r="41030" ht="15"/>
    <row r="41031" ht="15"/>
    <row r="41032" ht="15"/>
    <row r="41033" ht="15"/>
    <row r="41034" ht="15"/>
    <row r="41035" ht="15"/>
    <row r="41036" ht="15"/>
    <row r="41037" ht="15"/>
    <row r="41038" ht="15"/>
    <row r="41039" ht="15"/>
    <row r="41040" ht="15"/>
    <row r="41041" ht="15"/>
    <row r="41042" ht="15"/>
    <row r="41043" ht="15"/>
    <row r="41044" ht="15"/>
    <row r="41045" ht="15"/>
    <row r="41046" ht="15"/>
    <row r="41047" ht="15"/>
    <row r="41048" ht="15"/>
    <row r="41049" ht="15"/>
    <row r="41050" ht="15"/>
    <row r="41051" ht="15"/>
    <row r="41052" ht="15"/>
    <row r="41053" ht="15"/>
    <row r="41054" ht="15"/>
    <row r="41055" ht="15"/>
    <row r="41056" ht="15"/>
    <row r="41057" ht="15"/>
    <row r="41058" ht="15"/>
    <row r="41059" ht="15"/>
    <row r="41060" ht="15"/>
    <row r="41061" ht="15"/>
    <row r="41062" ht="15"/>
    <row r="41063" ht="15"/>
    <row r="41064" ht="15"/>
    <row r="41065" ht="15"/>
    <row r="41066" ht="15"/>
    <row r="41067" ht="15"/>
    <row r="41068" ht="15"/>
    <row r="41069" ht="15"/>
    <row r="41070" ht="15"/>
    <row r="41071" ht="15"/>
    <row r="41072" ht="15"/>
    <row r="41073" ht="15"/>
    <row r="41074" ht="15"/>
    <row r="41075" ht="15"/>
    <row r="41076" ht="15"/>
    <row r="41077" ht="15"/>
    <row r="41078" ht="15"/>
    <row r="41079" ht="15"/>
    <row r="41080" ht="15"/>
    <row r="41081" ht="15"/>
    <row r="41082" ht="15"/>
    <row r="41083" ht="15"/>
    <row r="41084" ht="15"/>
    <row r="41085" ht="15"/>
    <row r="41086" ht="15"/>
    <row r="41087" ht="15"/>
    <row r="41088" ht="15"/>
    <row r="41089" ht="15"/>
    <row r="41090" ht="15"/>
    <row r="41091" ht="15"/>
    <row r="41092" ht="15"/>
    <row r="41093" ht="15"/>
    <row r="41094" ht="15"/>
    <row r="41095" ht="15"/>
    <row r="41096" ht="15"/>
    <row r="41097" ht="15"/>
    <row r="41098" ht="15"/>
    <row r="41099" ht="15"/>
    <row r="41100" ht="15"/>
    <row r="41101" ht="15"/>
    <row r="41102" ht="15"/>
    <row r="41103" ht="15"/>
    <row r="41104" ht="15"/>
    <row r="41105" ht="15"/>
    <row r="41106" ht="15"/>
    <row r="41107" ht="15"/>
    <row r="41108" ht="15"/>
    <row r="41109" ht="15"/>
    <row r="41110" ht="15"/>
    <row r="41111" ht="15"/>
    <row r="41112" ht="15"/>
    <row r="41113" ht="15"/>
    <row r="41114" ht="15"/>
    <row r="41115" ht="15"/>
    <row r="41116" ht="15"/>
    <row r="41117" ht="15"/>
    <row r="41118" ht="15"/>
    <row r="41119" ht="15"/>
    <row r="41120" ht="15"/>
    <row r="41121" ht="15"/>
    <row r="41122" ht="15"/>
    <row r="41123" ht="15"/>
    <row r="41124" ht="15"/>
    <row r="41125" ht="15"/>
    <row r="41126" ht="15"/>
    <row r="41127" ht="15"/>
    <row r="41128" ht="15"/>
    <row r="41129" ht="15"/>
    <row r="41130" ht="15"/>
    <row r="41131" ht="15"/>
    <row r="41132" ht="15"/>
    <row r="41133" ht="15"/>
    <row r="41134" ht="15"/>
    <row r="41135" ht="15"/>
    <row r="41136" ht="15"/>
    <row r="41137" ht="15"/>
    <row r="41138" ht="15"/>
    <row r="41139" ht="15"/>
    <row r="41140" ht="15"/>
    <row r="41141" ht="15"/>
    <row r="41142" ht="15"/>
    <row r="41143" ht="15"/>
    <row r="41144" ht="15"/>
    <row r="41145" ht="15"/>
    <row r="41146" ht="15"/>
    <row r="41147" ht="15"/>
    <row r="41148" ht="15"/>
    <row r="41149" ht="15"/>
    <row r="41150" ht="15"/>
    <row r="41151" ht="15"/>
    <row r="41152" ht="15"/>
    <row r="41153" ht="15"/>
    <row r="41154" ht="15"/>
    <row r="41155" ht="15"/>
    <row r="41156" ht="15"/>
    <row r="41157" ht="15"/>
    <row r="41158" ht="15"/>
    <row r="41159" ht="15"/>
    <row r="41160" ht="15"/>
    <row r="41161" ht="15"/>
    <row r="41162" ht="15"/>
    <row r="41163" ht="15"/>
    <row r="41164" ht="15"/>
    <row r="41165" ht="15"/>
    <row r="41166" ht="15"/>
    <row r="41167" ht="15"/>
    <row r="41168" ht="15"/>
    <row r="41169" ht="15"/>
    <row r="41170" ht="15"/>
    <row r="41171" ht="15"/>
    <row r="41172" ht="15"/>
    <row r="41173" ht="15"/>
    <row r="41174" ht="15"/>
    <row r="41175" ht="15"/>
    <row r="41176" ht="15"/>
    <row r="41177" ht="15"/>
    <row r="41178" ht="15"/>
    <row r="41179" ht="15"/>
    <row r="41180" ht="15"/>
    <row r="41181" ht="15"/>
    <row r="41182" ht="15"/>
    <row r="41183" ht="15"/>
    <row r="41184" ht="15"/>
    <row r="41185" ht="15"/>
    <row r="41186" ht="15"/>
    <row r="41187" ht="15"/>
    <row r="41188" ht="15"/>
    <row r="41189" ht="15"/>
    <row r="41190" ht="15"/>
    <row r="41191" ht="15"/>
    <row r="41192" ht="15"/>
    <row r="41193" ht="15"/>
    <row r="41194" ht="15"/>
    <row r="41195" ht="15"/>
    <row r="41196" ht="15"/>
    <row r="41197" ht="15"/>
    <row r="41198" ht="15"/>
    <row r="41199" ht="15"/>
    <row r="41200" ht="15"/>
    <row r="41201" ht="15"/>
    <row r="41202" ht="15"/>
    <row r="41203" ht="15"/>
    <row r="41204" ht="15"/>
    <row r="41205" ht="15"/>
    <row r="41206" ht="15"/>
    <row r="41207" ht="15"/>
    <row r="41208" ht="15"/>
    <row r="41209" ht="15"/>
    <row r="41210" ht="15"/>
    <row r="41211" ht="15"/>
    <row r="41212" ht="15"/>
    <row r="41213" ht="15"/>
    <row r="41214" ht="15"/>
    <row r="41215" ht="15"/>
    <row r="41216" ht="15"/>
    <row r="41217" ht="15"/>
    <row r="41218" ht="15"/>
    <row r="41219" ht="15"/>
    <row r="41220" ht="15"/>
    <row r="41221" ht="15"/>
    <row r="41222" ht="15"/>
    <row r="41223" ht="15"/>
    <row r="41224" ht="15"/>
    <row r="41225" ht="15"/>
    <row r="41226" ht="15"/>
    <row r="41227" ht="15"/>
    <row r="41228" ht="15"/>
    <row r="41229" ht="15"/>
    <row r="41230" ht="15"/>
    <row r="41231" ht="15"/>
    <row r="41232" ht="15"/>
    <row r="41233" ht="15"/>
    <row r="41234" ht="15"/>
    <row r="41235" ht="15"/>
    <row r="41236" ht="15"/>
    <row r="41237" ht="15"/>
    <row r="41238" ht="15"/>
    <row r="41239" ht="15"/>
    <row r="41240" ht="15"/>
    <row r="41241" ht="15"/>
    <row r="41242" ht="15"/>
    <row r="41243" ht="15"/>
    <row r="41244" ht="15"/>
    <row r="41245" ht="15"/>
    <row r="41246" ht="15"/>
    <row r="41247" ht="15"/>
    <row r="41248" ht="15"/>
    <row r="41249" ht="15"/>
    <row r="41250" ht="15"/>
    <row r="41251" ht="15"/>
    <row r="41252" ht="15"/>
    <row r="41253" ht="15"/>
    <row r="41254" ht="15"/>
    <row r="41255" ht="15"/>
    <row r="41256" ht="15"/>
    <row r="41257" ht="15"/>
    <row r="41258" ht="15"/>
    <row r="41259" ht="15"/>
    <row r="41260" ht="15"/>
    <row r="41261" ht="15"/>
    <row r="41262" ht="15"/>
    <row r="41263" ht="15"/>
    <row r="41264" ht="15"/>
    <row r="41265" ht="15"/>
    <row r="41266" ht="15"/>
    <row r="41267" ht="15"/>
    <row r="41268" ht="15"/>
    <row r="41269" ht="15"/>
    <row r="41270" ht="15"/>
    <row r="41271" ht="15"/>
    <row r="41272" ht="15"/>
    <row r="41273" ht="15"/>
    <row r="41274" ht="15"/>
    <row r="41275" ht="15"/>
    <row r="41276" ht="15"/>
    <row r="41277" ht="15"/>
    <row r="41278" ht="15"/>
    <row r="41279" ht="15"/>
    <row r="41280" ht="15"/>
    <row r="41281" ht="15"/>
    <row r="41282" ht="15"/>
    <row r="41283" ht="15"/>
    <row r="41284" ht="15"/>
    <row r="41285" ht="15"/>
    <row r="41286" ht="15"/>
    <row r="41287" ht="15"/>
    <row r="41288" ht="15"/>
    <row r="41289" ht="15"/>
    <row r="41290" ht="15"/>
    <row r="41291" ht="15"/>
    <row r="41292" ht="15"/>
    <row r="41293" ht="15"/>
    <row r="41294" ht="15"/>
    <row r="41295" ht="15"/>
    <row r="41296" ht="15"/>
    <row r="41297" ht="15"/>
    <row r="41298" ht="15"/>
    <row r="41299" ht="15"/>
    <row r="41300" ht="15"/>
    <row r="41301" ht="15"/>
    <row r="41302" ht="15"/>
    <row r="41303" ht="15"/>
    <row r="41304" ht="15"/>
    <row r="41305" ht="15"/>
    <row r="41306" ht="15"/>
    <row r="41307" ht="15"/>
    <row r="41308" ht="15"/>
    <row r="41309" ht="15"/>
    <row r="41310" ht="15"/>
    <row r="41311" ht="15"/>
    <row r="41312" ht="15"/>
    <row r="41313" ht="15"/>
    <row r="41314" ht="15"/>
    <row r="41315" ht="15"/>
    <row r="41316" ht="15"/>
    <row r="41317" ht="15"/>
    <row r="41318" ht="15"/>
    <row r="41319" ht="15"/>
    <row r="41320" ht="15"/>
    <row r="41321" ht="15"/>
    <row r="41322" ht="15"/>
    <row r="41323" ht="15"/>
    <row r="41324" ht="15"/>
    <row r="41325" ht="15"/>
    <row r="41326" ht="15"/>
    <row r="41327" ht="15"/>
    <row r="41328" ht="15"/>
    <row r="41329" ht="15"/>
    <row r="41330" ht="15"/>
    <row r="41331" ht="15"/>
    <row r="41332" ht="15"/>
    <row r="41333" ht="15"/>
    <row r="41334" ht="15"/>
    <row r="41335" ht="15"/>
    <row r="41336" ht="15"/>
    <row r="41337" ht="15"/>
    <row r="41338" ht="15"/>
    <row r="41339" ht="15"/>
    <row r="41340" ht="15"/>
    <row r="41341" ht="15"/>
    <row r="41342" ht="15"/>
    <row r="41343" ht="15"/>
    <row r="41344" ht="15"/>
    <row r="41345" ht="15"/>
    <row r="41346" ht="15"/>
    <row r="41347" ht="15"/>
    <row r="41348" ht="15"/>
    <row r="41349" ht="15"/>
    <row r="41350" ht="15"/>
    <row r="41351" ht="15"/>
    <row r="41352" ht="15"/>
    <row r="41353" ht="15"/>
    <row r="41354" ht="15"/>
    <row r="41355" ht="15"/>
    <row r="41356" ht="15"/>
    <row r="41357" ht="15"/>
    <row r="41358" ht="15"/>
    <row r="41359" ht="15"/>
    <row r="41360" ht="15"/>
    <row r="41361" ht="15"/>
    <row r="41362" ht="15"/>
    <row r="41363" ht="15"/>
    <row r="41364" ht="15"/>
    <row r="41365" ht="15"/>
    <row r="41366" ht="15"/>
    <row r="41367" ht="15"/>
    <row r="41368" ht="15"/>
    <row r="41369" ht="15"/>
    <row r="41370" ht="15"/>
    <row r="41371" ht="15"/>
    <row r="41372" ht="15"/>
    <row r="41373" ht="15"/>
    <row r="41374" ht="15"/>
    <row r="41375" ht="15"/>
    <row r="41376" ht="15"/>
    <row r="41377" ht="15"/>
    <row r="41378" ht="15"/>
    <row r="41379" ht="15"/>
    <row r="41380" ht="15"/>
    <row r="41381" ht="15"/>
    <row r="41382" ht="15"/>
    <row r="41383" ht="15"/>
    <row r="41384" ht="15"/>
    <row r="41385" ht="15"/>
    <row r="41386" ht="15"/>
    <row r="41387" ht="15"/>
    <row r="41388" ht="15"/>
    <row r="41389" ht="15"/>
    <row r="41390" ht="15"/>
    <row r="41391" ht="15"/>
    <row r="41392" ht="15"/>
    <row r="41393" ht="15"/>
    <row r="41394" ht="15"/>
    <row r="41395" ht="15"/>
    <row r="41396" ht="15"/>
    <row r="41397" ht="15"/>
    <row r="41398" ht="15"/>
    <row r="41399" ht="15"/>
    <row r="41400" ht="15"/>
    <row r="41401" ht="15"/>
    <row r="41402" ht="15"/>
    <row r="41403" ht="15"/>
    <row r="41404" ht="15"/>
    <row r="41405" ht="15"/>
    <row r="41406" ht="15"/>
    <row r="41407" ht="15"/>
    <row r="41408" ht="15"/>
    <row r="41409" ht="15"/>
    <row r="41410" ht="15"/>
    <row r="41411" ht="15"/>
    <row r="41412" ht="15"/>
    <row r="41413" ht="15"/>
    <row r="41414" ht="15"/>
    <row r="41415" ht="15"/>
    <row r="41416" ht="15"/>
    <row r="41417" ht="15"/>
    <row r="41418" ht="15"/>
    <row r="41419" ht="15"/>
    <row r="41420" ht="15"/>
    <row r="41421" ht="15"/>
    <row r="41422" ht="15"/>
    <row r="41423" ht="15"/>
    <row r="41424" ht="15"/>
    <row r="41425" ht="15"/>
    <row r="41426" ht="15"/>
    <row r="41427" ht="15"/>
    <row r="41428" ht="15"/>
    <row r="41429" ht="15"/>
    <row r="41430" ht="15"/>
    <row r="41431" ht="15"/>
    <row r="41432" ht="15"/>
    <row r="41433" ht="15"/>
    <row r="41434" ht="15"/>
    <row r="41435" ht="15"/>
    <row r="41436" ht="15"/>
    <row r="41437" ht="15"/>
    <row r="41438" ht="15"/>
    <row r="41439" ht="15"/>
    <row r="41440" ht="15"/>
    <row r="41441" ht="15"/>
    <row r="41442" ht="15"/>
    <row r="41443" ht="15"/>
    <row r="41444" ht="15"/>
    <row r="41445" ht="15"/>
    <row r="41446" ht="15"/>
    <row r="41447" ht="15"/>
    <row r="41448" ht="15"/>
    <row r="41449" ht="15"/>
    <row r="41450" ht="15"/>
    <row r="41451" ht="15"/>
    <row r="41452" ht="15"/>
    <row r="41453" ht="15"/>
    <row r="41454" ht="15"/>
    <row r="41455" ht="15"/>
    <row r="41456" ht="15"/>
    <row r="41457" ht="15"/>
    <row r="41458" ht="15"/>
    <row r="41459" ht="15"/>
    <row r="41460" ht="15"/>
    <row r="41461" ht="15"/>
    <row r="41462" ht="15"/>
    <row r="41463" ht="15"/>
    <row r="41464" ht="15"/>
    <row r="41465" ht="15"/>
    <row r="41466" ht="15"/>
    <row r="41467" ht="15"/>
    <row r="41468" ht="15"/>
    <row r="41469" ht="15"/>
    <row r="41470" ht="15"/>
    <row r="41471" ht="15"/>
    <row r="41472" ht="15"/>
    <row r="41473" ht="15"/>
    <row r="41474" ht="15"/>
    <row r="41475" ht="15"/>
    <row r="41476" ht="15"/>
    <row r="41477" ht="15"/>
    <row r="41478" ht="15"/>
    <row r="41479" ht="15"/>
    <row r="41480" ht="15"/>
    <row r="41481" ht="15"/>
    <row r="41482" ht="15"/>
    <row r="41483" ht="15"/>
    <row r="41484" ht="15"/>
    <row r="41485" ht="15"/>
    <row r="41486" ht="15"/>
    <row r="41487" ht="15"/>
    <row r="41488" ht="15"/>
    <row r="41489" ht="15"/>
    <row r="41490" ht="15"/>
    <row r="41491" ht="15"/>
    <row r="41492" ht="15"/>
    <row r="41493" ht="15"/>
    <row r="41494" ht="15"/>
    <row r="41495" ht="15"/>
    <row r="41496" ht="15"/>
    <row r="41497" ht="15"/>
    <row r="41498" ht="15"/>
    <row r="41499" ht="15"/>
    <row r="41500" ht="15"/>
    <row r="41501" ht="15"/>
    <row r="41502" ht="15"/>
    <row r="41503" ht="15"/>
    <row r="41504" ht="15"/>
    <row r="41505" ht="15"/>
    <row r="41506" ht="15"/>
    <row r="41507" ht="15"/>
    <row r="41508" ht="15"/>
    <row r="41509" ht="15"/>
    <row r="41510" ht="15"/>
    <row r="41511" ht="15"/>
    <row r="41512" ht="15"/>
    <row r="41513" ht="15"/>
    <row r="41514" ht="15"/>
    <row r="41515" ht="15"/>
    <row r="41516" ht="15"/>
    <row r="41517" ht="15"/>
    <row r="41518" ht="15"/>
    <row r="41519" ht="15"/>
    <row r="41520" ht="15"/>
    <row r="41521" ht="15"/>
    <row r="41522" ht="15"/>
    <row r="41523" ht="15"/>
    <row r="41524" ht="15"/>
    <row r="41525" ht="15"/>
    <row r="41526" ht="15"/>
    <row r="41527" ht="15"/>
    <row r="41528" ht="15"/>
    <row r="41529" ht="15"/>
    <row r="41530" ht="15"/>
    <row r="41531" ht="15"/>
    <row r="41532" ht="15"/>
    <row r="41533" ht="15"/>
    <row r="41534" ht="15"/>
    <row r="41535" ht="15"/>
    <row r="41536" ht="15"/>
    <row r="41537" ht="15"/>
    <row r="41538" ht="15"/>
    <row r="41539" ht="15"/>
    <row r="41540" ht="15"/>
    <row r="41541" ht="15"/>
    <row r="41542" ht="15"/>
    <row r="41543" ht="15"/>
    <row r="41544" ht="15"/>
    <row r="41545" ht="15"/>
    <row r="41546" ht="15"/>
    <row r="41547" ht="15"/>
    <row r="41548" ht="15"/>
    <row r="41549" ht="15"/>
    <row r="41550" ht="15"/>
    <row r="41551" ht="15"/>
    <row r="41552" ht="15"/>
    <row r="41553" ht="15"/>
    <row r="41554" ht="15"/>
    <row r="41555" ht="15"/>
    <row r="41556" ht="15"/>
    <row r="41557" ht="15"/>
    <row r="41558" ht="15"/>
    <row r="41559" ht="15"/>
    <row r="41560" ht="15"/>
    <row r="41561" ht="15"/>
    <row r="41562" ht="15"/>
    <row r="41563" ht="15"/>
    <row r="41564" ht="15"/>
    <row r="41565" ht="15"/>
    <row r="41566" ht="15"/>
    <row r="41567" ht="15"/>
    <row r="41568" ht="15"/>
    <row r="41569" ht="15"/>
    <row r="41570" ht="15"/>
    <row r="41571" ht="15"/>
    <row r="41572" ht="15"/>
    <row r="41573" ht="15"/>
    <row r="41574" ht="15"/>
    <row r="41575" ht="15"/>
    <row r="41576" ht="15"/>
    <row r="41577" ht="15"/>
    <row r="41578" ht="15"/>
    <row r="41579" ht="15"/>
    <row r="41580" ht="15"/>
    <row r="41581" ht="15"/>
    <row r="41582" ht="15"/>
    <row r="41583" ht="15"/>
    <row r="41584" ht="15"/>
    <row r="41585" ht="15"/>
    <row r="41586" ht="15"/>
    <row r="41587" ht="15"/>
    <row r="41588" ht="15"/>
    <row r="41589" ht="15"/>
    <row r="41590" ht="15"/>
    <row r="41591" ht="15"/>
    <row r="41592" ht="15"/>
    <row r="41593" ht="15"/>
    <row r="41594" ht="15"/>
    <row r="41595" ht="15"/>
    <row r="41596" ht="15"/>
    <row r="41597" ht="15"/>
    <row r="41598" ht="15"/>
    <row r="41599" ht="15"/>
    <row r="41600" ht="15"/>
    <row r="41601" ht="15"/>
    <row r="41602" ht="15"/>
    <row r="41603" ht="15"/>
    <row r="41604" ht="15"/>
    <row r="41605" ht="15"/>
    <row r="41606" ht="15"/>
    <row r="41607" ht="15"/>
    <row r="41608" ht="15"/>
    <row r="41609" ht="15"/>
    <row r="41610" ht="15"/>
    <row r="41611" ht="15"/>
    <row r="41612" ht="15"/>
    <row r="41613" ht="15"/>
    <row r="41614" ht="15"/>
    <row r="41615" ht="15"/>
    <row r="41616" ht="15"/>
    <row r="41617" ht="15"/>
    <row r="41618" ht="15"/>
    <row r="41619" ht="15"/>
    <row r="41620" ht="15"/>
    <row r="41621" ht="15"/>
    <row r="41622" ht="15"/>
    <row r="41623" ht="15"/>
    <row r="41624" ht="15"/>
    <row r="41625" ht="15"/>
    <row r="41626" ht="15"/>
    <row r="41627" ht="15"/>
    <row r="41628" ht="15"/>
    <row r="41629" ht="15"/>
    <row r="41630" ht="15"/>
    <row r="41631" ht="15"/>
    <row r="41632" ht="15"/>
    <row r="41633" ht="15"/>
    <row r="41634" ht="15"/>
    <row r="41635" ht="15"/>
    <row r="41636" ht="15"/>
    <row r="41637" ht="15"/>
    <row r="41638" ht="15"/>
    <row r="41639" ht="15"/>
    <row r="41640" ht="15"/>
    <row r="41641" ht="15"/>
    <row r="41642" ht="15"/>
    <row r="41643" ht="15"/>
    <row r="41644" ht="15"/>
    <row r="41645" ht="15"/>
    <row r="41646" ht="15"/>
    <row r="41647" ht="15"/>
    <row r="41648" ht="15"/>
    <row r="41649" ht="15"/>
    <row r="41650" ht="15"/>
    <row r="41651" ht="15"/>
    <row r="41652" ht="15"/>
    <row r="41653" ht="15"/>
    <row r="41654" ht="15"/>
    <row r="41655" ht="15"/>
    <row r="41656" ht="15"/>
    <row r="41657" ht="15"/>
    <row r="41658" ht="15"/>
    <row r="41659" ht="15"/>
    <row r="41660" ht="15"/>
    <row r="41661" ht="15"/>
    <row r="41662" ht="15"/>
    <row r="41663" ht="15"/>
    <row r="41664" ht="15"/>
    <row r="41665" ht="15"/>
    <row r="41666" ht="15"/>
    <row r="41667" ht="15"/>
    <row r="41668" ht="15"/>
    <row r="41669" ht="15"/>
    <row r="41670" ht="15"/>
    <row r="41671" ht="15"/>
    <row r="41672" ht="15"/>
    <row r="41673" ht="15"/>
    <row r="41674" ht="15"/>
    <row r="41675" ht="15"/>
    <row r="41676" ht="15"/>
    <row r="41677" ht="15"/>
    <row r="41678" ht="15"/>
    <row r="41679" ht="15"/>
    <row r="41680" ht="15"/>
    <row r="41681" ht="15"/>
    <row r="41682" ht="15"/>
    <row r="41683" ht="15"/>
    <row r="41684" ht="15"/>
    <row r="41685" ht="15"/>
    <row r="41686" ht="15"/>
    <row r="41687" ht="15"/>
    <row r="41688" ht="15"/>
    <row r="41689" ht="15"/>
    <row r="41690" ht="15"/>
    <row r="41691" ht="15"/>
    <row r="41692" ht="15"/>
    <row r="41693" ht="15"/>
    <row r="41694" ht="15"/>
    <row r="41695" ht="15"/>
    <row r="41696" ht="15"/>
    <row r="41697" ht="15"/>
    <row r="41698" ht="15"/>
    <row r="41699" ht="15"/>
    <row r="41700" ht="15"/>
    <row r="41701" ht="15"/>
    <row r="41702" ht="15"/>
    <row r="41703" ht="15"/>
    <row r="41704" ht="15"/>
    <row r="41705" ht="15"/>
    <row r="41706" ht="15"/>
    <row r="41707" ht="15"/>
    <row r="41708" ht="15"/>
    <row r="41709" ht="15"/>
    <row r="41710" ht="15"/>
    <row r="41711" ht="15"/>
    <row r="41712" ht="15"/>
    <row r="41713" ht="15"/>
    <row r="41714" ht="15"/>
    <row r="41715" ht="15"/>
    <row r="41716" ht="15"/>
    <row r="41717" ht="15"/>
    <row r="41718" ht="15"/>
    <row r="41719" ht="15"/>
    <row r="41720" ht="15"/>
    <row r="41721" ht="15"/>
    <row r="41722" ht="15"/>
    <row r="41723" ht="15"/>
    <row r="41724" ht="15"/>
    <row r="41725" ht="15"/>
    <row r="41726" ht="15"/>
    <row r="41727" ht="15"/>
    <row r="41728" ht="15"/>
    <row r="41729" ht="15"/>
    <row r="41730" ht="15"/>
    <row r="41731" ht="15"/>
    <row r="41732" ht="15"/>
    <row r="41733" ht="15"/>
    <row r="41734" ht="15"/>
    <row r="41735" ht="15"/>
    <row r="41736" ht="15"/>
    <row r="41737" ht="15"/>
    <row r="41738" ht="15"/>
    <row r="41739" ht="15"/>
    <row r="41740" ht="15"/>
    <row r="41741" ht="15"/>
    <row r="41742" ht="15"/>
    <row r="41743" ht="15"/>
    <row r="41744" ht="15"/>
    <row r="41745" ht="15"/>
    <row r="41746" ht="15"/>
    <row r="41747" ht="15"/>
    <row r="41748" ht="15"/>
    <row r="41749" ht="15"/>
    <row r="41750" ht="15"/>
    <row r="41751" ht="15"/>
    <row r="41752" ht="15"/>
    <row r="41753" ht="15"/>
    <row r="41754" ht="15"/>
    <row r="41755" ht="15"/>
    <row r="41756" ht="15"/>
    <row r="41757" ht="15"/>
    <row r="41758" ht="15"/>
    <row r="41759" ht="15"/>
    <row r="41760" ht="15"/>
    <row r="41761" ht="15"/>
    <row r="41762" ht="15"/>
    <row r="41763" ht="15"/>
    <row r="41764" ht="15"/>
    <row r="41765" ht="15"/>
    <row r="41766" ht="15"/>
    <row r="41767" ht="15"/>
    <row r="41768" ht="15"/>
    <row r="41769" ht="15"/>
    <row r="41770" ht="15"/>
    <row r="41771" ht="15"/>
    <row r="41772" ht="15"/>
    <row r="41773" ht="15"/>
    <row r="41774" ht="15"/>
    <row r="41775" ht="15"/>
    <row r="41776" ht="15"/>
    <row r="41777" ht="15"/>
    <row r="41778" ht="15"/>
    <row r="41779" ht="15"/>
    <row r="41780" ht="15"/>
    <row r="41781" ht="15"/>
    <row r="41782" ht="15"/>
    <row r="41783" ht="15"/>
    <row r="41784" ht="15"/>
    <row r="41785" ht="15"/>
    <row r="41786" ht="15"/>
    <row r="41787" ht="15"/>
    <row r="41788" ht="15"/>
    <row r="41789" ht="15"/>
    <row r="41790" ht="15"/>
    <row r="41791" ht="15"/>
    <row r="41792" ht="15"/>
    <row r="41793" ht="15"/>
    <row r="41794" ht="15"/>
    <row r="41795" ht="15"/>
    <row r="41796" ht="15"/>
    <row r="41797" ht="15"/>
    <row r="41798" ht="15"/>
    <row r="41799" ht="15"/>
    <row r="41800" ht="15"/>
    <row r="41801" ht="15"/>
    <row r="41802" ht="15"/>
    <row r="41803" ht="15"/>
    <row r="41804" ht="15"/>
    <row r="41805" ht="15"/>
    <row r="41806" ht="15"/>
    <row r="41807" ht="15"/>
    <row r="41808" ht="15"/>
    <row r="41809" ht="15"/>
    <row r="41810" ht="15"/>
    <row r="41811" ht="15"/>
    <row r="41812" ht="15"/>
    <row r="41813" ht="15"/>
    <row r="41814" ht="15"/>
    <row r="41815" ht="15"/>
    <row r="41816" ht="15"/>
    <row r="41817" ht="15"/>
    <row r="41818" ht="15"/>
    <row r="41819" ht="15"/>
    <row r="41820" ht="15"/>
    <row r="41821" ht="15"/>
    <row r="41822" ht="15"/>
    <row r="41823" ht="15"/>
    <row r="41824" ht="15"/>
    <row r="41825" ht="15"/>
    <row r="41826" ht="15"/>
    <row r="41827" ht="15"/>
    <row r="41828" ht="15"/>
    <row r="41829" ht="15"/>
    <row r="41830" ht="15"/>
    <row r="41831" ht="15"/>
    <row r="41832" ht="15"/>
    <row r="41833" ht="15"/>
    <row r="41834" ht="15"/>
    <row r="41835" ht="15"/>
    <row r="41836" ht="15"/>
    <row r="41837" ht="15"/>
    <row r="41838" ht="15"/>
    <row r="41839" ht="15"/>
    <row r="41840" ht="15"/>
    <row r="41841" ht="15"/>
    <row r="41842" ht="15"/>
    <row r="41843" ht="15"/>
    <row r="41844" ht="15"/>
    <row r="41845" ht="15"/>
    <row r="41846" ht="15"/>
    <row r="41847" ht="15"/>
    <row r="41848" ht="15"/>
    <row r="41849" ht="15"/>
    <row r="41850" ht="15"/>
    <row r="41851" ht="15"/>
    <row r="41852" ht="15"/>
    <row r="41853" ht="15"/>
    <row r="41854" ht="15"/>
    <row r="41855" ht="15"/>
    <row r="41856" ht="15"/>
    <row r="41857" ht="15"/>
    <row r="41858" ht="15"/>
    <row r="41859" ht="15"/>
    <row r="41860" ht="15"/>
    <row r="41861" ht="15"/>
    <row r="41862" ht="15"/>
    <row r="41863" ht="15"/>
    <row r="41864" ht="15"/>
    <row r="41865" ht="15"/>
    <row r="41866" ht="15"/>
    <row r="41867" ht="15"/>
    <row r="41868" ht="15"/>
    <row r="41869" ht="15"/>
    <row r="41870" ht="15"/>
    <row r="41871" ht="15"/>
    <row r="41872" ht="15"/>
    <row r="41873" ht="15"/>
    <row r="41874" ht="15"/>
    <row r="41875" ht="15"/>
    <row r="41876" ht="15"/>
    <row r="41877" ht="15"/>
    <row r="41878" ht="15"/>
    <row r="41879" ht="15"/>
    <row r="41880" ht="15"/>
    <row r="41881" ht="15"/>
    <row r="41882" ht="15"/>
    <row r="41883" ht="15"/>
    <row r="41884" ht="15"/>
    <row r="41885" ht="15"/>
    <row r="41886" ht="15"/>
    <row r="41887" ht="15"/>
    <row r="41888" ht="15"/>
    <row r="41889" ht="15"/>
    <row r="41890" ht="15"/>
    <row r="41891" ht="15"/>
    <row r="41892" ht="15"/>
    <row r="41893" ht="15"/>
    <row r="41894" ht="15"/>
    <row r="41895" ht="15"/>
    <row r="41896" ht="15"/>
    <row r="41897" ht="15"/>
    <row r="41898" ht="15"/>
    <row r="41899" ht="15"/>
    <row r="41900" ht="15"/>
    <row r="41901" ht="15"/>
    <row r="41902" ht="15"/>
    <row r="41903" ht="15"/>
    <row r="41904" ht="15"/>
    <row r="41905" ht="15"/>
    <row r="41906" ht="15"/>
    <row r="41907" ht="15"/>
    <row r="41908" ht="15"/>
    <row r="41909" ht="15"/>
    <row r="41910" ht="15"/>
    <row r="41911" ht="15"/>
    <row r="41912" ht="15"/>
    <row r="41913" ht="15"/>
    <row r="41914" ht="15"/>
    <row r="41915" ht="15"/>
    <row r="41916" ht="15"/>
    <row r="41917" ht="15"/>
    <row r="41918" ht="15"/>
    <row r="41919" ht="15"/>
    <row r="41920" ht="15"/>
    <row r="41921" ht="15"/>
    <row r="41922" ht="15"/>
    <row r="41923" ht="15"/>
    <row r="41924" ht="15"/>
    <row r="41925" ht="15"/>
    <row r="41926" ht="15"/>
    <row r="41927" ht="15"/>
    <row r="41928" ht="15"/>
    <row r="41929" ht="15"/>
    <row r="41930" ht="15"/>
    <row r="41931" ht="15"/>
    <row r="41932" ht="15"/>
    <row r="41933" ht="15"/>
    <row r="41934" ht="15"/>
    <row r="41935" ht="15"/>
    <row r="41936" ht="15"/>
    <row r="41937" ht="15"/>
    <row r="41938" ht="15"/>
    <row r="41939" ht="15"/>
    <row r="41940" ht="15"/>
    <row r="41941" ht="15"/>
    <row r="41942" ht="15"/>
    <row r="41943" ht="15"/>
    <row r="41944" ht="15"/>
    <row r="41945" ht="15"/>
    <row r="41946" ht="15"/>
    <row r="41947" ht="15"/>
    <row r="41948" ht="15"/>
    <row r="41949" ht="15"/>
    <row r="41950" ht="15"/>
    <row r="41951" ht="15"/>
    <row r="41952" ht="15"/>
    <row r="41953" ht="15"/>
    <row r="41954" ht="15"/>
    <row r="41955" ht="15"/>
    <row r="41956" ht="15"/>
    <row r="41957" ht="15"/>
    <row r="41958" ht="15"/>
    <row r="41959" ht="15"/>
    <row r="41960" ht="15"/>
    <row r="41961" ht="15"/>
    <row r="41962" ht="15"/>
    <row r="41963" ht="15"/>
    <row r="41964" ht="15"/>
    <row r="41965" ht="15"/>
    <row r="41966" ht="15"/>
    <row r="41967" ht="15"/>
    <row r="41968" ht="15"/>
    <row r="41969" ht="15"/>
    <row r="41970" ht="15"/>
    <row r="41971" ht="15"/>
    <row r="41972" ht="15"/>
    <row r="41973" ht="15"/>
    <row r="41974" ht="15"/>
    <row r="41975" ht="15"/>
    <row r="41976" ht="15"/>
    <row r="41977" ht="15"/>
    <row r="41978" ht="15"/>
    <row r="41979" ht="15"/>
    <row r="41980" ht="15"/>
    <row r="41981" ht="15"/>
    <row r="41982" ht="15"/>
    <row r="41983" ht="15"/>
    <row r="41984" ht="15"/>
    <row r="41985" ht="15"/>
    <row r="41986" ht="15"/>
    <row r="41987" ht="15"/>
    <row r="41988" ht="15"/>
    <row r="41989" ht="15"/>
    <row r="41990" ht="15"/>
    <row r="41991" ht="15"/>
    <row r="41992" ht="15"/>
    <row r="41993" ht="15"/>
    <row r="41994" ht="15"/>
    <row r="41995" ht="15"/>
    <row r="41996" ht="15"/>
    <row r="41997" ht="15"/>
    <row r="41998" ht="15"/>
    <row r="41999" ht="15"/>
    <row r="42000" ht="15"/>
    <row r="42001" ht="15"/>
    <row r="42002" ht="15"/>
    <row r="42003" ht="15"/>
    <row r="42004" ht="15"/>
    <row r="42005" ht="15"/>
    <row r="42006" ht="15"/>
    <row r="42007" ht="15"/>
    <row r="42008" ht="15"/>
    <row r="42009" ht="15"/>
    <row r="42010" ht="15"/>
    <row r="42011" ht="15"/>
    <row r="42012" ht="15"/>
    <row r="42013" ht="15"/>
    <row r="42014" ht="15"/>
    <row r="42015" ht="15"/>
    <row r="42016" ht="15"/>
    <row r="42017" ht="15"/>
    <row r="42018" ht="15"/>
    <row r="42019" ht="15"/>
    <row r="42020" ht="15"/>
    <row r="42021" ht="15"/>
    <row r="42022" ht="15"/>
    <row r="42023" ht="15"/>
    <row r="42024" ht="15"/>
    <row r="42025" ht="15"/>
    <row r="42026" ht="15"/>
    <row r="42027" ht="15"/>
    <row r="42028" ht="15"/>
    <row r="42029" ht="15"/>
    <row r="42030" ht="15"/>
    <row r="42031" ht="15"/>
    <row r="42032" ht="15"/>
    <row r="42033" ht="15"/>
    <row r="42034" ht="15"/>
    <row r="42035" ht="15"/>
    <row r="42036" ht="15"/>
    <row r="42037" ht="15"/>
    <row r="42038" ht="15"/>
    <row r="42039" ht="15"/>
    <row r="42040" ht="15"/>
    <row r="42041" ht="15"/>
    <row r="42042" ht="15"/>
    <row r="42043" ht="15"/>
    <row r="42044" ht="15"/>
    <row r="42045" ht="15"/>
    <row r="42046" ht="15"/>
    <row r="42047" ht="15"/>
    <row r="42048" ht="15"/>
    <row r="42049" ht="15"/>
    <row r="42050" ht="15"/>
    <row r="42051" ht="15"/>
    <row r="42052" ht="15"/>
    <row r="42053" ht="15"/>
    <row r="42054" ht="15"/>
    <row r="42055" ht="15"/>
    <row r="42056" ht="15"/>
    <row r="42057" ht="15"/>
    <row r="42058" ht="15"/>
    <row r="42059" ht="15"/>
    <row r="42060" ht="15"/>
    <row r="42061" ht="15"/>
    <row r="42062" ht="15"/>
    <row r="42063" ht="15"/>
    <row r="42064" ht="15"/>
    <row r="42065" ht="15"/>
    <row r="42066" ht="15"/>
    <row r="42067" ht="15"/>
    <row r="42068" ht="15"/>
    <row r="42069" ht="15"/>
    <row r="42070" ht="15"/>
    <row r="42071" ht="15"/>
    <row r="42072" ht="15"/>
    <row r="42073" ht="15"/>
    <row r="42074" ht="15"/>
    <row r="42075" ht="15"/>
    <row r="42076" ht="15"/>
    <row r="42077" ht="15"/>
    <row r="42078" ht="15"/>
    <row r="42079" ht="15"/>
    <row r="42080" ht="15"/>
    <row r="42081" ht="15"/>
    <row r="42082" ht="15"/>
    <row r="42083" ht="15"/>
    <row r="42084" ht="15"/>
    <row r="42085" ht="15"/>
    <row r="42086" ht="15"/>
    <row r="42087" ht="15"/>
    <row r="42088" ht="15"/>
    <row r="42089" ht="15"/>
    <row r="42090" ht="15"/>
    <row r="42091" ht="15"/>
    <row r="42092" ht="15"/>
    <row r="42093" ht="15"/>
    <row r="42094" ht="15"/>
    <row r="42095" ht="15"/>
    <row r="42096" ht="15"/>
    <row r="42097" ht="15"/>
    <row r="42098" ht="15"/>
    <row r="42099" ht="15"/>
    <row r="42100" ht="15"/>
    <row r="42101" ht="15"/>
    <row r="42102" ht="15"/>
    <row r="42103" ht="15"/>
    <row r="42104" ht="15"/>
    <row r="42105" ht="15"/>
    <row r="42106" ht="15"/>
    <row r="42107" ht="15"/>
    <row r="42108" ht="15"/>
    <row r="42109" ht="15"/>
    <row r="42110" ht="15"/>
    <row r="42111" ht="15"/>
    <row r="42112" ht="15"/>
    <row r="42113" ht="15"/>
    <row r="42114" ht="15"/>
    <row r="42115" ht="15"/>
    <row r="42116" ht="15"/>
    <row r="42117" ht="15"/>
    <row r="42118" ht="15"/>
    <row r="42119" ht="15"/>
    <row r="42120" ht="15"/>
    <row r="42121" ht="15"/>
    <row r="42122" ht="15"/>
    <row r="42123" ht="15"/>
    <row r="42124" ht="15"/>
    <row r="42125" ht="15"/>
    <row r="42126" ht="15"/>
    <row r="42127" ht="15"/>
    <row r="42128" ht="15"/>
    <row r="42129" ht="15"/>
    <row r="42130" ht="15"/>
    <row r="42131" ht="15"/>
    <row r="42132" ht="15"/>
    <row r="42133" ht="15"/>
    <row r="42134" ht="15"/>
    <row r="42135" ht="15"/>
    <row r="42136" ht="15"/>
    <row r="42137" ht="15"/>
    <row r="42138" ht="15"/>
    <row r="42139" ht="15"/>
    <row r="42140" ht="15"/>
    <row r="42141" ht="15"/>
    <row r="42142" ht="15"/>
    <row r="42143" ht="15"/>
    <row r="42144" ht="15"/>
    <row r="42145" ht="15"/>
    <row r="42146" ht="15"/>
    <row r="42147" ht="15"/>
    <row r="42148" ht="15"/>
    <row r="42149" ht="15"/>
    <row r="42150" ht="15"/>
    <row r="42151" ht="15"/>
    <row r="42152" ht="15"/>
    <row r="42153" ht="15"/>
    <row r="42154" ht="15"/>
    <row r="42155" ht="15"/>
    <row r="42156" ht="15"/>
    <row r="42157" ht="15"/>
    <row r="42158" ht="15"/>
    <row r="42159" ht="15"/>
    <row r="42160" ht="15"/>
    <row r="42161" ht="15"/>
    <row r="42162" ht="15"/>
    <row r="42163" ht="15"/>
    <row r="42164" ht="15"/>
    <row r="42165" ht="15"/>
    <row r="42166" ht="15"/>
    <row r="42167" ht="15"/>
    <row r="42168" ht="15"/>
    <row r="42169" ht="15"/>
    <row r="42170" ht="15"/>
    <row r="42171" ht="15"/>
    <row r="42172" ht="15"/>
    <row r="42173" ht="15"/>
    <row r="42174" ht="15"/>
    <row r="42175" ht="15"/>
    <row r="42176" ht="15"/>
    <row r="42177" ht="15"/>
    <row r="42178" ht="15"/>
    <row r="42179" ht="15"/>
    <row r="42180" ht="15"/>
    <row r="42181" ht="15"/>
    <row r="42182" ht="15"/>
    <row r="42183" ht="15"/>
    <row r="42184" ht="15"/>
    <row r="42185" ht="15"/>
    <row r="42186" ht="15"/>
    <row r="42187" ht="15"/>
    <row r="42188" ht="15"/>
    <row r="42189" ht="15"/>
    <row r="42190" ht="15"/>
    <row r="42191" ht="15"/>
    <row r="42192" ht="15"/>
    <row r="42193" ht="15"/>
    <row r="42194" ht="15"/>
    <row r="42195" ht="15"/>
    <row r="42196" ht="15"/>
    <row r="42197" ht="15"/>
    <row r="42198" ht="15"/>
    <row r="42199" ht="15"/>
    <row r="42200" ht="15"/>
    <row r="42201" ht="15"/>
    <row r="42202" ht="15"/>
    <row r="42203" ht="15"/>
    <row r="42204" ht="15"/>
    <row r="42205" ht="15"/>
    <row r="42206" ht="15"/>
    <row r="42207" ht="15"/>
    <row r="42208" ht="15"/>
    <row r="42209" ht="15"/>
    <row r="42210" ht="15"/>
    <row r="42211" ht="15"/>
    <row r="42212" ht="15"/>
    <row r="42213" ht="15"/>
    <row r="42214" ht="15"/>
    <row r="42215" ht="15"/>
    <row r="42216" ht="15"/>
    <row r="42217" ht="15"/>
    <row r="42218" ht="15"/>
    <row r="42219" ht="15"/>
    <row r="42220" ht="15"/>
    <row r="42221" ht="15"/>
    <row r="42222" ht="15"/>
    <row r="42223" ht="15"/>
    <row r="42224" ht="15"/>
    <row r="42225" ht="15"/>
    <row r="42226" ht="15"/>
    <row r="42227" ht="15"/>
    <row r="42228" ht="15"/>
    <row r="42229" ht="15"/>
    <row r="42230" ht="15"/>
    <row r="42231" ht="15"/>
    <row r="42232" ht="15"/>
    <row r="42233" ht="15"/>
    <row r="42234" ht="15"/>
    <row r="42235" ht="15"/>
    <row r="42236" ht="15"/>
    <row r="42237" ht="15"/>
    <row r="42238" ht="15"/>
    <row r="42239" ht="15"/>
    <row r="42240" ht="15"/>
    <row r="42241" ht="15"/>
    <row r="42242" ht="15"/>
    <row r="42243" ht="15"/>
    <row r="42244" ht="15"/>
    <row r="42245" ht="15"/>
    <row r="42246" ht="15"/>
    <row r="42247" ht="15"/>
    <row r="42248" ht="15"/>
    <row r="42249" ht="15"/>
    <row r="42250" ht="15"/>
    <row r="42251" ht="15"/>
    <row r="42252" ht="15"/>
    <row r="42253" ht="15"/>
    <row r="42254" ht="15"/>
    <row r="42255" ht="15"/>
    <row r="42256" ht="15"/>
    <row r="42257" ht="15"/>
    <row r="42258" ht="15"/>
    <row r="42259" ht="15"/>
    <row r="42260" ht="15"/>
    <row r="42261" ht="15"/>
    <row r="42262" ht="15"/>
    <row r="42263" ht="15"/>
    <row r="42264" ht="15"/>
    <row r="42265" ht="15"/>
    <row r="42266" ht="15"/>
    <row r="42267" ht="15"/>
    <row r="42268" ht="15"/>
    <row r="42269" ht="15"/>
    <row r="42270" ht="15"/>
    <row r="42271" ht="15"/>
    <row r="42272" ht="15"/>
    <row r="42273" ht="15"/>
    <row r="42274" ht="15"/>
    <row r="42275" ht="15"/>
    <row r="42276" ht="15"/>
    <row r="42277" ht="15"/>
    <row r="42278" ht="15"/>
    <row r="42279" ht="15"/>
    <row r="42280" ht="15"/>
    <row r="42281" ht="15"/>
    <row r="42282" ht="15"/>
    <row r="42283" ht="15"/>
    <row r="42284" ht="15"/>
    <row r="42285" ht="15"/>
    <row r="42286" ht="15"/>
    <row r="42287" ht="15"/>
    <row r="42288" ht="15"/>
    <row r="42289" ht="15"/>
    <row r="42290" ht="15"/>
    <row r="42291" ht="15"/>
    <row r="42292" ht="15"/>
    <row r="42293" ht="15"/>
    <row r="42294" ht="15"/>
    <row r="42295" ht="15"/>
    <row r="42296" ht="15"/>
    <row r="42297" ht="15"/>
    <row r="42298" ht="15"/>
    <row r="42299" ht="15"/>
    <row r="42300" ht="15"/>
    <row r="42301" ht="15"/>
    <row r="42302" ht="15"/>
    <row r="42303" ht="15"/>
    <row r="42304" ht="15"/>
    <row r="42305" ht="15"/>
    <row r="42306" ht="15"/>
    <row r="42307" ht="15"/>
    <row r="42308" ht="15"/>
    <row r="42309" ht="15"/>
    <row r="42310" ht="15"/>
    <row r="42311" ht="15"/>
    <row r="42312" ht="15"/>
    <row r="42313" ht="15"/>
    <row r="42314" ht="15"/>
    <row r="42315" ht="15"/>
    <row r="42316" ht="15"/>
    <row r="42317" ht="15"/>
    <row r="42318" ht="15"/>
    <row r="42319" ht="15"/>
    <row r="42320" ht="15"/>
    <row r="42321" ht="15"/>
    <row r="42322" ht="15"/>
    <row r="42323" ht="15"/>
    <row r="42324" ht="15"/>
    <row r="42325" ht="15"/>
    <row r="42326" ht="15"/>
    <row r="42327" ht="15"/>
    <row r="42328" ht="15"/>
    <row r="42329" ht="15"/>
    <row r="42330" ht="15"/>
    <row r="42331" ht="15"/>
    <row r="42332" ht="15"/>
    <row r="42333" ht="15"/>
    <row r="42334" ht="15"/>
    <row r="42335" ht="15"/>
    <row r="42336" ht="15"/>
    <row r="42337" ht="15"/>
    <row r="42338" ht="15"/>
    <row r="42339" ht="15"/>
    <row r="42340" ht="15"/>
    <row r="42341" ht="15"/>
    <row r="42342" ht="15"/>
    <row r="42343" ht="15"/>
    <row r="42344" ht="15"/>
    <row r="42345" ht="15"/>
    <row r="42346" ht="15"/>
    <row r="42347" ht="15"/>
    <row r="42348" ht="15"/>
    <row r="42349" ht="15"/>
    <row r="42350" ht="15"/>
    <row r="42351" ht="15"/>
    <row r="42352" ht="15"/>
    <row r="42353" ht="15"/>
    <row r="42354" ht="15"/>
    <row r="42355" ht="15"/>
    <row r="42356" ht="15"/>
    <row r="42357" ht="15"/>
    <row r="42358" ht="15"/>
    <row r="42359" ht="15"/>
    <row r="42360" ht="15"/>
    <row r="42361" ht="15"/>
    <row r="42362" ht="15"/>
    <row r="42363" ht="15"/>
    <row r="42364" ht="15"/>
    <row r="42365" ht="15"/>
    <row r="42366" ht="15"/>
    <row r="42367" ht="15"/>
    <row r="42368" ht="15"/>
    <row r="42369" ht="15"/>
    <row r="42370" ht="15"/>
    <row r="42371" ht="15"/>
    <row r="42372" ht="15"/>
    <row r="42373" ht="15"/>
    <row r="42374" ht="15"/>
    <row r="42375" ht="15"/>
    <row r="42376" ht="15"/>
    <row r="42377" ht="15"/>
    <row r="42378" ht="15"/>
    <row r="42379" ht="15"/>
    <row r="42380" ht="15"/>
    <row r="42381" ht="15"/>
    <row r="42382" ht="15"/>
    <row r="42383" ht="15"/>
    <row r="42384" ht="15"/>
    <row r="42385" ht="15"/>
    <row r="42386" ht="15"/>
    <row r="42387" ht="15"/>
    <row r="42388" ht="15"/>
    <row r="42389" ht="15"/>
    <row r="42390" ht="15"/>
    <row r="42391" ht="15"/>
    <row r="42392" ht="15"/>
    <row r="42393" ht="15"/>
    <row r="42394" ht="15"/>
    <row r="42395" ht="15"/>
    <row r="42396" ht="15"/>
    <row r="42397" ht="15"/>
    <row r="42398" ht="15"/>
    <row r="42399" ht="15"/>
    <row r="42400" ht="15"/>
    <row r="42401" ht="15"/>
    <row r="42402" ht="15"/>
    <row r="42403" ht="15"/>
    <row r="42404" ht="15"/>
    <row r="42405" ht="15"/>
    <row r="42406" ht="15"/>
    <row r="42407" ht="15"/>
    <row r="42408" ht="15"/>
    <row r="42409" ht="15"/>
    <row r="42410" ht="15"/>
    <row r="42411" ht="15"/>
    <row r="42412" ht="15"/>
    <row r="42413" ht="15"/>
    <row r="42414" ht="15"/>
    <row r="42415" ht="15"/>
    <row r="42416" ht="15"/>
    <row r="42417" ht="15"/>
    <row r="42418" ht="15"/>
    <row r="42419" ht="15"/>
    <row r="42420" ht="15"/>
    <row r="42421" ht="15"/>
    <row r="42422" ht="15"/>
    <row r="42423" ht="15"/>
    <row r="42424" ht="15"/>
    <row r="42425" ht="15"/>
    <row r="42426" ht="15"/>
    <row r="42427" ht="15"/>
    <row r="42428" ht="15"/>
    <row r="42429" ht="15"/>
    <row r="42430" ht="15"/>
    <row r="42431" ht="15"/>
    <row r="42432" ht="15"/>
    <row r="42433" ht="15"/>
    <row r="42434" ht="15"/>
    <row r="42435" ht="15"/>
    <row r="42436" ht="15"/>
    <row r="42437" ht="15"/>
    <row r="42438" ht="15"/>
    <row r="42439" ht="15"/>
    <row r="42440" ht="15"/>
    <row r="42441" ht="15"/>
    <row r="42442" ht="15"/>
    <row r="42443" ht="15"/>
    <row r="42444" ht="15"/>
    <row r="42445" ht="15"/>
    <row r="42446" ht="15"/>
    <row r="42447" ht="15"/>
    <row r="42448" ht="15"/>
    <row r="42449" ht="15"/>
    <row r="42450" ht="15"/>
    <row r="42451" ht="15"/>
    <row r="42452" ht="15"/>
    <row r="42453" ht="15"/>
    <row r="42454" ht="15"/>
    <row r="42455" ht="15"/>
    <row r="42456" ht="15"/>
    <row r="42457" ht="15"/>
    <row r="42458" ht="15"/>
    <row r="42459" ht="15"/>
    <row r="42460" ht="15"/>
    <row r="42461" ht="15"/>
    <row r="42462" ht="15"/>
    <row r="42463" ht="15"/>
    <row r="42464" ht="15"/>
    <row r="42465" ht="15"/>
    <row r="42466" ht="15"/>
    <row r="42467" ht="15"/>
    <row r="42468" ht="15"/>
    <row r="42469" ht="15"/>
    <row r="42470" ht="15"/>
    <row r="42471" ht="15"/>
    <row r="42472" ht="15"/>
    <row r="42473" ht="15"/>
    <row r="42474" ht="15"/>
    <row r="42475" ht="15"/>
    <row r="42476" ht="15"/>
    <row r="42477" ht="15"/>
    <row r="42478" ht="15"/>
    <row r="42479" ht="15"/>
    <row r="42480" ht="15"/>
    <row r="42481" ht="15"/>
    <row r="42482" ht="15"/>
    <row r="42483" ht="15"/>
    <row r="42484" ht="15"/>
    <row r="42485" ht="15"/>
    <row r="42486" ht="15"/>
    <row r="42487" ht="15"/>
    <row r="42488" ht="15"/>
    <row r="42489" ht="15"/>
    <row r="42490" ht="15"/>
    <row r="42491" ht="15"/>
    <row r="42492" ht="15"/>
    <row r="42493" ht="15"/>
    <row r="42494" ht="15"/>
    <row r="42495" ht="15"/>
    <row r="42496" ht="15"/>
    <row r="42497" ht="15"/>
    <row r="42498" ht="15"/>
    <row r="42499" ht="15"/>
    <row r="42500" ht="15"/>
    <row r="42501" ht="15"/>
    <row r="42502" ht="15"/>
    <row r="42503" ht="15"/>
    <row r="42504" ht="15"/>
    <row r="42505" ht="15"/>
    <row r="42506" ht="15"/>
    <row r="42507" ht="15"/>
    <row r="42508" ht="15"/>
    <row r="42509" ht="15"/>
    <row r="42510" ht="15"/>
    <row r="42511" ht="15"/>
    <row r="42512" ht="15"/>
    <row r="42513" ht="15"/>
    <row r="42514" ht="15"/>
    <row r="42515" ht="15"/>
    <row r="42516" ht="15"/>
    <row r="42517" ht="15"/>
    <row r="42518" ht="15"/>
    <row r="42519" ht="15"/>
    <row r="42520" ht="15"/>
    <row r="42521" ht="15"/>
    <row r="42522" ht="15"/>
    <row r="42523" ht="15"/>
    <row r="42524" ht="15"/>
    <row r="42525" ht="15"/>
    <row r="42526" ht="15"/>
    <row r="42527" ht="15"/>
    <row r="42528" ht="15"/>
    <row r="42529" ht="15"/>
    <row r="42530" ht="15"/>
    <row r="42531" ht="15"/>
    <row r="42532" ht="15"/>
    <row r="42533" ht="15"/>
    <row r="42534" ht="15"/>
    <row r="42535" ht="15"/>
    <row r="42536" ht="15"/>
    <row r="42537" ht="15"/>
    <row r="42538" ht="15"/>
    <row r="42539" ht="15"/>
    <row r="42540" ht="15"/>
    <row r="42541" ht="15"/>
    <row r="42542" ht="15"/>
    <row r="42543" ht="15"/>
    <row r="42544" ht="15"/>
    <row r="42545" ht="15"/>
    <row r="42546" ht="15"/>
    <row r="42547" ht="15"/>
    <row r="42548" ht="15"/>
    <row r="42549" ht="15"/>
    <row r="42550" ht="15"/>
    <row r="42551" ht="15"/>
    <row r="42552" ht="15"/>
    <row r="42553" ht="15"/>
    <row r="42554" ht="15"/>
    <row r="42555" ht="15"/>
    <row r="42556" ht="15"/>
    <row r="42557" ht="15"/>
    <row r="42558" ht="15"/>
    <row r="42559" ht="15"/>
    <row r="42560" ht="15"/>
    <row r="42561" ht="15"/>
    <row r="42562" ht="15"/>
    <row r="42563" ht="15"/>
    <row r="42564" ht="15"/>
    <row r="42565" ht="15"/>
    <row r="42566" ht="15"/>
    <row r="42567" ht="15"/>
    <row r="42568" ht="15"/>
    <row r="42569" ht="15"/>
    <row r="42570" ht="15"/>
    <row r="42571" ht="15"/>
    <row r="42572" ht="15"/>
    <row r="42573" ht="15"/>
    <row r="42574" ht="15"/>
    <row r="42575" ht="15"/>
    <row r="42576" ht="15"/>
    <row r="42577" ht="15"/>
    <row r="42578" ht="15"/>
    <row r="42579" ht="15"/>
    <row r="42580" ht="15"/>
    <row r="42581" ht="15"/>
    <row r="42582" ht="15"/>
    <row r="42583" ht="15"/>
    <row r="42584" ht="15"/>
    <row r="42585" ht="15"/>
    <row r="42586" ht="15"/>
    <row r="42587" ht="15"/>
    <row r="42588" ht="15"/>
    <row r="42589" ht="15"/>
    <row r="42590" ht="15"/>
    <row r="42591" ht="15"/>
    <row r="42592" ht="15"/>
    <row r="42593" ht="15"/>
    <row r="42594" ht="15"/>
    <row r="42595" ht="15"/>
    <row r="42596" ht="15"/>
    <row r="42597" ht="15"/>
    <row r="42598" ht="15"/>
    <row r="42599" ht="15"/>
    <row r="42600" ht="15"/>
    <row r="42601" ht="15"/>
    <row r="42602" ht="15"/>
    <row r="42603" ht="15"/>
    <row r="42604" ht="15"/>
    <row r="42605" ht="15"/>
    <row r="42606" ht="15"/>
    <row r="42607" ht="15"/>
    <row r="42608" ht="15"/>
    <row r="42609" ht="15"/>
    <row r="42610" ht="15"/>
    <row r="42611" ht="15"/>
    <row r="42612" ht="15"/>
    <row r="42613" ht="15"/>
    <row r="42614" ht="15"/>
    <row r="42615" ht="15"/>
    <row r="42616" ht="15"/>
    <row r="42617" ht="15"/>
    <row r="42618" ht="15"/>
    <row r="42619" ht="15"/>
    <row r="42620" ht="15"/>
    <row r="42621" ht="15"/>
    <row r="42622" ht="15"/>
    <row r="42623" ht="15"/>
    <row r="42624" ht="15"/>
    <row r="42625" ht="15"/>
    <row r="42626" ht="15"/>
    <row r="42627" ht="15"/>
    <row r="42628" ht="15"/>
    <row r="42629" ht="15"/>
    <row r="42630" ht="15"/>
    <row r="42631" ht="15"/>
    <row r="42632" ht="15"/>
    <row r="42633" ht="15"/>
    <row r="42634" ht="15"/>
    <row r="42635" ht="15"/>
    <row r="42636" ht="15"/>
    <row r="42637" ht="15"/>
    <row r="42638" ht="15"/>
    <row r="42639" ht="15"/>
    <row r="42640" ht="15"/>
    <row r="42641" ht="15"/>
    <row r="42642" ht="15"/>
    <row r="42643" ht="15"/>
    <row r="42644" ht="15"/>
    <row r="42645" ht="15"/>
    <row r="42646" ht="15"/>
    <row r="42647" ht="15"/>
    <row r="42648" ht="15"/>
    <row r="42649" ht="15"/>
    <row r="42650" ht="15"/>
    <row r="42651" ht="15"/>
    <row r="42652" ht="15"/>
    <row r="42653" ht="15"/>
    <row r="42654" ht="15"/>
    <row r="42655" ht="15"/>
    <row r="42656" ht="15"/>
    <row r="42657" ht="15"/>
    <row r="42658" ht="15"/>
    <row r="42659" ht="15"/>
    <row r="42660" ht="15"/>
    <row r="42661" ht="15"/>
    <row r="42662" ht="15"/>
    <row r="42663" ht="15"/>
    <row r="42664" ht="15"/>
    <row r="42665" ht="15"/>
    <row r="42666" ht="15"/>
    <row r="42667" ht="15"/>
    <row r="42668" ht="15"/>
    <row r="42669" ht="15"/>
    <row r="42670" ht="15"/>
    <row r="42671" ht="15"/>
    <row r="42672" ht="15"/>
    <row r="42673" ht="15"/>
    <row r="42674" ht="15"/>
    <row r="42675" ht="15"/>
    <row r="42676" ht="15"/>
    <row r="42677" ht="15"/>
    <row r="42678" ht="15"/>
    <row r="42679" ht="15"/>
    <row r="42680" ht="15"/>
    <row r="42681" ht="15"/>
    <row r="42682" ht="15"/>
    <row r="42683" ht="15"/>
    <row r="42684" ht="15"/>
    <row r="42685" ht="15"/>
    <row r="42686" ht="15"/>
    <row r="42687" ht="15"/>
    <row r="42688" ht="15"/>
    <row r="42689" ht="15"/>
    <row r="42690" ht="15"/>
    <row r="42691" ht="15"/>
    <row r="42692" ht="15"/>
    <row r="42693" ht="15"/>
    <row r="42694" ht="15"/>
    <row r="42695" ht="15"/>
    <row r="42696" ht="15"/>
    <row r="42697" ht="15"/>
    <row r="42698" ht="15"/>
    <row r="42699" ht="15"/>
    <row r="42700" ht="15"/>
    <row r="42701" ht="15"/>
    <row r="42702" ht="15"/>
    <row r="42703" ht="15"/>
    <row r="42704" ht="15"/>
    <row r="42705" ht="15"/>
    <row r="42706" ht="15"/>
    <row r="42707" ht="15"/>
    <row r="42708" ht="15"/>
    <row r="42709" ht="15"/>
    <row r="42710" ht="15"/>
    <row r="42711" ht="15"/>
    <row r="42712" ht="15"/>
    <row r="42713" ht="15"/>
    <row r="42714" ht="15"/>
    <row r="42715" ht="15"/>
    <row r="42716" ht="15"/>
    <row r="42717" ht="15"/>
    <row r="42718" ht="15"/>
    <row r="42719" ht="15"/>
    <row r="42720" ht="15"/>
    <row r="42721" ht="15"/>
    <row r="42722" ht="15"/>
    <row r="42723" ht="15"/>
    <row r="42724" ht="15"/>
    <row r="42725" ht="15"/>
    <row r="42726" ht="15"/>
    <row r="42727" ht="15"/>
    <row r="42728" ht="15"/>
    <row r="42729" ht="15"/>
    <row r="42730" ht="15"/>
    <row r="42731" ht="15"/>
    <row r="42732" ht="15"/>
    <row r="42733" ht="15"/>
    <row r="42734" ht="15"/>
    <row r="42735" ht="15"/>
    <row r="42736" ht="15"/>
    <row r="42737" ht="15"/>
    <row r="42738" ht="15"/>
    <row r="42739" ht="15"/>
    <row r="42740" ht="15"/>
    <row r="42741" ht="15"/>
    <row r="42742" ht="15"/>
    <row r="42743" ht="15"/>
    <row r="42744" ht="15"/>
    <row r="42745" ht="15"/>
    <row r="42746" ht="15"/>
    <row r="42747" ht="15"/>
    <row r="42748" ht="15"/>
    <row r="42749" ht="15"/>
    <row r="42750" ht="15"/>
    <row r="42751" ht="15"/>
    <row r="42752" ht="15"/>
    <row r="42753" ht="15"/>
    <row r="42754" ht="15"/>
    <row r="42755" ht="15"/>
    <row r="42756" ht="15"/>
    <row r="42757" ht="15"/>
    <row r="42758" ht="15"/>
    <row r="42759" ht="15"/>
    <row r="42760" ht="15"/>
    <row r="42761" ht="15"/>
    <row r="42762" ht="15"/>
    <row r="42763" ht="15"/>
    <row r="42764" ht="15"/>
    <row r="42765" ht="15"/>
    <row r="42766" ht="15"/>
    <row r="42767" ht="15"/>
    <row r="42768" ht="15"/>
    <row r="42769" ht="15"/>
    <row r="42770" ht="15"/>
    <row r="42771" ht="15"/>
    <row r="42772" ht="15"/>
    <row r="42773" ht="15"/>
    <row r="42774" ht="15"/>
    <row r="42775" ht="15"/>
    <row r="42776" ht="15"/>
    <row r="42777" ht="15"/>
    <row r="42778" ht="15"/>
    <row r="42779" ht="15"/>
    <row r="42780" ht="15"/>
    <row r="42781" ht="15"/>
    <row r="42782" ht="15"/>
    <row r="42783" ht="15"/>
    <row r="42784" ht="15"/>
    <row r="42785" ht="15"/>
    <row r="42786" ht="15"/>
    <row r="42787" ht="15"/>
    <row r="42788" ht="15"/>
    <row r="42789" ht="15"/>
    <row r="42790" ht="15"/>
    <row r="42791" ht="15"/>
    <row r="42792" ht="15"/>
    <row r="42793" ht="15"/>
    <row r="42794" ht="15"/>
    <row r="42795" ht="15"/>
    <row r="42796" ht="15"/>
    <row r="42797" ht="15"/>
    <row r="42798" ht="15"/>
    <row r="42799" ht="15"/>
    <row r="42800" ht="15"/>
    <row r="42801" ht="15"/>
    <row r="42802" ht="15"/>
    <row r="42803" ht="15"/>
    <row r="42804" ht="15"/>
    <row r="42805" ht="15"/>
    <row r="42806" ht="15"/>
    <row r="42807" ht="15"/>
    <row r="42808" ht="15"/>
    <row r="42809" ht="15"/>
    <row r="42810" ht="15"/>
    <row r="42811" ht="15"/>
    <row r="42812" ht="15"/>
    <row r="42813" ht="15"/>
    <row r="42814" ht="15"/>
    <row r="42815" ht="15"/>
    <row r="42816" ht="15"/>
    <row r="42817" ht="15"/>
    <row r="42818" ht="15"/>
    <row r="42819" ht="15"/>
    <row r="42820" ht="15"/>
    <row r="42821" ht="15"/>
    <row r="42822" ht="15"/>
    <row r="42823" ht="15"/>
    <row r="42824" ht="15"/>
    <row r="42825" ht="15"/>
    <row r="42826" ht="15"/>
    <row r="42827" ht="15"/>
    <row r="42828" ht="15"/>
    <row r="42829" ht="15"/>
    <row r="42830" ht="15"/>
    <row r="42831" ht="15"/>
    <row r="42832" ht="15"/>
    <row r="42833" ht="15"/>
    <row r="42834" ht="15"/>
    <row r="42835" ht="15"/>
    <row r="42836" ht="15"/>
    <row r="42837" ht="15"/>
    <row r="42838" ht="15"/>
    <row r="42839" ht="15"/>
    <row r="42840" ht="15"/>
    <row r="42841" ht="15"/>
    <row r="42842" ht="15"/>
    <row r="42843" ht="15"/>
    <row r="42844" ht="15"/>
    <row r="42845" ht="15"/>
    <row r="42846" ht="15"/>
    <row r="42847" ht="15"/>
    <row r="42848" ht="15"/>
    <row r="42849" ht="15"/>
    <row r="42850" ht="15"/>
    <row r="42851" ht="15"/>
    <row r="42852" ht="15"/>
    <row r="42853" ht="15"/>
    <row r="42854" ht="15"/>
    <row r="42855" ht="15"/>
    <row r="42856" ht="15"/>
    <row r="42857" ht="15"/>
    <row r="42858" ht="15"/>
    <row r="42859" ht="15"/>
    <row r="42860" ht="15"/>
    <row r="42861" ht="15"/>
    <row r="42862" ht="15"/>
    <row r="42863" ht="15"/>
    <row r="42864" ht="15"/>
    <row r="42865" ht="15"/>
    <row r="42866" ht="15"/>
    <row r="42867" ht="15"/>
    <row r="42868" ht="15"/>
    <row r="42869" ht="15"/>
    <row r="42870" ht="15"/>
    <row r="42871" ht="15"/>
    <row r="42872" ht="15"/>
    <row r="42873" ht="15"/>
    <row r="42874" ht="15"/>
    <row r="42875" ht="15"/>
    <row r="42876" ht="15"/>
    <row r="42877" ht="15"/>
    <row r="42878" ht="15"/>
    <row r="42879" ht="15"/>
    <row r="42880" ht="15"/>
    <row r="42881" ht="15"/>
    <row r="42882" ht="15"/>
    <row r="42883" ht="15"/>
    <row r="42884" ht="15"/>
    <row r="42885" ht="15"/>
    <row r="42886" ht="15"/>
    <row r="42887" ht="15"/>
    <row r="42888" ht="15"/>
    <row r="42889" ht="15"/>
    <row r="42890" ht="15"/>
    <row r="42891" ht="15"/>
    <row r="42892" ht="15"/>
    <row r="42893" ht="15"/>
    <row r="42894" ht="15"/>
    <row r="42895" ht="15"/>
    <row r="42896" ht="15"/>
    <row r="42897" ht="15"/>
    <row r="42898" ht="15"/>
    <row r="42899" ht="15"/>
    <row r="42900" ht="15"/>
    <row r="42901" ht="15"/>
    <row r="42902" ht="15"/>
    <row r="42903" ht="15"/>
    <row r="42904" ht="15"/>
    <row r="42905" ht="15"/>
    <row r="42906" ht="15"/>
    <row r="42907" ht="15"/>
    <row r="42908" ht="15"/>
    <row r="42909" ht="15"/>
    <row r="42910" ht="15"/>
    <row r="42911" ht="15"/>
    <row r="42912" ht="15"/>
    <row r="42913" ht="15"/>
    <row r="42914" ht="15"/>
    <row r="42915" ht="15"/>
    <row r="42916" ht="15"/>
    <row r="42917" ht="15"/>
    <row r="42918" ht="15"/>
    <row r="42919" ht="15"/>
    <row r="42920" ht="15"/>
    <row r="42921" ht="15"/>
    <row r="42922" ht="15"/>
    <row r="42923" ht="15"/>
    <row r="42924" ht="15"/>
    <row r="42925" ht="15"/>
    <row r="42926" ht="15"/>
    <row r="42927" ht="15"/>
    <row r="42928" ht="15"/>
    <row r="42929" ht="15"/>
    <row r="42930" ht="15"/>
    <row r="42931" ht="15"/>
    <row r="42932" ht="15"/>
    <row r="42933" ht="15"/>
    <row r="42934" ht="15"/>
    <row r="42935" ht="15"/>
    <row r="42936" ht="15"/>
    <row r="42937" ht="15"/>
    <row r="42938" ht="15"/>
    <row r="42939" ht="15"/>
    <row r="42940" ht="15"/>
    <row r="42941" ht="15"/>
    <row r="42942" ht="15"/>
    <row r="42943" ht="15"/>
    <row r="42944" ht="15"/>
    <row r="42945" ht="15"/>
    <row r="42946" ht="15"/>
    <row r="42947" ht="15"/>
    <row r="42948" ht="15"/>
    <row r="42949" ht="15"/>
    <row r="42950" ht="15"/>
    <row r="42951" ht="15"/>
    <row r="42952" ht="15"/>
    <row r="42953" ht="15"/>
    <row r="42954" ht="15"/>
    <row r="42955" ht="15"/>
    <row r="42956" ht="15"/>
    <row r="42957" ht="15"/>
    <row r="42958" ht="15"/>
    <row r="42959" ht="15"/>
    <row r="42960" ht="15"/>
    <row r="42961" ht="15"/>
    <row r="42962" ht="15"/>
    <row r="42963" ht="15"/>
    <row r="42964" ht="15"/>
    <row r="42965" ht="15"/>
    <row r="42966" ht="15"/>
    <row r="42967" ht="15"/>
    <row r="42968" ht="15"/>
    <row r="42969" ht="15"/>
    <row r="42970" ht="15"/>
    <row r="42971" ht="15"/>
    <row r="42972" ht="15"/>
    <row r="42973" ht="15"/>
    <row r="42974" ht="15"/>
    <row r="42975" ht="15"/>
    <row r="42976" ht="15"/>
    <row r="42977" ht="15"/>
    <row r="42978" ht="15"/>
    <row r="42979" ht="15"/>
    <row r="42980" ht="15"/>
    <row r="42981" ht="15"/>
    <row r="42982" ht="15"/>
    <row r="42983" ht="15"/>
    <row r="42984" ht="15"/>
    <row r="42985" ht="15"/>
    <row r="42986" ht="15"/>
    <row r="42987" ht="15"/>
    <row r="42988" ht="15"/>
    <row r="42989" ht="15"/>
    <row r="42990" ht="15"/>
    <row r="42991" ht="15"/>
    <row r="42992" ht="15"/>
    <row r="42993" ht="15"/>
    <row r="42994" ht="15"/>
    <row r="42995" ht="15"/>
    <row r="42996" ht="15"/>
    <row r="42997" ht="15"/>
    <row r="42998" ht="15"/>
    <row r="42999" ht="15"/>
    <row r="43000" ht="15"/>
    <row r="43001" ht="15"/>
    <row r="43002" ht="15"/>
    <row r="43003" ht="15"/>
    <row r="43004" ht="15"/>
    <row r="43005" ht="15"/>
    <row r="43006" ht="15"/>
    <row r="43007" ht="15"/>
    <row r="43008" ht="15"/>
    <row r="43009" ht="15"/>
    <row r="43010" ht="15"/>
    <row r="43011" ht="15"/>
    <row r="43012" ht="15"/>
    <row r="43013" ht="15"/>
    <row r="43014" ht="15"/>
    <row r="43015" ht="15"/>
    <row r="43016" ht="15"/>
    <row r="43017" ht="15"/>
    <row r="43018" ht="15"/>
    <row r="43019" ht="15"/>
    <row r="43020" ht="15"/>
    <row r="43021" ht="15"/>
    <row r="43022" ht="15"/>
    <row r="43023" ht="15"/>
    <row r="43024" ht="15"/>
    <row r="43025" ht="15"/>
    <row r="43026" ht="15"/>
    <row r="43027" ht="15"/>
    <row r="43028" ht="15"/>
    <row r="43029" ht="15"/>
    <row r="43030" ht="15"/>
    <row r="43031" ht="15"/>
    <row r="43032" ht="15"/>
    <row r="43033" ht="15"/>
    <row r="43034" ht="15"/>
    <row r="43035" ht="15"/>
    <row r="43036" ht="15"/>
    <row r="43037" ht="15"/>
    <row r="43038" ht="15"/>
    <row r="43039" ht="15"/>
    <row r="43040" ht="15"/>
    <row r="43041" ht="15"/>
    <row r="43042" ht="15"/>
    <row r="43043" ht="15"/>
    <row r="43044" ht="15"/>
    <row r="43045" ht="15"/>
    <row r="43046" ht="15"/>
    <row r="43047" ht="15"/>
    <row r="43048" ht="15"/>
    <row r="43049" ht="15"/>
    <row r="43050" ht="15"/>
    <row r="43051" ht="15"/>
    <row r="43052" ht="15"/>
    <row r="43053" ht="15"/>
    <row r="43054" ht="15"/>
    <row r="43055" ht="15"/>
    <row r="43056" ht="15"/>
    <row r="43057" ht="15"/>
    <row r="43058" ht="15"/>
    <row r="43059" ht="15"/>
    <row r="43060" ht="15"/>
    <row r="43061" ht="15"/>
    <row r="43062" ht="15"/>
    <row r="43063" ht="15"/>
    <row r="43064" ht="15"/>
    <row r="43065" ht="15"/>
    <row r="43066" ht="15"/>
    <row r="43067" ht="15"/>
    <row r="43068" ht="15"/>
    <row r="43069" ht="15"/>
    <row r="43070" ht="15"/>
    <row r="43071" ht="15"/>
    <row r="43072" ht="15"/>
    <row r="43073" ht="15"/>
    <row r="43074" ht="15"/>
    <row r="43075" ht="15"/>
    <row r="43076" ht="15"/>
    <row r="43077" ht="15"/>
    <row r="43078" ht="15"/>
    <row r="43079" ht="15"/>
    <row r="43080" ht="15"/>
    <row r="43081" ht="15"/>
    <row r="43082" ht="15"/>
    <row r="43083" ht="15"/>
    <row r="43084" ht="15"/>
    <row r="43085" ht="15"/>
    <row r="43086" ht="15"/>
    <row r="43087" ht="15"/>
    <row r="43088" ht="15"/>
    <row r="43089" ht="15"/>
    <row r="43090" ht="15"/>
    <row r="43091" ht="15"/>
    <row r="43092" ht="15"/>
    <row r="43093" ht="15"/>
    <row r="43094" ht="15"/>
    <row r="43095" ht="15"/>
    <row r="43096" ht="15"/>
    <row r="43097" ht="15"/>
    <row r="43098" ht="15"/>
    <row r="43099" ht="15"/>
    <row r="43100" ht="15"/>
    <row r="43101" ht="15"/>
    <row r="43102" ht="15"/>
    <row r="43103" ht="15"/>
    <row r="43104" ht="15"/>
    <row r="43105" ht="15"/>
    <row r="43106" ht="15"/>
    <row r="43107" ht="15"/>
    <row r="43108" ht="15"/>
    <row r="43109" ht="15"/>
    <row r="43110" ht="15"/>
    <row r="43111" ht="15"/>
    <row r="43112" ht="15"/>
    <row r="43113" ht="15"/>
    <row r="43114" ht="15"/>
    <row r="43115" ht="15"/>
    <row r="43116" ht="15"/>
    <row r="43117" ht="15"/>
    <row r="43118" ht="15"/>
    <row r="43119" ht="15"/>
    <row r="43120" ht="15"/>
    <row r="43121" ht="15"/>
    <row r="43122" ht="15"/>
    <row r="43123" ht="15"/>
    <row r="43124" ht="15"/>
    <row r="43125" ht="15"/>
    <row r="43126" ht="15"/>
    <row r="43127" ht="15"/>
    <row r="43128" ht="15"/>
    <row r="43129" ht="15"/>
    <row r="43130" ht="15"/>
    <row r="43131" ht="15"/>
    <row r="43132" ht="15"/>
    <row r="43133" ht="15"/>
    <row r="43134" ht="15"/>
    <row r="43135" ht="15"/>
    <row r="43136" ht="15"/>
    <row r="43137" ht="15"/>
    <row r="43138" ht="15"/>
    <row r="43139" ht="15"/>
    <row r="43140" ht="15"/>
    <row r="43141" ht="15"/>
    <row r="43142" ht="15"/>
    <row r="43143" ht="15"/>
    <row r="43144" ht="15"/>
    <row r="43145" ht="15"/>
    <row r="43146" ht="15"/>
    <row r="43147" ht="15"/>
    <row r="43148" ht="15"/>
    <row r="43149" ht="15"/>
    <row r="43150" ht="15"/>
    <row r="43151" ht="15"/>
    <row r="43152" ht="15"/>
    <row r="43153" ht="15"/>
    <row r="43154" ht="15"/>
    <row r="43155" ht="15"/>
    <row r="43156" ht="15"/>
    <row r="43157" ht="15"/>
    <row r="43158" ht="15"/>
    <row r="43159" ht="15"/>
    <row r="43160" ht="15"/>
    <row r="43161" ht="15"/>
    <row r="43162" ht="15"/>
    <row r="43163" ht="15"/>
    <row r="43164" ht="15"/>
    <row r="43165" ht="15"/>
    <row r="43166" ht="15"/>
    <row r="43167" ht="15"/>
    <row r="43168" ht="15"/>
    <row r="43169" ht="15"/>
    <row r="43170" ht="15"/>
    <row r="43171" ht="15"/>
    <row r="43172" ht="15"/>
    <row r="43173" ht="15"/>
    <row r="43174" ht="15"/>
    <row r="43175" ht="15"/>
    <row r="43176" ht="15"/>
    <row r="43177" ht="15"/>
    <row r="43178" ht="15"/>
    <row r="43179" ht="15"/>
    <row r="43180" ht="15"/>
    <row r="43181" ht="15"/>
    <row r="43182" ht="15"/>
    <row r="43183" ht="15"/>
    <row r="43184" ht="15"/>
    <row r="43185" ht="15"/>
    <row r="43186" ht="15"/>
    <row r="43187" ht="15"/>
    <row r="43188" ht="15"/>
    <row r="43189" ht="15"/>
    <row r="43190" ht="15"/>
    <row r="43191" ht="15"/>
    <row r="43192" ht="15"/>
    <row r="43193" ht="15"/>
    <row r="43194" ht="15"/>
    <row r="43195" ht="15"/>
    <row r="43196" ht="15"/>
    <row r="43197" ht="15"/>
    <row r="43198" ht="15"/>
    <row r="43199" ht="15"/>
    <row r="43200" ht="15"/>
    <row r="43201" ht="15"/>
    <row r="43202" ht="15"/>
    <row r="43203" ht="15"/>
    <row r="43204" ht="15"/>
    <row r="43205" ht="15"/>
    <row r="43206" ht="15"/>
    <row r="43207" ht="15"/>
    <row r="43208" ht="15"/>
    <row r="43209" ht="15"/>
    <row r="43210" ht="15"/>
    <row r="43211" ht="15"/>
    <row r="43212" ht="15"/>
    <row r="43213" ht="15"/>
    <row r="43214" ht="15"/>
    <row r="43215" ht="15"/>
    <row r="43216" ht="15"/>
    <row r="43217" ht="15"/>
    <row r="43218" ht="15"/>
    <row r="43219" ht="15"/>
    <row r="43220" ht="15"/>
    <row r="43221" ht="15"/>
    <row r="43222" ht="15"/>
    <row r="43223" ht="15"/>
    <row r="43224" ht="15"/>
    <row r="43225" ht="15"/>
    <row r="43226" ht="15"/>
    <row r="43227" ht="15"/>
    <row r="43228" ht="15"/>
    <row r="43229" ht="15"/>
    <row r="43230" ht="15"/>
    <row r="43231" ht="15"/>
    <row r="43232" ht="15"/>
    <row r="43233" ht="15"/>
    <row r="43234" ht="15"/>
    <row r="43235" ht="15"/>
    <row r="43236" ht="15"/>
    <row r="43237" ht="15"/>
    <row r="43238" ht="15"/>
    <row r="43239" ht="15"/>
    <row r="43240" ht="15"/>
    <row r="43241" ht="15"/>
    <row r="43242" ht="15"/>
    <row r="43243" ht="15"/>
    <row r="43244" ht="15"/>
    <row r="43245" ht="15"/>
    <row r="43246" ht="15"/>
    <row r="43247" ht="15"/>
    <row r="43248" ht="15"/>
    <row r="43249" ht="15"/>
    <row r="43250" ht="15"/>
    <row r="43251" ht="15"/>
    <row r="43252" ht="15"/>
    <row r="43253" ht="15"/>
    <row r="43254" ht="15"/>
    <row r="43255" ht="15"/>
    <row r="43256" ht="15"/>
    <row r="43257" ht="15"/>
    <row r="43258" ht="15"/>
    <row r="43259" ht="15"/>
    <row r="43260" ht="15"/>
    <row r="43261" ht="15"/>
    <row r="43262" ht="15"/>
    <row r="43263" ht="15"/>
    <row r="43264" ht="15"/>
    <row r="43265" ht="15"/>
    <row r="43266" ht="15"/>
    <row r="43267" ht="15"/>
    <row r="43268" ht="15"/>
    <row r="43269" ht="15"/>
    <row r="43270" ht="15"/>
    <row r="43271" ht="15"/>
    <row r="43272" ht="15"/>
    <row r="43273" ht="15"/>
    <row r="43274" ht="15"/>
    <row r="43275" ht="15"/>
    <row r="43276" ht="15"/>
    <row r="43277" ht="15"/>
    <row r="43278" ht="15"/>
    <row r="43279" ht="15"/>
    <row r="43280" ht="15"/>
    <row r="43281" ht="15"/>
    <row r="43282" ht="15"/>
    <row r="43283" ht="15"/>
    <row r="43284" ht="15"/>
    <row r="43285" ht="15"/>
    <row r="43286" ht="15"/>
    <row r="43287" ht="15"/>
    <row r="43288" ht="15"/>
    <row r="43289" ht="15"/>
    <row r="43290" ht="15"/>
    <row r="43291" ht="15"/>
    <row r="43292" ht="15"/>
    <row r="43293" ht="15"/>
    <row r="43294" ht="15"/>
    <row r="43295" ht="15"/>
    <row r="43296" ht="15"/>
    <row r="43297" ht="15"/>
    <row r="43298" ht="15"/>
    <row r="43299" ht="15"/>
    <row r="43300" ht="15"/>
    <row r="43301" ht="15"/>
    <row r="43302" ht="15"/>
    <row r="43303" ht="15"/>
    <row r="43304" ht="15"/>
    <row r="43305" ht="15"/>
    <row r="43306" ht="15"/>
    <row r="43307" ht="15"/>
    <row r="43308" ht="15"/>
    <row r="43309" ht="15"/>
    <row r="43310" ht="15"/>
    <row r="43311" ht="15"/>
    <row r="43312" ht="15"/>
    <row r="43313" ht="15"/>
    <row r="43314" ht="15"/>
    <row r="43315" ht="15"/>
    <row r="43316" ht="15"/>
    <row r="43317" ht="15"/>
    <row r="43318" ht="15"/>
    <row r="43319" ht="15"/>
    <row r="43320" ht="15"/>
    <row r="43321" ht="15"/>
    <row r="43322" ht="15"/>
    <row r="43323" ht="15"/>
    <row r="43324" ht="15"/>
    <row r="43325" ht="15"/>
    <row r="43326" ht="15"/>
    <row r="43327" ht="15"/>
    <row r="43328" ht="15"/>
    <row r="43329" ht="15"/>
    <row r="43330" ht="15"/>
    <row r="43331" ht="15"/>
    <row r="43332" ht="15"/>
    <row r="43333" ht="15"/>
    <row r="43334" ht="15"/>
    <row r="43335" ht="15"/>
    <row r="43336" ht="15"/>
    <row r="43337" ht="15"/>
    <row r="43338" ht="15"/>
    <row r="43339" ht="15"/>
    <row r="43340" ht="15"/>
    <row r="43341" ht="15"/>
    <row r="43342" ht="15"/>
    <row r="43343" ht="15"/>
    <row r="43344" ht="15"/>
    <row r="43345" ht="15"/>
    <row r="43346" ht="15"/>
    <row r="43347" ht="15"/>
    <row r="43348" ht="15"/>
    <row r="43349" ht="15"/>
    <row r="43350" ht="15"/>
    <row r="43351" ht="15"/>
    <row r="43352" ht="15"/>
    <row r="43353" ht="15"/>
    <row r="43354" ht="15"/>
    <row r="43355" ht="15"/>
    <row r="43356" ht="15"/>
    <row r="43357" ht="15"/>
    <row r="43358" ht="15"/>
    <row r="43359" ht="15"/>
    <row r="43360" ht="15"/>
    <row r="43361" ht="15"/>
    <row r="43362" ht="15"/>
    <row r="43363" ht="15"/>
    <row r="43364" ht="15"/>
    <row r="43365" ht="15"/>
    <row r="43366" ht="15"/>
    <row r="43367" ht="15"/>
    <row r="43368" ht="15"/>
    <row r="43369" ht="15"/>
    <row r="43370" ht="15"/>
    <row r="43371" ht="15"/>
    <row r="43372" ht="15"/>
    <row r="43373" ht="15"/>
    <row r="43374" ht="15"/>
    <row r="43375" ht="15"/>
    <row r="43376" ht="15"/>
    <row r="43377" ht="15"/>
    <row r="43378" ht="15"/>
    <row r="43379" ht="15"/>
    <row r="43380" ht="15"/>
    <row r="43381" ht="15"/>
    <row r="43382" ht="15"/>
    <row r="43383" ht="15"/>
    <row r="43384" ht="15"/>
    <row r="43385" ht="15"/>
    <row r="43386" ht="15"/>
    <row r="43387" ht="15"/>
    <row r="43388" ht="15"/>
    <row r="43389" ht="15"/>
    <row r="43390" ht="15"/>
    <row r="43391" ht="15"/>
    <row r="43392" ht="15"/>
    <row r="43393" ht="15"/>
    <row r="43394" ht="15"/>
    <row r="43395" ht="15"/>
    <row r="43396" ht="15"/>
    <row r="43397" ht="15"/>
    <row r="43398" ht="15"/>
    <row r="43399" ht="15"/>
    <row r="43400" ht="15"/>
    <row r="43401" ht="15"/>
    <row r="43402" ht="15"/>
    <row r="43403" ht="15"/>
    <row r="43404" ht="15"/>
    <row r="43405" ht="15"/>
    <row r="43406" ht="15"/>
    <row r="43407" ht="15"/>
    <row r="43408" ht="15"/>
    <row r="43409" ht="15"/>
    <row r="43410" ht="15"/>
    <row r="43411" ht="15"/>
    <row r="43412" ht="15"/>
    <row r="43413" ht="15"/>
    <row r="43414" ht="15"/>
    <row r="43415" ht="15"/>
    <row r="43416" ht="15"/>
    <row r="43417" ht="15"/>
    <row r="43418" ht="15"/>
    <row r="43419" ht="15"/>
    <row r="43420" ht="15"/>
    <row r="43421" ht="15"/>
    <row r="43422" ht="15"/>
    <row r="43423" ht="15"/>
    <row r="43424" ht="15"/>
    <row r="43425" ht="15"/>
    <row r="43426" ht="15"/>
    <row r="43427" ht="15"/>
    <row r="43428" ht="15"/>
    <row r="43429" ht="15"/>
    <row r="43430" ht="15"/>
    <row r="43431" ht="15"/>
    <row r="43432" ht="15"/>
    <row r="43433" ht="15"/>
    <row r="43434" ht="15"/>
    <row r="43435" ht="15"/>
    <row r="43436" ht="15"/>
    <row r="43437" ht="15"/>
    <row r="43438" ht="15"/>
    <row r="43439" ht="15"/>
    <row r="43440" ht="15"/>
    <row r="43441" ht="15"/>
    <row r="43442" ht="15"/>
    <row r="43443" ht="15"/>
    <row r="43444" ht="15"/>
    <row r="43445" ht="15"/>
    <row r="43446" ht="15"/>
    <row r="43447" ht="15"/>
    <row r="43448" ht="15"/>
    <row r="43449" ht="15"/>
    <row r="43450" ht="15"/>
    <row r="43451" ht="15"/>
    <row r="43452" ht="15"/>
    <row r="43453" ht="15"/>
    <row r="43454" ht="15"/>
    <row r="43455" ht="15"/>
    <row r="43456" ht="15"/>
    <row r="43457" ht="15"/>
    <row r="43458" ht="15"/>
    <row r="43459" ht="15"/>
    <row r="43460" ht="15"/>
    <row r="43461" ht="15"/>
    <row r="43462" ht="15"/>
    <row r="43463" ht="15"/>
    <row r="43464" ht="15"/>
    <row r="43465" ht="15"/>
    <row r="43466" ht="15"/>
    <row r="43467" ht="15"/>
    <row r="43468" ht="15"/>
    <row r="43469" ht="15"/>
    <row r="43470" ht="15"/>
    <row r="43471" ht="15"/>
    <row r="43472" ht="15"/>
    <row r="43473" ht="15"/>
    <row r="43474" ht="15"/>
    <row r="43475" ht="15"/>
    <row r="43476" ht="15"/>
    <row r="43477" ht="15"/>
    <row r="43478" ht="15"/>
    <row r="43479" ht="15"/>
    <row r="43480" ht="15"/>
    <row r="43481" ht="15"/>
    <row r="43482" ht="15"/>
    <row r="43483" ht="15"/>
    <row r="43484" ht="15"/>
    <row r="43485" ht="15"/>
    <row r="43486" ht="15"/>
    <row r="43487" ht="15"/>
    <row r="43488" ht="15"/>
    <row r="43489" ht="15"/>
    <row r="43490" ht="15"/>
    <row r="43491" ht="15"/>
    <row r="43492" ht="15"/>
    <row r="43493" ht="15"/>
    <row r="43494" ht="15"/>
    <row r="43495" ht="15"/>
    <row r="43496" ht="15"/>
    <row r="43497" ht="15"/>
    <row r="43498" ht="15"/>
    <row r="43499" ht="15"/>
    <row r="43500" ht="15"/>
    <row r="43501" ht="15"/>
    <row r="43502" ht="15"/>
    <row r="43503" ht="15"/>
    <row r="43504" ht="15"/>
    <row r="43505" ht="15"/>
    <row r="43506" ht="15"/>
    <row r="43507" ht="15"/>
    <row r="43508" ht="15"/>
    <row r="43509" ht="15"/>
    <row r="43510" ht="15"/>
    <row r="43511" ht="15"/>
    <row r="43512" ht="15"/>
    <row r="43513" ht="15"/>
    <row r="43514" ht="15"/>
    <row r="43515" ht="15"/>
    <row r="43516" ht="15"/>
    <row r="43517" ht="15"/>
    <row r="43518" ht="15"/>
    <row r="43519" ht="15"/>
    <row r="43520" ht="15"/>
    <row r="43521" ht="15"/>
    <row r="43522" ht="15"/>
    <row r="43523" ht="15"/>
    <row r="43524" ht="15"/>
    <row r="43525" ht="15"/>
    <row r="43526" ht="15"/>
    <row r="43527" ht="15"/>
    <row r="43528" ht="15"/>
    <row r="43529" ht="15"/>
    <row r="43530" ht="15"/>
    <row r="43531" ht="15"/>
    <row r="43532" ht="15"/>
    <row r="43533" ht="15"/>
    <row r="43534" ht="15"/>
    <row r="43535" ht="15"/>
    <row r="43536" ht="15"/>
    <row r="43537" ht="15"/>
    <row r="43538" ht="15"/>
    <row r="43539" ht="15"/>
    <row r="43540" ht="15"/>
    <row r="43541" ht="15"/>
    <row r="43542" ht="15"/>
    <row r="43543" ht="15"/>
    <row r="43544" ht="15"/>
    <row r="43545" ht="15"/>
    <row r="43546" ht="15"/>
    <row r="43547" ht="15"/>
    <row r="43548" ht="15"/>
    <row r="43549" ht="15"/>
    <row r="43550" ht="15"/>
    <row r="43551" ht="15"/>
    <row r="43552" ht="15"/>
    <row r="43553" ht="15"/>
    <row r="43554" ht="15"/>
    <row r="43555" ht="15"/>
    <row r="43556" ht="15"/>
    <row r="43557" ht="15"/>
    <row r="43558" ht="15"/>
    <row r="43559" ht="15"/>
    <row r="43560" ht="15"/>
    <row r="43561" ht="15"/>
    <row r="43562" ht="15"/>
    <row r="43563" ht="15"/>
    <row r="43564" ht="15"/>
    <row r="43565" ht="15"/>
    <row r="43566" ht="15"/>
    <row r="43567" ht="15"/>
    <row r="43568" ht="15"/>
    <row r="43569" ht="15"/>
    <row r="43570" ht="15"/>
    <row r="43571" ht="15"/>
    <row r="43572" ht="15"/>
    <row r="43573" ht="15"/>
    <row r="43574" ht="15"/>
    <row r="43575" ht="15"/>
    <row r="43576" ht="15"/>
    <row r="43577" ht="15"/>
    <row r="43578" ht="15"/>
    <row r="43579" ht="15"/>
    <row r="43580" ht="15"/>
    <row r="43581" ht="15"/>
    <row r="43582" ht="15"/>
    <row r="43583" ht="15"/>
    <row r="43584" ht="15"/>
    <row r="43585" ht="15"/>
    <row r="43586" ht="15"/>
    <row r="43587" ht="15"/>
    <row r="43588" ht="15"/>
    <row r="43589" ht="15"/>
    <row r="43590" ht="15"/>
    <row r="43591" ht="15"/>
    <row r="43592" ht="15"/>
    <row r="43593" ht="15"/>
    <row r="43594" ht="15"/>
    <row r="43595" ht="15"/>
    <row r="43596" ht="15"/>
    <row r="43597" ht="15"/>
    <row r="43598" ht="15"/>
    <row r="43599" ht="15"/>
    <row r="43600" ht="15"/>
    <row r="43601" ht="15"/>
    <row r="43602" ht="15"/>
    <row r="43603" ht="15"/>
    <row r="43604" ht="15"/>
    <row r="43605" ht="15"/>
    <row r="43606" ht="15"/>
    <row r="43607" ht="15"/>
    <row r="43608" ht="15"/>
    <row r="43609" ht="15"/>
    <row r="43610" ht="15"/>
    <row r="43611" ht="15"/>
    <row r="43612" ht="15"/>
    <row r="43613" ht="15"/>
    <row r="43614" ht="15"/>
    <row r="43615" ht="15"/>
    <row r="43616" ht="15"/>
    <row r="43617" ht="15"/>
    <row r="43618" ht="15"/>
    <row r="43619" ht="15"/>
    <row r="43620" ht="15"/>
    <row r="43621" ht="15"/>
    <row r="43622" ht="15"/>
    <row r="43623" ht="15"/>
    <row r="43624" ht="15"/>
    <row r="43625" ht="15"/>
    <row r="43626" ht="15"/>
    <row r="43627" ht="15"/>
    <row r="43628" ht="15"/>
    <row r="43629" ht="15"/>
    <row r="43630" ht="15"/>
    <row r="43631" ht="15"/>
    <row r="43632" ht="15"/>
    <row r="43633" ht="15"/>
    <row r="43634" ht="15"/>
    <row r="43635" ht="15"/>
    <row r="43636" ht="15"/>
    <row r="43637" ht="15"/>
    <row r="43638" ht="15"/>
    <row r="43639" ht="15"/>
    <row r="43640" ht="15"/>
    <row r="43641" ht="15"/>
    <row r="43642" ht="15"/>
    <row r="43643" ht="15"/>
    <row r="43644" ht="15"/>
    <row r="43645" ht="15"/>
    <row r="43646" ht="15"/>
    <row r="43647" ht="15"/>
    <row r="43648" ht="15"/>
    <row r="43649" ht="15"/>
    <row r="43650" ht="15"/>
    <row r="43651" ht="15"/>
    <row r="43652" ht="15"/>
    <row r="43653" ht="15"/>
    <row r="43654" ht="15"/>
    <row r="43655" ht="15"/>
    <row r="43656" ht="15"/>
    <row r="43657" ht="15"/>
    <row r="43658" ht="15"/>
    <row r="43659" ht="15"/>
    <row r="43660" ht="15"/>
    <row r="43661" ht="15"/>
    <row r="43662" ht="15"/>
    <row r="43663" ht="15"/>
    <row r="43664" ht="15"/>
    <row r="43665" ht="15"/>
    <row r="43666" ht="15"/>
    <row r="43667" ht="15"/>
    <row r="43668" ht="15"/>
    <row r="43669" ht="15"/>
    <row r="43670" ht="15"/>
    <row r="43671" ht="15"/>
    <row r="43672" ht="15"/>
    <row r="43673" ht="15"/>
    <row r="43674" ht="15"/>
    <row r="43675" ht="15"/>
    <row r="43676" ht="15"/>
    <row r="43677" ht="15"/>
    <row r="43678" ht="15"/>
    <row r="43679" ht="15"/>
    <row r="43680" ht="15"/>
    <row r="43681" ht="15"/>
    <row r="43682" ht="15"/>
    <row r="43683" ht="15"/>
    <row r="43684" ht="15"/>
    <row r="43685" ht="15"/>
    <row r="43686" ht="15"/>
    <row r="43687" ht="15"/>
    <row r="43688" ht="15"/>
    <row r="43689" ht="15"/>
    <row r="43690" ht="15"/>
    <row r="43691" ht="15"/>
    <row r="43692" ht="15"/>
    <row r="43693" ht="15"/>
    <row r="43694" ht="15"/>
    <row r="43695" ht="15"/>
    <row r="43696" ht="15"/>
    <row r="43697" ht="15"/>
    <row r="43698" ht="15"/>
    <row r="43699" ht="15"/>
    <row r="43700" ht="15"/>
    <row r="43701" ht="15"/>
    <row r="43702" ht="15"/>
    <row r="43703" ht="15"/>
    <row r="43704" ht="15"/>
    <row r="43705" ht="15"/>
    <row r="43706" ht="15"/>
    <row r="43707" ht="15"/>
    <row r="43708" ht="15"/>
    <row r="43709" ht="15"/>
    <row r="43710" ht="15"/>
    <row r="43711" ht="15"/>
    <row r="43712" ht="15"/>
    <row r="43713" ht="15"/>
    <row r="43714" ht="15"/>
    <row r="43715" ht="15"/>
    <row r="43716" ht="15"/>
    <row r="43717" ht="15"/>
    <row r="43718" ht="15"/>
    <row r="43719" ht="15"/>
    <row r="43720" ht="15"/>
    <row r="43721" ht="15"/>
    <row r="43722" ht="15"/>
    <row r="43723" ht="15"/>
    <row r="43724" ht="15"/>
    <row r="43725" ht="15"/>
    <row r="43726" ht="15"/>
    <row r="43727" ht="15"/>
    <row r="43728" ht="15"/>
    <row r="43729" ht="15"/>
    <row r="43730" ht="15"/>
    <row r="43731" ht="15"/>
    <row r="43732" ht="15"/>
    <row r="43733" ht="15"/>
    <row r="43734" ht="15"/>
    <row r="43735" ht="15"/>
    <row r="43736" ht="15"/>
    <row r="43737" ht="15"/>
    <row r="43738" ht="15"/>
    <row r="43739" ht="15"/>
    <row r="43740" ht="15"/>
    <row r="43741" ht="15"/>
    <row r="43742" ht="15"/>
    <row r="43743" ht="15"/>
    <row r="43744" ht="15"/>
    <row r="43745" ht="15"/>
    <row r="43746" ht="15"/>
    <row r="43747" ht="15"/>
    <row r="43748" ht="15"/>
    <row r="43749" ht="15"/>
    <row r="43750" ht="15"/>
    <row r="43751" ht="15"/>
    <row r="43752" ht="15"/>
    <row r="43753" ht="15"/>
    <row r="43754" ht="15"/>
    <row r="43755" ht="15"/>
    <row r="43756" ht="15"/>
    <row r="43757" ht="15"/>
    <row r="43758" ht="15"/>
    <row r="43759" ht="15"/>
    <row r="43760" ht="15"/>
    <row r="43761" ht="15"/>
    <row r="43762" ht="15"/>
    <row r="43763" ht="15"/>
    <row r="43764" ht="15"/>
    <row r="43765" ht="15"/>
    <row r="43766" ht="15"/>
    <row r="43767" ht="15"/>
    <row r="43768" ht="15"/>
    <row r="43769" ht="15"/>
    <row r="43770" ht="15"/>
    <row r="43771" ht="15"/>
    <row r="43772" ht="15"/>
    <row r="43773" ht="15"/>
    <row r="43774" ht="15"/>
    <row r="43775" ht="15"/>
    <row r="43776" ht="15"/>
    <row r="43777" ht="15"/>
    <row r="43778" ht="15"/>
    <row r="43779" ht="15"/>
    <row r="43780" ht="15"/>
    <row r="43781" ht="15"/>
    <row r="43782" ht="15"/>
    <row r="43783" ht="15"/>
    <row r="43784" ht="15"/>
    <row r="43785" ht="15"/>
    <row r="43786" ht="15"/>
    <row r="43787" ht="15"/>
    <row r="43788" ht="15"/>
    <row r="43789" ht="15"/>
    <row r="43790" ht="15"/>
    <row r="43791" ht="15"/>
    <row r="43792" ht="15"/>
    <row r="43793" ht="15"/>
    <row r="43794" ht="15"/>
    <row r="43795" ht="15"/>
    <row r="43796" ht="15"/>
    <row r="43797" ht="15"/>
    <row r="43798" ht="15"/>
    <row r="43799" ht="15"/>
    <row r="43800" ht="15"/>
    <row r="43801" ht="15"/>
    <row r="43802" ht="15"/>
    <row r="43803" ht="15"/>
    <row r="43804" ht="15"/>
    <row r="43805" ht="15"/>
    <row r="43806" ht="15"/>
    <row r="43807" ht="15"/>
    <row r="43808" ht="15"/>
    <row r="43809" ht="15"/>
    <row r="43810" ht="15"/>
    <row r="43811" ht="15"/>
    <row r="43812" ht="15"/>
    <row r="43813" ht="15"/>
    <row r="43814" ht="15"/>
    <row r="43815" ht="15"/>
    <row r="43816" ht="15"/>
    <row r="43817" ht="15"/>
    <row r="43818" ht="15"/>
    <row r="43819" ht="15"/>
    <row r="43820" ht="15"/>
    <row r="43821" ht="15"/>
    <row r="43822" ht="15"/>
    <row r="43823" ht="15"/>
    <row r="43824" ht="15"/>
    <row r="43825" ht="15"/>
    <row r="43826" ht="15"/>
    <row r="43827" ht="15"/>
    <row r="43828" ht="15"/>
    <row r="43829" ht="15"/>
    <row r="43830" ht="15"/>
    <row r="43831" ht="15"/>
    <row r="43832" ht="15"/>
    <row r="43833" ht="15"/>
    <row r="43834" ht="15"/>
    <row r="43835" ht="15"/>
    <row r="43836" ht="15"/>
    <row r="43837" ht="15"/>
    <row r="43838" ht="15"/>
    <row r="43839" ht="15"/>
    <row r="43840" ht="15"/>
    <row r="43841" ht="15"/>
    <row r="43842" ht="15"/>
    <row r="43843" ht="15"/>
    <row r="43844" ht="15"/>
    <row r="43845" ht="15"/>
    <row r="43846" ht="15"/>
    <row r="43847" ht="15"/>
    <row r="43848" ht="15"/>
    <row r="43849" ht="15"/>
    <row r="43850" ht="15"/>
    <row r="43851" ht="15"/>
    <row r="43852" ht="15"/>
    <row r="43853" ht="15"/>
    <row r="43854" ht="15"/>
    <row r="43855" ht="15"/>
    <row r="43856" ht="15"/>
    <row r="43857" ht="15"/>
    <row r="43858" ht="15"/>
    <row r="43859" ht="15"/>
    <row r="43860" ht="15"/>
    <row r="43861" ht="15"/>
    <row r="43862" ht="15"/>
    <row r="43863" ht="15"/>
    <row r="43864" ht="15"/>
    <row r="43865" ht="15"/>
    <row r="43866" ht="15"/>
    <row r="43867" ht="15"/>
    <row r="43868" ht="15"/>
    <row r="43869" ht="15"/>
    <row r="43870" ht="15"/>
    <row r="43871" ht="15"/>
    <row r="43872" ht="15"/>
    <row r="43873" ht="15"/>
    <row r="43874" ht="15"/>
    <row r="43875" ht="15"/>
    <row r="43876" ht="15"/>
    <row r="43877" ht="15"/>
    <row r="43878" ht="15"/>
    <row r="43879" ht="15"/>
    <row r="43880" ht="15"/>
    <row r="43881" ht="15"/>
    <row r="43882" ht="15"/>
    <row r="43883" ht="15"/>
    <row r="43884" ht="15"/>
    <row r="43885" ht="15"/>
    <row r="43886" ht="15"/>
    <row r="43887" ht="15"/>
    <row r="43888" ht="15"/>
    <row r="43889" ht="15"/>
    <row r="43890" ht="15"/>
    <row r="43891" ht="15"/>
    <row r="43892" ht="15"/>
    <row r="43893" ht="15"/>
    <row r="43894" ht="15"/>
    <row r="43895" ht="15"/>
    <row r="43896" ht="15"/>
    <row r="43897" ht="15"/>
    <row r="43898" ht="15"/>
    <row r="43899" ht="15"/>
    <row r="43900" ht="15"/>
    <row r="43901" ht="15"/>
    <row r="43902" ht="15"/>
    <row r="43903" ht="15"/>
    <row r="43904" ht="15"/>
    <row r="43905" ht="15"/>
    <row r="43906" ht="15"/>
    <row r="43907" ht="15"/>
    <row r="43908" ht="15"/>
    <row r="43909" ht="15"/>
    <row r="43910" ht="15"/>
    <row r="43911" ht="15"/>
    <row r="43912" ht="15"/>
    <row r="43913" ht="15"/>
    <row r="43914" ht="15"/>
    <row r="43915" ht="15"/>
    <row r="43916" ht="15"/>
    <row r="43917" ht="15"/>
    <row r="43918" ht="15"/>
    <row r="43919" ht="15"/>
    <row r="43920" ht="15"/>
    <row r="43921" ht="15"/>
    <row r="43922" ht="15"/>
    <row r="43923" ht="15"/>
    <row r="43924" ht="15"/>
    <row r="43925" ht="15"/>
    <row r="43926" ht="15"/>
    <row r="43927" ht="15"/>
    <row r="43928" ht="15"/>
    <row r="43929" ht="15"/>
    <row r="43930" ht="15"/>
    <row r="43931" ht="15"/>
    <row r="43932" ht="15"/>
    <row r="43933" ht="15"/>
    <row r="43934" ht="15"/>
    <row r="43935" ht="15"/>
    <row r="43936" ht="15"/>
    <row r="43937" ht="15"/>
    <row r="43938" ht="15"/>
    <row r="43939" ht="15"/>
    <row r="43940" ht="15"/>
    <row r="43941" ht="15"/>
    <row r="43942" ht="15"/>
    <row r="43943" ht="15"/>
    <row r="43944" ht="15"/>
    <row r="43945" ht="15"/>
    <row r="43946" ht="15"/>
    <row r="43947" ht="15"/>
    <row r="43948" ht="15"/>
    <row r="43949" ht="15"/>
    <row r="43950" ht="15"/>
    <row r="43951" ht="15"/>
    <row r="43952" ht="15"/>
    <row r="43953" ht="15"/>
    <row r="43954" ht="15"/>
    <row r="43955" ht="15"/>
    <row r="43956" ht="15"/>
    <row r="43957" ht="15"/>
    <row r="43958" ht="15"/>
    <row r="43959" ht="15"/>
    <row r="43960" ht="15"/>
    <row r="43961" ht="15"/>
    <row r="43962" ht="15"/>
    <row r="43963" ht="15"/>
    <row r="43964" ht="15"/>
    <row r="43965" ht="15"/>
    <row r="43966" ht="15"/>
    <row r="43967" ht="15"/>
    <row r="43968" ht="15"/>
    <row r="43969" ht="15"/>
    <row r="43970" ht="15"/>
    <row r="43971" ht="15"/>
    <row r="43972" ht="15"/>
    <row r="43973" ht="15"/>
    <row r="43974" ht="15"/>
    <row r="43975" ht="15"/>
    <row r="43976" ht="15"/>
    <row r="43977" ht="15"/>
    <row r="43978" ht="15"/>
    <row r="43979" ht="15"/>
    <row r="43980" ht="15"/>
    <row r="43981" ht="15"/>
    <row r="43982" ht="15"/>
    <row r="43983" ht="15"/>
    <row r="43984" ht="15"/>
    <row r="43985" ht="15"/>
    <row r="43986" ht="15"/>
    <row r="43987" ht="15"/>
    <row r="43988" ht="15"/>
    <row r="43989" ht="15"/>
    <row r="43990" ht="15"/>
    <row r="43991" ht="15"/>
    <row r="43992" ht="15"/>
    <row r="43993" ht="15"/>
    <row r="43994" ht="15"/>
    <row r="43995" ht="15"/>
    <row r="43996" ht="15"/>
    <row r="43997" ht="15"/>
    <row r="43998" ht="15"/>
    <row r="43999" ht="15"/>
    <row r="44000" ht="15"/>
    <row r="44001" ht="15"/>
    <row r="44002" ht="15"/>
    <row r="44003" ht="15"/>
    <row r="44004" ht="15"/>
    <row r="44005" ht="15"/>
    <row r="44006" ht="15"/>
    <row r="44007" ht="15"/>
    <row r="44008" ht="15"/>
    <row r="44009" ht="15"/>
    <row r="44010" ht="15"/>
    <row r="44011" ht="15"/>
    <row r="44012" ht="15"/>
    <row r="44013" ht="15"/>
    <row r="44014" ht="15"/>
    <row r="44015" ht="15"/>
    <row r="44016" ht="15"/>
    <row r="44017" ht="15"/>
    <row r="44018" ht="15"/>
    <row r="44019" ht="15"/>
    <row r="44020" ht="15"/>
    <row r="44021" ht="15"/>
    <row r="44022" ht="15"/>
    <row r="44023" ht="15"/>
    <row r="44024" ht="15"/>
    <row r="44025" ht="15"/>
    <row r="44026" ht="15"/>
    <row r="44027" ht="15"/>
    <row r="44028" ht="15"/>
    <row r="44029" ht="15"/>
    <row r="44030" ht="15"/>
    <row r="44031" ht="15"/>
    <row r="44032" ht="15"/>
    <row r="44033" ht="15"/>
    <row r="44034" ht="15"/>
    <row r="44035" ht="15"/>
    <row r="44036" ht="15"/>
    <row r="44037" ht="15"/>
    <row r="44038" ht="15"/>
    <row r="44039" ht="15"/>
    <row r="44040" ht="15"/>
    <row r="44041" ht="15"/>
    <row r="44042" ht="15"/>
    <row r="44043" ht="15"/>
    <row r="44044" ht="15"/>
    <row r="44045" ht="15"/>
    <row r="44046" ht="15"/>
    <row r="44047" ht="15"/>
    <row r="44048" ht="15"/>
    <row r="44049" ht="15"/>
    <row r="44050" ht="15"/>
    <row r="44051" ht="15"/>
    <row r="44052" ht="15"/>
    <row r="44053" ht="15"/>
    <row r="44054" ht="15"/>
    <row r="44055" ht="15"/>
    <row r="44056" ht="15"/>
    <row r="44057" ht="15"/>
    <row r="44058" ht="15"/>
    <row r="44059" ht="15"/>
    <row r="44060" ht="15"/>
    <row r="44061" ht="15"/>
    <row r="44062" ht="15"/>
    <row r="44063" ht="15"/>
    <row r="44064" ht="15"/>
    <row r="44065" ht="15"/>
    <row r="44066" ht="15"/>
    <row r="44067" ht="15"/>
    <row r="44068" ht="15"/>
    <row r="44069" ht="15"/>
    <row r="44070" ht="15"/>
    <row r="44071" ht="15"/>
    <row r="44072" ht="15"/>
    <row r="44073" ht="15"/>
    <row r="44074" ht="15"/>
    <row r="44075" ht="15"/>
    <row r="44076" ht="15"/>
    <row r="44077" ht="15"/>
    <row r="44078" ht="15"/>
    <row r="44079" ht="15"/>
    <row r="44080" ht="15"/>
    <row r="44081" ht="15"/>
    <row r="44082" ht="15"/>
    <row r="44083" ht="15"/>
    <row r="44084" ht="15"/>
    <row r="44085" ht="15"/>
    <row r="44086" ht="15"/>
    <row r="44087" ht="15"/>
    <row r="44088" ht="15"/>
    <row r="44089" ht="15"/>
    <row r="44090" ht="15"/>
    <row r="44091" ht="15"/>
    <row r="44092" ht="15"/>
    <row r="44093" ht="15"/>
    <row r="44094" ht="15"/>
    <row r="44095" ht="15"/>
    <row r="44096" ht="15"/>
    <row r="44097" ht="15"/>
    <row r="44098" ht="15"/>
    <row r="44099" ht="15"/>
    <row r="44100" ht="15"/>
    <row r="44101" ht="15"/>
    <row r="44102" ht="15"/>
    <row r="44103" ht="15"/>
    <row r="44104" ht="15"/>
    <row r="44105" ht="15"/>
    <row r="44106" ht="15"/>
    <row r="44107" ht="15"/>
    <row r="44108" ht="15"/>
    <row r="44109" ht="15"/>
    <row r="44110" ht="15"/>
    <row r="44111" ht="15"/>
    <row r="44112" ht="15"/>
    <row r="44113" ht="15"/>
    <row r="44114" ht="15"/>
    <row r="44115" ht="15"/>
    <row r="44116" ht="15"/>
    <row r="44117" ht="15"/>
    <row r="44118" ht="15"/>
    <row r="44119" ht="15"/>
    <row r="44120" ht="15"/>
    <row r="44121" ht="15"/>
    <row r="44122" ht="15"/>
    <row r="44123" ht="15"/>
    <row r="44124" ht="15"/>
    <row r="44125" ht="15"/>
    <row r="44126" ht="15"/>
    <row r="44127" ht="15"/>
    <row r="44128" ht="15"/>
    <row r="44129" ht="15"/>
    <row r="44130" ht="15"/>
    <row r="44131" ht="15"/>
    <row r="44132" ht="15"/>
    <row r="44133" ht="15"/>
    <row r="44134" ht="15"/>
    <row r="44135" ht="15"/>
    <row r="44136" ht="15"/>
    <row r="44137" ht="15"/>
    <row r="44138" ht="15"/>
    <row r="44139" ht="15"/>
    <row r="44140" ht="15"/>
    <row r="44141" ht="15"/>
    <row r="44142" ht="15"/>
    <row r="44143" ht="15"/>
    <row r="44144" ht="15"/>
    <row r="44145" ht="15"/>
    <row r="44146" ht="15"/>
    <row r="44147" ht="15"/>
    <row r="44148" ht="15"/>
    <row r="44149" ht="15"/>
    <row r="44150" ht="15"/>
    <row r="44151" ht="15"/>
    <row r="44152" ht="15"/>
    <row r="44153" ht="15"/>
    <row r="44154" ht="15"/>
    <row r="44155" ht="15"/>
    <row r="44156" ht="15"/>
    <row r="44157" ht="15"/>
    <row r="44158" ht="15"/>
    <row r="44159" ht="15"/>
    <row r="44160" ht="15"/>
    <row r="44161" ht="15"/>
    <row r="44162" ht="15"/>
    <row r="44163" ht="15"/>
    <row r="44164" ht="15"/>
    <row r="44165" ht="15"/>
    <row r="44166" ht="15"/>
    <row r="44167" ht="15"/>
    <row r="44168" ht="15"/>
    <row r="44169" ht="15"/>
    <row r="44170" ht="15"/>
    <row r="44171" ht="15"/>
    <row r="44172" ht="15"/>
    <row r="44173" ht="15"/>
    <row r="44174" ht="15"/>
    <row r="44175" ht="15"/>
    <row r="44176" ht="15"/>
    <row r="44177" ht="15"/>
    <row r="44178" ht="15"/>
    <row r="44179" ht="15"/>
    <row r="44180" ht="15"/>
    <row r="44181" ht="15"/>
    <row r="44182" ht="15"/>
    <row r="44183" ht="15"/>
    <row r="44184" ht="15"/>
    <row r="44185" ht="15"/>
    <row r="44186" ht="15"/>
    <row r="44187" ht="15"/>
    <row r="44188" ht="15"/>
    <row r="44189" ht="15"/>
    <row r="44190" ht="15"/>
    <row r="44191" ht="15"/>
    <row r="44192" ht="15"/>
    <row r="44193" ht="15"/>
    <row r="44194" ht="15"/>
    <row r="44195" ht="15"/>
    <row r="44196" ht="15"/>
    <row r="44197" ht="15"/>
    <row r="44198" ht="15"/>
    <row r="44199" ht="15"/>
    <row r="44200" ht="15"/>
    <row r="44201" ht="15"/>
    <row r="44202" ht="15"/>
    <row r="44203" ht="15"/>
    <row r="44204" ht="15"/>
    <row r="44205" ht="15"/>
    <row r="44206" ht="15"/>
    <row r="44207" ht="15"/>
    <row r="44208" ht="15"/>
    <row r="44209" ht="15"/>
    <row r="44210" ht="15"/>
    <row r="44211" ht="15"/>
    <row r="44212" ht="15"/>
    <row r="44213" ht="15"/>
    <row r="44214" ht="15"/>
    <row r="44215" ht="15"/>
    <row r="44216" ht="15"/>
    <row r="44217" ht="15"/>
    <row r="44218" ht="15"/>
    <row r="44219" ht="15"/>
    <row r="44220" ht="15"/>
    <row r="44221" ht="15"/>
    <row r="44222" ht="15"/>
    <row r="44223" ht="15"/>
    <row r="44224" ht="15"/>
    <row r="44225" ht="15"/>
    <row r="44226" ht="15"/>
    <row r="44227" ht="15"/>
    <row r="44228" ht="15"/>
    <row r="44229" ht="15"/>
    <row r="44230" ht="15"/>
    <row r="44231" ht="15"/>
    <row r="44232" ht="15"/>
    <row r="44233" ht="15"/>
    <row r="44234" ht="15"/>
    <row r="44235" ht="15"/>
    <row r="44236" ht="15"/>
    <row r="44237" ht="15"/>
    <row r="44238" ht="15"/>
    <row r="44239" ht="15"/>
    <row r="44240" ht="15"/>
    <row r="44241" ht="15"/>
    <row r="44242" ht="15"/>
    <row r="44243" ht="15"/>
    <row r="44244" ht="15"/>
    <row r="44245" ht="15"/>
    <row r="44246" ht="15"/>
    <row r="44247" ht="15"/>
    <row r="44248" ht="15"/>
    <row r="44249" ht="15"/>
    <row r="44250" ht="15"/>
    <row r="44251" ht="15"/>
    <row r="44252" ht="15"/>
    <row r="44253" ht="15"/>
    <row r="44254" ht="15"/>
    <row r="44255" ht="15"/>
    <row r="44256" ht="15"/>
    <row r="44257" ht="15"/>
    <row r="44258" ht="15"/>
    <row r="44259" ht="15"/>
    <row r="44260" ht="15"/>
    <row r="44261" ht="15"/>
    <row r="44262" ht="15"/>
    <row r="44263" ht="15"/>
    <row r="44264" ht="15"/>
    <row r="44265" ht="15"/>
    <row r="44266" ht="15"/>
    <row r="44267" ht="15"/>
    <row r="44268" ht="15"/>
    <row r="44269" ht="15"/>
    <row r="44270" ht="15"/>
    <row r="44271" ht="15"/>
    <row r="44272" ht="15"/>
    <row r="44273" ht="15"/>
    <row r="44274" ht="15"/>
    <row r="44275" ht="15"/>
    <row r="44276" ht="15"/>
    <row r="44277" ht="15"/>
    <row r="44278" ht="15"/>
    <row r="44279" ht="15"/>
    <row r="44280" ht="15"/>
    <row r="44281" ht="15"/>
    <row r="44282" ht="15"/>
    <row r="44283" ht="15"/>
    <row r="44284" ht="15"/>
    <row r="44285" ht="15"/>
    <row r="44286" ht="15"/>
    <row r="44287" ht="15"/>
    <row r="44288" ht="15"/>
    <row r="44289" ht="15"/>
    <row r="44290" ht="15"/>
    <row r="44291" ht="15"/>
    <row r="44292" ht="15"/>
    <row r="44293" ht="15"/>
    <row r="44294" ht="15"/>
    <row r="44295" ht="15"/>
    <row r="44296" ht="15"/>
    <row r="44297" ht="15"/>
    <row r="44298" ht="15"/>
    <row r="44299" ht="15"/>
    <row r="44300" ht="15"/>
    <row r="44301" ht="15"/>
    <row r="44302" ht="15"/>
    <row r="44303" ht="15"/>
    <row r="44304" ht="15"/>
    <row r="44305" ht="15"/>
    <row r="44306" ht="15"/>
    <row r="44307" ht="15"/>
    <row r="44308" ht="15"/>
    <row r="44309" ht="15"/>
    <row r="44310" ht="15"/>
    <row r="44311" ht="15"/>
    <row r="44312" ht="15"/>
    <row r="44313" ht="15"/>
    <row r="44314" ht="15"/>
    <row r="44315" ht="15"/>
    <row r="44316" ht="15"/>
    <row r="44317" ht="15"/>
    <row r="44318" ht="15"/>
    <row r="44319" ht="15"/>
    <row r="44320" ht="15"/>
    <row r="44321" ht="15"/>
    <row r="44322" ht="15"/>
    <row r="44323" ht="15"/>
    <row r="44324" ht="15"/>
    <row r="44325" ht="15"/>
    <row r="44326" ht="15"/>
    <row r="44327" ht="15"/>
    <row r="44328" ht="15"/>
    <row r="44329" ht="15"/>
    <row r="44330" ht="15"/>
    <row r="44331" ht="15"/>
    <row r="44332" ht="15"/>
    <row r="44333" ht="15"/>
    <row r="44334" ht="15"/>
    <row r="44335" ht="15"/>
    <row r="44336" ht="15"/>
    <row r="44337" ht="15"/>
    <row r="44338" ht="15"/>
    <row r="44339" ht="15"/>
    <row r="44340" ht="15"/>
    <row r="44341" ht="15"/>
    <row r="44342" ht="15"/>
    <row r="44343" ht="15"/>
    <row r="44344" ht="15"/>
    <row r="44345" ht="15"/>
    <row r="44346" ht="15"/>
    <row r="44347" ht="15"/>
    <row r="44348" ht="15"/>
    <row r="44349" ht="15"/>
    <row r="44350" ht="15"/>
    <row r="44351" ht="15"/>
    <row r="44352" ht="15"/>
    <row r="44353" ht="15"/>
    <row r="44354" ht="15"/>
    <row r="44355" ht="15"/>
    <row r="44356" ht="15"/>
    <row r="44357" ht="15"/>
    <row r="44358" ht="15"/>
    <row r="44359" ht="15"/>
    <row r="44360" ht="15"/>
    <row r="44361" ht="15"/>
    <row r="44362" ht="15"/>
    <row r="44363" ht="15"/>
    <row r="44364" ht="15"/>
    <row r="44365" ht="15"/>
    <row r="44366" ht="15"/>
    <row r="44367" ht="15"/>
    <row r="44368" ht="15"/>
    <row r="44369" ht="15"/>
    <row r="44370" ht="15"/>
    <row r="44371" ht="15"/>
    <row r="44372" ht="15"/>
    <row r="44373" ht="15"/>
    <row r="44374" ht="15"/>
    <row r="44375" ht="15"/>
    <row r="44376" ht="15"/>
    <row r="44377" ht="15"/>
    <row r="44378" ht="15"/>
    <row r="44379" ht="15"/>
    <row r="44380" ht="15"/>
    <row r="44381" ht="15"/>
    <row r="44382" ht="15"/>
    <row r="44383" ht="15"/>
    <row r="44384" ht="15"/>
    <row r="44385" ht="15"/>
    <row r="44386" ht="15"/>
    <row r="44387" ht="15"/>
    <row r="44388" ht="15"/>
    <row r="44389" ht="15"/>
    <row r="44390" ht="15"/>
    <row r="44391" ht="15"/>
    <row r="44392" ht="15"/>
    <row r="44393" ht="15"/>
    <row r="44394" ht="15"/>
    <row r="44395" ht="15"/>
    <row r="44396" ht="15"/>
    <row r="44397" ht="15"/>
    <row r="44398" ht="15"/>
    <row r="44399" ht="15"/>
    <row r="44400" ht="15"/>
    <row r="44401" ht="15"/>
    <row r="44402" ht="15"/>
    <row r="44403" ht="15"/>
    <row r="44404" ht="15"/>
    <row r="44405" ht="15"/>
    <row r="44406" ht="15"/>
    <row r="44407" ht="15"/>
    <row r="44408" ht="15"/>
    <row r="44409" ht="15"/>
    <row r="44410" ht="15"/>
    <row r="44411" ht="15"/>
    <row r="44412" ht="15"/>
    <row r="44413" ht="15"/>
    <row r="44414" ht="15"/>
    <row r="44415" ht="15"/>
    <row r="44416" ht="15"/>
    <row r="44417" ht="15"/>
    <row r="44418" ht="15"/>
    <row r="44419" ht="15"/>
    <row r="44420" ht="15"/>
    <row r="44421" ht="15"/>
    <row r="44422" ht="15"/>
    <row r="44423" ht="15"/>
    <row r="44424" ht="15"/>
    <row r="44425" ht="15"/>
    <row r="44426" ht="15"/>
    <row r="44427" ht="15"/>
    <row r="44428" ht="15"/>
    <row r="44429" ht="15"/>
    <row r="44430" ht="15"/>
    <row r="44431" ht="15"/>
    <row r="44432" ht="15"/>
    <row r="44433" ht="15"/>
    <row r="44434" ht="15"/>
    <row r="44435" ht="15"/>
    <row r="44436" ht="15"/>
    <row r="44437" ht="15"/>
    <row r="44438" ht="15"/>
    <row r="44439" ht="15"/>
    <row r="44440" ht="15"/>
    <row r="44441" ht="15"/>
    <row r="44442" ht="15"/>
    <row r="44443" ht="15"/>
    <row r="44444" ht="15"/>
    <row r="44445" ht="15"/>
    <row r="44446" ht="15"/>
    <row r="44447" ht="15"/>
    <row r="44448" ht="15"/>
    <row r="44449" ht="15"/>
    <row r="44450" ht="15"/>
    <row r="44451" ht="15"/>
    <row r="44452" ht="15"/>
    <row r="44453" ht="15"/>
    <row r="44454" ht="15"/>
    <row r="44455" ht="15"/>
    <row r="44456" ht="15"/>
    <row r="44457" ht="15"/>
    <row r="44458" ht="15"/>
    <row r="44459" ht="15"/>
    <row r="44460" ht="15"/>
    <row r="44461" ht="15"/>
    <row r="44462" ht="15"/>
    <row r="44463" ht="15"/>
    <row r="44464" ht="15"/>
    <row r="44465" ht="15"/>
    <row r="44466" ht="15"/>
    <row r="44467" ht="15"/>
    <row r="44468" ht="15"/>
    <row r="44469" ht="15"/>
    <row r="44470" ht="15"/>
    <row r="44471" ht="15"/>
    <row r="44472" ht="15"/>
    <row r="44473" ht="15"/>
    <row r="44474" ht="15"/>
    <row r="44475" ht="15"/>
    <row r="44476" ht="15"/>
    <row r="44477" ht="15"/>
    <row r="44478" ht="15"/>
    <row r="44479" ht="15"/>
    <row r="44480" ht="15"/>
    <row r="44481" ht="15"/>
    <row r="44482" ht="15"/>
    <row r="44483" ht="15"/>
    <row r="44484" ht="15"/>
    <row r="44485" ht="15"/>
    <row r="44486" ht="15"/>
    <row r="44487" ht="15"/>
    <row r="44488" ht="15"/>
    <row r="44489" ht="15"/>
    <row r="44490" ht="15"/>
    <row r="44491" ht="15"/>
    <row r="44492" ht="15"/>
    <row r="44493" ht="15"/>
    <row r="44494" ht="15"/>
    <row r="44495" ht="15"/>
    <row r="44496" ht="15"/>
    <row r="44497" ht="15"/>
    <row r="44498" ht="15"/>
    <row r="44499" ht="15"/>
    <row r="44500" ht="15"/>
    <row r="44501" ht="15"/>
    <row r="44502" ht="15"/>
    <row r="44503" ht="15"/>
    <row r="44504" ht="15"/>
    <row r="44505" ht="15"/>
    <row r="44506" ht="15"/>
    <row r="44507" ht="15"/>
    <row r="44508" ht="15"/>
    <row r="44509" ht="15"/>
    <row r="44510" ht="15"/>
    <row r="44511" ht="15"/>
    <row r="44512" ht="15"/>
    <row r="44513" ht="15"/>
    <row r="44514" ht="15"/>
    <row r="44515" ht="15"/>
    <row r="44516" ht="15"/>
    <row r="44517" ht="15"/>
    <row r="44518" ht="15"/>
    <row r="44519" ht="15"/>
    <row r="44520" ht="15"/>
    <row r="44521" ht="15"/>
    <row r="44522" ht="15"/>
    <row r="44523" ht="15"/>
    <row r="44524" ht="15"/>
    <row r="44525" ht="15"/>
    <row r="44526" ht="15"/>
    <row r="44527" ht="15"/>
    <row r="44528" ht="15"/>
    <row r="44529" ht="15"/>
    <row r="44530" ht="15"/>
    <row r="44531" ht="15"/>
    <row r="44532" ht="15"/>
    <row r="44533" ht="15"/>
    <row r="44534" ht="15"/>
    <row r="44535" ht="15"/>
    <row r="44536" ht="15"/>
    <row r="44537" ht="15"/>
    <row r="44538" ht="15"/>
    <row r="44539" ht="15"/>
    <row r="44540" ht="15"/>
    <row r="44541" ht="15"/>
    <row r="44542" ht="15"/>
    <row r="44543" ht="15"/>
    <row r="44544" ht="15"/>
    <row r="44545" ht="15"/>
    <row r="44546" ht="15"/>
    <row r="44547" ht="15"/>
    <row r="44548" ht="15"/>
    <row r="44549" ht="15"/>
    <row r="44550" ht="15"/>
    <row r="44551" ht="15"/>
    <row r="44552" ht="15"/>
    <row r="44553" ht="15"/>
    <row r="44554" ht="15"/>
    <row r="44555" ht="15"/>
    <row r="44556" ht="15"/>
    <row r="44557" ht="15"/>
    <row r="44558" ht="15"/>
    <row r="44559" ht="15"/>
    <row r="44560" ht="15"/>
    <row r="44561" ht="15"/>
    <row r="44562" ht="15"/>
    <row r="44563" ht="15"/>
    <row r="44564" ht="15"/>
    <row r="44565" ht="15"/>
    <row r="44566" ht="15"/>
    <row r="44567" ht="15"/>
    <row r="44568" ht="15"/>
    <row r="44569" ht="15"/>
    <row r="44570" ht="15"/>
    <row r="44571" ht="15"/>
    <row r="44572" ht="15"/>
    <row r="44573" ht="15"/>
    <row r="44574" ht="15"/>
    <row r="44575" ht="15"/>
    <row r="44576" ht="15"/>
    <row r="44577" ht="15"/>
    <row r="44578" ht="15"/>
    <row r="44579" ht="15"/>
    <row r="44580" ht="15"/>
    <row r="44581" ht="15"/>
    <row r="44582" ht="15"/>
    <row r="44583" ht="15"/>
    <row r="44584" ht="15"/>
    <row r="44585" ht="15"/>
    <row r="44586" ht="15"/>
    <row r="44587" ht="15"/>
    <row r="44588" ht="15"/>
    <row r="44589" ht="15"/>
    <row r="44590" ht="15"/>
    <row r="44591" ht="15"/>
    <row r="44592" ht="15"/>
    <row r="44593" ht="15"/>
    <row r="44594" ht="15"/>
    <row r="44595" ht="15"/>
    <row r="44596" ht="15"/>
    <row r="44597" ht="15"/>
    <row r="44598" ht="15"/>
    <row r="44599" ht="15"/>
    <row r="44600" ht="15"/>
    <row r="44601" ht="15"/>
    <row r="44602" ht="15"/>
    <row r="44603" ht="15"/>
    <row r="44604" ht="15"/>
    <row r="44605" ht="15"/>
    <row r="44606" ht="15"/>
    <row r="44607" ht="15"/>
    <row r="44608" ht="15"/>
    <row r="44609" ht="15"/>
    <row r="44610" ht="15"/>
    <row r="44611" ht="15"/>
    <row r="44612" ht="15"/>
    <row r="44613" ht="15"/>
    <row r="44614" ht="15"/>
    <row r="44615" ht="15"/>
    <row r="44616" ht="15"/>
    <row r="44617" ht="15"/>
    <row r="44618" ht="15"/>
    <row r="44619" ht="15"/>
    <row r="44620" ht="15"/>
    <row r="44621" ht="15"/>
    <row r="44622" ht="15"/>
    <row r="44623" ht="15"/>
    <row r="44624" ht="15"/>
    <row r="44625" ht="15"/>
    <row r="44626" ht="15"/>
    <row r="44627" ht="15"/>
    <row r="44628" ht="15"/>
    <row r="44629" ht="15"/>
    <row r="44630" ht="15"/>
    <row r="44631" ht="15"/>
    <row r="44632" ht="15"/>
    <row r="44633" ht="15"/>
    <row r="44634" ht="15"/>
    <row r="44635" ht="15"/>
    <row r="44636" ht="15"/>
    <row r="44637" ht="15"/>
    <row r="44638" ht="15"/>
    <row r="44639" ht="15"/>
    <row r="44640" ht="15"/>
    <row r="44641" ht="15"/>
    <row r="44642" ht="15"/>
    <row r="44643" ht="15"/>
    <row r="44644" ht="15"/>
    <row r="44645" ht="15"/>
    <row r="44646" ht="15"/>
    <row r="44647" ht="15"/>
    <row r="44648" ht="15"/>
    <row r="44649" ht="15"/>
    <row r="44650" ht="15"/>
    <row r="44651" ht="15"/>
    <row r="44652" ht="15"/>
    <row r="44653" ht="15"/>
    <row r="44654" ht="15"/>
    <row r="44655" ht="15"/>
    <row r="44656" ht="15"/>
    <row r="44657" ht="15"/>
    <row r="44658" ht="15"/>
    <row r="44659" ht="15"/>
    <row r="44660" ht="15"/>
    <row r="44661" ht="15"/>
    <row r="44662" ht="15"/>
    <row r="44663" ht="15"/>
    <row r="44664" ht="15"/>
    <row r="44665" ht="15"/>
    <row r="44666" ht="15"/>
    <row r="44667" ht="15"/>
    <row r="44668" ht="15"/>
    <row r="44669" ht="15"/>
    <row r="44670" ht="15"/>
    <row r="44671" ht="15"/>
    <row r="44672" ht="15"/>
    <row r="44673" ht="15"/>
    <row r="44674" ht="15"/>
    <row r="44675" ht="15"/>
    <row r="44676" ht="15"/>
    <row r="44677" ht="15"/>
    <row r="44678" ht="15"/>
    <row r="44679" ht="15"/>
    <row r="44680" ht="15"/>
    <row r="44681" ht="15"/>
    <row r="44682" ht="15"/>
    <row r="44683" ht="15"/>
    <row r="44684" ht="15"/>
    <row r="44685" ht="15"/>
    <row r="44686" ht="15"/>
    <row r="44687" ht="15"/>
    <row r="44688" ht="15"/>
    <row r="44689" ht="15"/>
    <row r="44690" ht="15"/>
    <row r="44691" ht="15"/>
    <row r="44692" ht="15"/>
    <row r="44693" ht="15"/>
    <row r="44694" ht="15"/>
    <row r="44695" ht="15"/>
    <row r="44696" ht="15"/>
    <row r="44697" ht="15"/>
    <row r="44698" ht="15"/>
    <row r="44699" ht="15"/>
    <row r="44700" ht="15"/>
    <row r="44701" ht="15"/>
    <row r="44702" ht="15"/>
    <row r="44703" ht="15"/>
    <row r="44704" ht="15"/>
    <row r="44705" ht="15"/>
    <row r="44706" ht="15"/>
    <row r="44707" ht="15"/>
    <row r="44708" ht="15"/>
    <row r="44709" ht="15"/>
    <row r="44710" ht="15"/>
    <row r="44711" ht="15"/>
    <row r="44712" ht="15"/>
    <row r="44713" ht="15"/>
    <row r="44714" ht="15"/>
    <row r="44715" ht="15"/>
    <row r="44716" ht="15"/>
    <row r="44717" ht="15"/>
    <row r="44718" ht="15"/>
    <row r="44719" ht="15"/>
    <row r="44720" ht="15"/>
    <row r="44721" ht="15"/>
    <row r="44722" ht="15"/>
    <row r="44723" ht="15"/>
    <row r="44724" ht="15"/>
    <row r="44725" ht="15"/>
    <row r="44726" ht="15"/>
    <row r="44727" ht="15"/>
    <row r="44728" ht="15"/>
    <row r="44729" ht="15"/>
    <row r="44730" ht="15"/>
    <row r="44731" ht="15"/>
    <row r="44732" ht="15"/>
    <row r="44733" ht="15"/>
    <row r="44734" ht="15"/>
    <row r="44735" ht="15"/>
    <row r="44736" ht="15"/>
    <row r="44737" ht="15"/>
    <row r="44738" ht="15"/>
    <row r="44739" ht="15"/>
    <row r="44740" ht="15"/>
    <row r="44741" ht="15"/>
    <row r="44742" ht="15"/>
    <row r="44743" ht="15"/>
    <row r="44744" ht="15"/>
    <row r="44745" ht="15"/>
    <row r="44746" ht="15"/>
    <row r="44747" ht="15"/>
    <row r="44748" ht="15"/>
    <row r="44749" ht="15"/>
    <row r="44750" ht="15"/>
    <row r="44751" ht="15"/>
    <row r="44752" ht="15"/>
    <row r="44753" ht="15"/>
    <row r="44754" ht="15"/>
    <row r="44755" ht="15"/>
    <row r="44756" ht="15"/>
    <row r="44757" ht="15"/>
    <row r="44758" ht="15"/>
    <row r="44759" ht="15"/>
    <row r="44760" ht="15"/>
    <row r="44761" ht="15"/>
    <row r="44762" ht="15"/>
    <row r="44763" ht="15"/>
    <row r="44764" ht="15"/>
    <row r="44765" ht="15"/>
    <row r="44766" ht="15"/>
    <row r="44767" ht="15"/>
    <row r="44768" ht="15"/>
    <row r="44769" ht="15"/>
    <row r="44770" ht="15"/>
    <row r="44771" ht="15"/>
    <row r="44772" ht="15"/>
    <row r="44773" ht="15"/>
    <row r="44774" ht="15"/>
    <row r="44775" ht="15"/>
    <row r="44776" ht="15"/>
    <row r="44777" ht="15"/>
    <row r="44778" ht="15"/>
    <row r="44779" ht="15"/>
    <row r="44780" ht="15"/>
    <row r="44781" ht="15"/>
    <row r="44782" ht="15"/>
    <row r="44783" ht="15"/>
    <row r="44784" ht="15"/>
    <row r="44785" ht="15"/>
    <row r="44786" ht="15"/>
    <row r="44787" ht="15"/>
    <row r="44788" ht="15"/>
    <row r="44789" ht="15"/>
    <row r="44790" ht="15"/>
    <row r="44791" ht="15"/>
    <row r="44792" ht="15"/>
    <row r="44793" ht="15"/>
    <row r="44794" ht="15"/>
    <row r="44795" ht="15"/>
    <row r="44796" ht="15"/>
    <row r="44797" ht="15"/>
    <row r="44798" ht="15"/>
    <row r="44799" ht="15"/>
    <row r="44800" ht="15"/>
    <row r="44801" ht="15"/>
    <row r="44802" ht="15"/>
    <row r="44803" ht="15"/>
    <row r="44804" ht="15"/>
    <row r="44805" ht="15"/>
    <row r="44806" ht="15"/>
    <row r="44807" ht="15"/>
    <row r="44808" ht="15"/>
    <row r="44809" ht="15"/>
    <row r="44810" ht="15"/>
    <row r="44811" ht="15"/>
    <row r="44812" ht="15"/>
    <row r="44813" ht="15"/>
    <row r="44814" ht="15"/>
    <row r="44815" ht="15"/>
    <row r="44816" ht="15"/>
    <row r="44817" ht="15"/>
    <row r="44818" ht="15"/>
    <row r="44819" ht="15"/>
    <row r="44820" ht="15"/>
    <row r="44821" ht="15"/>
    <row r="44822" ht="15"/>
    <row r="44823" ht="15"/>
    <row r="44824" ht="15"/>
    <row r="44825" ht="15"/>
    <row r="44826" ht="15"/>
    <row r="44827" ht="15"/>
    <row r="44828" ht="15"/>
    <row r="44829" ht="15"/>
    <row r="44830" ht="15"/>
    <row r="44831" ht="15"/>
    <row r="44832" ht="15"/>
    <row r="44833" ht="15"/>
    <row r="44834" ht="15"/>
    <row r="44835" ht="15"/>
    <row r="44836" ht="15"/>
    <row r="44837" ht="15"/>
    <row r="44838" ht="15"/>
    <row r="44839" ht="15"/>
    <row r="44840" ht="15"/>
    <row r="44841" ht="15"/>
    <row r="44842" ht="15"/>
    <row r="44843" ht="15"/>
    <row r="44844" ht="15"/>
    <row r="44845" ht="15"/>
    <row r="44846" ht="15"/>
    <row r="44847" ht="15"/>
    <row r="44848" ht="15"/>
    <row r="44849" ht="15"/>
    <row r="44850" ht="15"/>
    <row r="44851" ht="15"/>
    <row r="44852" ht="15"/>
    <row r="44853" ht="15"/>
    <row r="44854" ht="15"/>
    <row r="44855" ht="15"/>
    <row r="44856" ht="15"/>
    <row r="44857" ht="15"/>
    <row r="44858" ht="15"/>
    <row r="44859" ht="15"/>
    <row r="44860" ht="15"/>
    <row r="44861" ht="15"/>
    <row r="44862" ht="15"/>
    <row r="44863" ht="15"/>
    <row r="44864" ht="15"/>
    <row r="44865" ht="15"/>
    <row r="44866" ht="15"/>
    <row r="44867" ht="15"/>
    <row r="44868" ht="15"/>
    <row r="44869" ht="15"/>
    <row r="44870" ht="15"/>
    <row r="44871" ht="15"/>
    <row r="44872" ht="15"/>
    <row r="44873" ht="15"/>
    <row r="44874" ht="15"/>
    <row r="44875" ht="15"/>
    <row r="44876" ht="15"/>
    <row r="44877" ht="15"/>
    <row r="44878" ht="15"/>
    <row r="44879" ht="15"/>
    <row r="44880" ht="15"/>
    <row r="44881" ht="15"/>
    <row r="44882" ht="15"/>
    <row r="44883" ht="15"/>
    <row r="44884" ht="15"/>
    <row r="44885" ht="15"/>
    <row r="44886" ht="15"/>
    <row r="44887" ht="15"/>
    <row r="44888" ht="15"/>
    <row r="44889" ht="15"/>
    <row r="44890" ht="15"/>
    <row r="44891" ht="15"/>
    <row r="44892" ht="15"/>
    <row r="44893" ht="15"/>
    <row r="44894" ht="15"/>
    <row r="44895" ht="15"/>
    <row r="44896" ht="15"/>
    <row r="44897" ht="15"/>
    <row r="44898" ht="15"/>
    <row r="44899" ht="15"/>
    <row r="44900" ht="15"/>
    <row r="44901" ht="15"/>
    <row r="44902" ht="15"/>
    <row r="44903" ht="15"/>
    <row r="44904" ht="15"/>
    <row r="44905" ht="15"/>
    <row r="44906" ht="15"/>
    <row r="44907" ht="15"/>
    <row r="44908" ht="15"/>
    <row r="44909" ht="15"/>
    <row r="44910" ht="15"/>
    <row r="44911" ht="15"/>
    <row r="44912" ht="15"/>
    <row r="44913" ht="15"/>
    <row r="44914" ht="15"/>
    <row r="44915" ht="15"/>
    <row r="44916" ht="15"/>
    <row r="44917" ht="15"/>
    <row r="44918" ht="15"/>
    <row r="44919" ht="15"/>
    <row r="44920" ht="15"/>
    <row r="44921" ht="15"/>
    <row r="44922" ht="15"/>
    <row r="44923" ht="15"/>
    <row r="44924" ht="15"/>
    <row r="44925" ht="15"/>
    <row r="44926" ht="15"/>
    <row r="44927" ht="15"/>
    <row r="44928" ht="15"/>
    <row r="44929" ht="15"/>
    <row r="44930" ht="15"/>
    <row r="44931" ht="15"/>
    <row r="44932" ht="15"/>
    <row r="44933" ht="15"/>
    <row r="44934" ht="15"/>
    <row r="44935" ht="15"/>
    <row r="44936" ht="15"/>
    <row r="44937" ht="15"/>
    <row r="44938" ht="15"/>
    <row r="44939" ht="15"/>
    <row r="44940" ht="15"/>
    <row r="44941" ht="15"/>
    <row r="44942" ht="15"/>
    <row r="44943" ht="15"/>
    <row r="44944" ht="15"/>
    <row r="44945" ht="15"/>
    <row r="44946" ht="15"/>
    <row r="44947" ht="15"/>
    <row r="44948" ht="15"/>
    <row r="44949" ht="15"/>
    <row r="44950" ht="15"/>
    <row r="44951" ht="15"/>
    <row r="44952" ht="15"/>
    <row r="44953" ht="15"/>
    <row r="44954" ht="15"/>
    <row r="44955" ht="15"/>
    <row r="44956" ht="15"/>
    <row r="44957" ht="15"/>
    <row r="44958" ht="15"/>
    <row r="44959" ht="15"/>
    <row r="44960" ht="15"/>
    <row r="44961" ht="15"/>
    <row r="44962" ht="15"/>
    <row r="44963" ht="15"/>
    <row r="44964" ht="15"/>
    <row r="44965" ht="15"/>
    <row r="44966" ht="15"/>
    <row r="44967" ht="15"/>
    <row r="44968" ht="15"/>
    <row r="44969" ht="15"/>
    <row r="44970" ht="15"/>
    <row r="44971" ht="15"/>
    <row r="44972" ht="15"/>
    <row r="44973" ht="15"/>
    <row r="44974" ht="15"/>
    <row r="44975" ht="15"/>
    <row r="44976" ht="15"/>
    <row r="44977" ht="15"/>
    <row r="44978" ht="15"/>
    <row r="44979" ht="15"/>
    <row r="44980" ht="15"/>
    <row r="44981" ht="15"/>
    <row r="44982" ht="15"/>
    <row r="44983" ht="15"/>
    <row r="44984" ht="15"/>
    <row r="44985" ht="15"/>
    <row r="44986" ht="15"/>
    <row r="44987" ht="15"/>
    <row r="44988" ht="15"/>
    <row r="44989" ht="15"/>
    <row r="44990" ht="15"/>
    <row r="44991" ht="15"/>
    <row r="44992" ht="15"/>
    <row r="44993" ht="15"/>
    <row r="44994" ht="15"/>
    <row r="44995" ht="15"/>
    <row r="44996" ht="15"/>
    <row r="44997" ht="15"/>
    <row r="44998" ht="15"/>
    <row r="44999" ht="15"/>
    <row r="45000" ht="15"/>
    <row r="45001" ht="15"/>
    <row r="45002" ht="15"/>
    <row r="45003" ht="15"/>
    <row r="45004" ht="15"/>
    <row r="45005" ht="15"/>
    <row r="45006" ht="15"/>
    <row r="45007" ht="15"/>
    <row r="45008" ht="15"/>
    <row r="45009" ht="15"/>
    <row r="45010" ht="15"/>
    <row r="45011" ht="15"/>
    <row r="45012" ht="15"/>
    <row r="45013" ht="15"/>
    <row r="45014" ht="15"/>
    <row r="45015" ht="15"/>
    <row r="45016" ht="15"/>
    <row r="45017" ht="15"/>
    <row r="45018" ht="15"/>
    <row r="45019" ht="15"/>
    <row r="45020" ht="15"/>
    <row r="45021" ht="15"/>
    <row r="45022" ht="15"/>
    <row r="45023" ht="15"/>
    <row r="45024" ht="15"/>
    <row r="45025" ht="15"/>
    <row r="45026" ht="15"/>
    <row r="45027" ht="15"/>
    <row r="45028" ht="15"/>
    <row r="45029" ht="15"/>
    <row r="45030" ht="15"/>
    <row r="45031" ht="15"/>
    <row r="45032" ht="15"/>
    <row r="45033" ht="15"/>
    <row r="45034" ht="15"/>
    <row r="45035" ht="15"/>
    <row r="45036" ht="15"/>
    <row r="45037" ht="15"/>
    <row r="45038" ht="15"/>
    <row r="45039" ht="15"/>
    <row r="45040" ht="15"/>
    <row r="45041" ht="15"/>
    <row r="45042" ht="15"/>
    <row r="45043" ht="15"/>
    <row r="45044" ht="15"/>
    <row r="45045" ht="15"/>
    <row r="45046" ht="15"/>
    <row r="45047" ht="15"/>
    <row r="45048" ht="15"/>
    <row r="45049" ht="15"/>
    <row r="45050" ht="15"/>
    <row r="45051" ht="15"/>
    <row r="45052" ht="15"/>
    <row r="45053" ht="15"/>
    <row r="45054" ht="15"/>
    <row r="45055" ht="15"/>
    <row r="45056" ht="15"/>
    <row r="45057" ht="15"/>
    <row r="45058" ht="15"/>
    <row r="45059" ht="15"/>
    <row r="45060" ht="15"/>
    <row r="45061" ht="15"/>
    <row r="45062" ht="15"/>
    <row r="45063" ht="15"/>
    <row r="45064" ht="15"/>
    <row r="45065" ht="15"/>
    <row r="45066" ht="15"/>
    <row r="45067" ht="15"/>
    <row r="45068" ht="15"/>
    <row r="45069" ht="15"/>
    <row r="45070" ht="15"/>
    <row r="45071" ht="15"/>
    <row r="45072" ht="15"/>
    <row r="45073" ht="15"/>
    <row r="45074" ht="15"/>
    <row r="45075" ht="15"/>
    <row r="45076" ht="15"/>
    <row r="45077" ht="15"/>
    <row r="45078" ht="15"/>
    <row r="45079" ht="15"/>
    <row r="45080" ht="15"/>
    <row r="45081" ht="15"/>
    <row r="45082" ht="15"/>
    <row r="45083" ht="15"/>
    <row r="45084" ht="15"/>
    <row r="45085" ht="15"/>
    <row r="45086" ht="15"/>
    <row r="45087" ht="15"/>
    <row r="45088" ht="15"/>
    <row r="45089" ht="15"/>
    <row r="45090" ht="15"/>
    <row r="45091" ht="15"/>
    <row r="45092" ht="15"/>
    <row r="45093" ht="15"/>
    <row r="45094" ht="15"/>
    <row r="45095" ht="15"/>
    <row r="45096" ht="15"/>
    <row r="45097" ht="15"/>
    <row r="45098" ht="15"/>
    <row r="45099" ht="15"/>
    <row r="45100" ht="15"/>
    <row r="45101" ht="15"/>
    <row r="45102" ht="15"/>
    <row r="45103" ht="15"/>
    <row r="45104" ht="15"/>
    <row r="45105" ht="15"/>
    <row r="45106" ht="15"/>
    <row r="45107" ht="15"/>
    <row r="45108" ht="15"/>
    <row r="45109" ht="15"/>
    <row r="45110" ht="15"/>
    <row r="45111" ht="15"/>
    <row r="45112" ht="15"/>
    <row r="45113" ht="15"/>
    <row r="45114" ht="15"/>
    <row r="45115" ht="15"/>
    <row r="45116" ht="15"/>
    <row r="45117" ht="15"/>
    <row r="45118" ht="15"/>
    <row r="45119" ht="15"/>
    <row r="45120" ht="15"/>
    <row r="45121" ht="15"/>
    <row r="45122" ht="15"/>
    <row r="45123" ht="15"/>
    <row r="45124" ht="15"/>
    <row r="45125" ht="15"/>
    <row r="45126" ht="15"/>
    <row r="45127" ht="15"/>
    <row r="45128" ht="15"/>
    <row r="45129" ht="15"/>
    <row r="45130" ht="15"/>
    <row r="45131" ht="15"/>
    <row r="45132" ht="15"/>
    <row r="45133" ht="15"/>
    <row r="45134" ht="15"/>
    <row r="45135" ht="15"/>
    <row r="45136" ht="15"/>
    <row r="45137" ht="15"/>
    <row r="45138" ht="15"/>
    <row r="45139" ht="15"/>
    <row r="45140" ht="15"/>
    <row r="45141" ht="15"/>
    <row r="45142" ht="15"/>
    <row r="45143" ht="15"/>
    <row r="45144" ht="15"/>
    <row r="45145" ht="15"/>
    <row r="45146" ht="15"/>
    <row r="45147" ht="15"/>
    <row r="45148" ht="15"/>
    <row r="45149" ht="15"/>
    <row r="45150" ht="15"/>
    <row r="45151" ht="15"/>
    <row r="45152" ht="15"/>
    <row r="45153" ht="15"/>
    <row r="45154" ht="15"/>
    <row r="45155" ht="15"/>
    <row r="45156" ht="15"/>
    <row r="45157" ht="15"/>
    <row r="45158" ht="15"/>
    <row r="45159" ht="15"/>
    <row r="45160" ht="15"/>
    <row r="45161" ht="15"/>
    <row r="45162" ht="15"/>
    <row r="45163" ht="15"/>
    <row r="45164" ht="15"/>
    <row r="45165" ht="15"/>
    <row r="45166" ht="15"/>
    <row r="45167" ht="15"/>
    <row r="45168" ht="15"/>
    <row r="45169" ht="15"/>
    <row r="45170" ht="15"/>
    <row r="45171" ht="15"/>
    <row r="45172" ht="15"/>
    <row r="45173" ht="15"/>
    <row r="45174" ht="15"/>
    <row r="45175" ht="15"/>
    <row r="45176" ht="15"/>
    <row r="45177" ht="15"/>
    <row r="45178" ht="15"/>
    <row r="45179" ht="15"/>
    <row r="45180" ht="15"/>
    <row r="45181" ht="15"/>
    <row r="45182" ht="15"/>
    <row r="45183" ht="15"/>
    <row r="45184" ht="15"/>
    <row r="45185" ht="15"/>
    <row r="45186" ht="15"/>
    <row r="45187" ht="15"/>
    <row r="45188" ht="15"/>
    <row r="45189" ht="15"/>
    <row r="45190" ht="15"/>
    <row r="45191" ht="15"/>
    <row r="45192" ht="15"/>
    <row r="45193" ht="15"/>
    <row r="45194" ht="15"/>
    <row r="45195" ht="15"/>
    <row r="45196" ht="15"/>
    <row r="45197" ht="15"/>
    <row r="45198" ht="15"/>
    <row r="45199" ht="15"/>
    <row r="45200" ht="15"/>
    <row r="45201" ht="15"/>
    <row r="45202" ht="15"/>
    <row r="45203" ht="15"/>
    <row r="45204" ht="15"/>
    <row r="45205" ht="15"/>
    <row r="45206" ht="15"/>
    <row r="45207" ht="15"/>
    <row r="45208" ht="15"/>
    <row r="45209" ht="15"/>
    <row r="45210" ht="15"/>
    <row r="45211" ht="15"/>
    <row r="45212" ht="15"/>
    <row r="45213" ht="15"/>
    <row r="45214" ht="15"/>
    <row r="45215" ht="15"/>
    <row r="45216" ht="15"/>
    <row r="45217" ht="15"/>
    <row r="45218" ht="15"/>
    <row r="45219" ht="15"/>
    <row r="45220" ht="15"/>
    <row r="45221" ht="15"/>
    <row r="45222" ht="15"/>
    <row r="45223" ht="15"/>
    <row r="45224" ht="15"/>
    <row r="45225" ht="15"/>
    <row r="45226" ht="15"/>
    <row r="45227" ht="15"/>
    <row r="45228" ht="15"/>
    <row r="45229" ht="15"/>
    <row r="45230" ht="15"/>
    <row r="45231" ht="15"/>
    <row r="45232" ht="15"/>
    <row r="45233" ht="15"/>
    <row r="45234" ht="15"/>
    <row r="45235" ht="15"/>
    <row r="45236" ht="15"/>
    <row r="45237" ht="15"/>
    <row r="45238" ht="15"/>
    <row r="45239" ht="15"/>
    <row r="45240" ht="15"/>
    <row r="45241" ht="15"/>
    <row r="45242" ht="15"/>
    <row r="45243" ht="15"/>
    <row r="45244" ht="15"/>
    <row r="45245" ht="15"/>
    <row r="45246" ht="15"/>
    <row r="45247" ht="15"/>
    <row r="45248" ht="15"/>
    <row r="45249" ht="15"/>
    <row r="45250" ht="15"/>
    <row r="45251" ht="15"/>
    <row r="45252" ht="15"/>
    <row r="45253" ht="15"/>
    <row r="45254" ht="15"/>
    <row r="45255" ht="15"/>
    <row r="45256" ht="15"/>
    <row r="45257" ht="15"/>
    <row r="45258" ht="15"/>
    <row r="45259" ht="15"/>
    <row r="45260" ht="15"/>
    <row r="45261" ht="15"/>
    <row r="45262" ht="15"/>
    <row r="45263" ht="15"/>
    <row r="45264" ht="15"/>
    <row r="45265" ht="15"/>
    <row r="45266" ht="15"/>
    <row r="45267" ht="15"/>
    <row r="45268" ht="15"/>
    <row r="45269" ht="15"/>
    <row r="45270" ht="15"/>
    <row r="45271" ht="15"/>
    <row r="45272" ht="15"/>
    <row r="45273" ht="15"/>
    <row r="45274" ht="15"/>
    <row r="45275" ht="15"/>
    <row r="45276" ht="15"/>
    <row r="45277" ht="15"/>
    <row r="45278" ht="15"/>
    <row r="45279" ht="15"/>
    <row r="45280" ht="15"/>
    <row r="45281" ht="15"/>
    <row r="45282" ht="15"/>
    <row r="45283" ht="15"/>
    <row r="45284" ht="15"/>
    <row r="45285" ht="15"/>
    <row r="45286" ht="15"/>
    <row r="45287" ht="15"/>
    <row r="45288" ht="15"/>
    <row r="45289" ht="15"/>
    <row r="45290" ht="15"/>
    <row r="45291" ht="15"/>
    <row r="45292" ht="15"/>
    <row r="45293" ht="15"/>
    <row r="45294" ht="15"/>
    <row r="45295" ht="15"/>
    <row r="45296" ht="15"/>
    <row r="45297" ht="15"/>
    <row r="45298" ht="15"/>
    <row r="45299" ht="15"/>
    <row r="45300" ht="15"/>
    <row r="45301" ht="15"/>
    <row r="45302" ht="15"/>
    <row r="45303" ht="15"/>
    <row r="45304" ht="15"/>
    <row r="45305" ht="15"/>
    <row r="45306" ht="15"/>
    <row r="45307" ht="15"/>
    <row r="45308" ht="15"/>
    <row r="45309" ht="15"/>
    <row r="45310" ht="15"/>
    <row r="45311" ht="15"/>
    <row r="45312" ht="15"/>
    <row r="45313" ht="15"/>
    <row r="45314" ht="15"/>
    <row r="45315" ht="15"/>
    <row r="45316" ht="15"/>
    <row r="45317" ht="15"/>
    <row r="45318" ht="15"/>
    <row r="45319" ht="15"/>
    <row r="45320" ht="15"/>
    <row r="45321" ht="15"/>
    <row r="45322" ht="15"/>
    <row r="45323" ht="15"/>
    <row r="45324" ht="15"/>
    <row r="45325" ht="15"/>
    <row r="45326" ht="15"/>
    <row r="45327" ht="15"/>
    <row r="45328" ht="15"/>
    <row r="45329" ht="15"/>
    <row r="45330" ht="15"/>
    <row r="45331" ht="15"/>
    <row r="45332" ht="15"/>
    <row r="45333" ht="15"/>
    <row r="45334" ht="15"/>
    <row r="45335" ht="15"/>
    <row r="45336" ht="15"/>
    <row r="45337" ht="15"/>
    <row r="45338" ht="15"/>
    <row r="45339" ht="15"/>
    <row r="45340" ht="15"/>
    <row r="45341" ht="15"/>
    <row r="45342" ht="15"/>
    <row r="45343" ht="15"/>
    <row r="45344" ht="15"/>
    <row r="45345" ht="15"/>
    <row r="45346" ht="15"/>
    <row r="45347" ht="15"/>
    <row r="45348" ht="15"/>
    <row r="45349" ht="15"/>
    <row r="45350" ht="15"/>
    <row r="45351" ht="15"/>
    <row r="45352" ht="15"/>
    <row r="45353" ht="15"/>
    <row r="45354" ht="15"/>
    <row r="45355" ht="15"/>
    <row r="45356" ht="15"/>
    <row r="45357" ht="15"/>
    <row r="45358" ht="15"/>
    <row r="45359" ht="15"/>
    <row r="45360" ht="15"/>
    <row r="45361" ht="15"/>
    <row r="45362" ht="15"/>
    <row r="45363" ht="15"/>
    <row r="45364" ht="15"/>
    <row r="45365" ht="15"/>
    <row r="45366" ht="15"/>
    <row r="45367" ht="15"/>
    <row r="45368" ht="15"/>
    <row r="45369" ht="15"/>
    <row r="45370" ht="15"/>
    <row r="45371" ht="15"/>
    <row r="45372" ht="15"/>
    <row r="45373" ht="15"/>
    <row r="45374" ht="15"/>
    <row r="45375" ht="15"/>
    <row r="45376" ht="15"/>
    <row r="45377" ht="15"/>
    <row r="45378" ht="15"/>
    <row r="45379" ht="15"/>
    <row r="45380" ht="15"/>
    <row r="45381" ht="15"/>
    <row r="45382" ht="15"/>
    <row r="45383" ht="15"/>
    <row r="45384" ht="15"/>
    <row r="45385" ht="15"/>
    <row r="45386" ht="15"/>
    <row r="45387" ht="15"/>
    <row r="45388" ht="15"/>
    <row r="45389" ht="15"/>
    <row r="45390" ht="15"/>
    <row r="45391" ht="15"/>
    <row r="45392" ht="15"/>
    <row r="45393" ht="15"/>
    <row r="45394" ht="15"/>
    <row r="45395" ht="15"/>
    <row r="45396" ht="15"/>
    <row r="45397" ht="15"/>
    <row r="45398" ht="15"/>
    <row r="45399" ht="15"/>
    <row r="45400" ht="15"/>
    <row r="45401" ht="15"/>
    <row r="45402" ht="15"/>
    <row r="45403" ht="15"/>
    <row r="45404" ht="15"/>
    <row r="45405" ht="15"/>
    <row r="45406" ht="15"/>
    <row r="45407" ht="15"/>
    <row r="45408" ht="15"/>
    <row r="45409" ht="15"/>
    <row r="45410" ht="15"/>
    <row r="45411" ht="15"/>
    <row r="45412" ht="15"/>
    <row r="45413" ht="15"/>
    <row r="45414" ht="15"/>
    <row r="45415" ht="15"/>
    <row r="45416" ht="15"/>
    <row r="45417" ht="15"/>
    <row r="45418" ht="15"/>
    <row r="45419" ht="15"/>
    <row r="45420" ht="15"/>
    <row r="45421" ht="15"/>
    <row r="45422" ht="15"/>
    <row r="45423" ht="15"/>
    <row r="45424" ht="15"/>
    <row r="45425" ht="15"/>
    <row r="45426" ht="15"/>
    <row r="45427" ht="15"/>
    <row r="45428" ht="15"/>
    <row r="45429" ht="15"/>
    <row r="45430" ht="15"/>
    <row r="45431" ht="15"/>
    <row r="45432" ht="15"/>
    <row r="45433" ht="15"/>
    <row r="45434" ht="15"/>
    <row r="45435" ht="15"/>
    <row r="45436" ht="15"/>
    <row r="45437" ht="15"/>
    <row r="45438" ht="15"/>
    <row r="45439" ht="15"/>
    <row r="45440" ht="15"/>
    <row r="45441" ht="15"/>
    <row r="45442" ht="15"/>
    <row r="45443" ht="15"/>
    <row r="45444" ht="15"/>
    <row r="45445" ht="15"/>
    <row r="45446" ht="15"/>
    <row r="45447" ht="15"/>
    <row r="45448" ht="15"/>
    <row r="45449" ht="15"/>
    <row r="45450" ht="15"/>
    <row r="45451" ht="15"/>
    <row r="45452" ht="15"/>
    <row r="45453" ht="15"/>
    <row r="45454" ht="15"/>
    <row r="45455" ht="15"/>
    <row r="45456" ht="15"/>
    <row r="45457" ht="15"/>
    <row r="45458" ht="15"/>
    <row r="45459" ht="15"/>
    <row r="45460" ht="15"/>
    <row r="45461" ht="15"/>
    <row r="45462" ht="15"/>
    <row r="45463" ht="15"/>
    <row r="45464" ht="15"/>
    <row r="45465" ht="15"/>
    <row r="45466" ht="15"/>
    <row r="45467" ht="15"/>
    <row r="45468" ht="15"/>
    <row r="45469" ht="15"/>
    <row r="45470" ht="15"/>
    <row r="45471" ht="15"/>
    <row r="45472" ht="15"/>
    <row r="45473" ht="15"/>
    <row r="45474" ht="15"/>
    <row r="45475" ht="15"/>
    <row r="45476" ht="15"/>
    <row r="45477" ht="15"/>
    <row r="45478" ht="15"/>
    <row r="45479" ht="15"/>
    <row r="45480" ht="15"/>
    <row r="45481" ht="15"/>
    <row r="45482" ht="15"/>
    <row r="45483" ht="15"/>
    <row r="45484" ht="15"/>
    <row r="45485" ht="15"/>
    <row r="45486" ht="15"/>
    <row r="45487" ht="15"/>
    <row r="45488" ht="15"/>
    <row r="45489" ht="15"/>
    <row r="45490" ht="15"/>
    <row r="45491" ht="15"/>
    <row r="45492" ht="15"/>
    <row r="45493" ht="15"/>
    <row r="45494" ht="15"/>
    <row r="45495" ht="15"/>
    <row r="45496" ht="15"/>
    <row r="45497" ht="15"/>
    <row r="45498" ht="15"/>
    <row r="45499" ht="15"/>
    <row r="45500" ht="15"/>
    <row r="45501" ht="15"/>
    <row r="45502" ht="15"/>
    <row r="45503" ht="15"/>
    <row r="45504" ht="15"/>
    <row r="45505" ht="15"/>
    <row r="45506" ht="15"/>
    <row r="45507" ht="15"/>
    <row r="45508" ht="15"/>
    <row r="45509" ht="15"/>
    <row r="45510" ht="15"/>
    <row r="45511" ht="15"/>
    <row r="45512" ht="15"/>
    <row r="45513" ht="15"/>
    <row r="45514" ht="15"/>
    <row r="45515" ht="15"/>
    <row r="45516" ht="15"/>
    <row r="45517" ht="15"/>
    <row r="45518" ht="15"/>
    <row r="45519" ht="15"/>
    <row r="45520" ht="15"/>
    <row r="45521" ht="15"/>
    <row r="45522" ht="15"/>
    <row r="45523" ht="15"/>
    <row r="45524" ht="15"/>
    <row r="45525" ht="15"/>
    <row r="45526" ht="15"/>
    <row r="45527" ht="15"/>
    <row r="45528" ht="15"/>
    <row r="45529" ht="15"/>
    <row r="45530" ht="15"/>
    <row r="45531" ht="15"/>
    <row r="45532" ht="15"/>
    <row r="45533" ht="15"/>
    <row r="45534" ht="15"/>
    <row r="45535" ht="15"/>
    <row r="45536" ht="15"/>
    <row r="45537" ht="15"/>
    <row r="45538" ht="15"/>
    <row r="45539" ht="15"/>
    <row r="45540" ht="15"/>
    <row r="45541" ht="15"/>
    <row r="45542" ht="15"/>
    <row r="45543" ht="15"/>
    <row r="45544" ht="15"/>
    <row r="45545" ht="15"/>
    <row r="45546" ht="15"/>
    <row r="45547" ht="15"/>
    <row r="45548" ht="15"/>
    <row r="45549" ht="15"/>
    <row r="45550" ht="15"/>
    <row r="45551" ht="15"/>
    <row r="45552" ht="15"/>
    <row r="45553" ht="15"/>
    <row r="45554" ht="15"/>
    <row r="45555" ht="15"/>
    <row r="45556" ht="15"/>
    <row r="45557" ht="15"/>
    <row r="45558" ht="15"/>
    <row r="45559" ht="15"/>
    <row r="45560" ht="15"/>
    <row r="45561" ht="15"/>
    <row r="45562" ht="15"/>
    <row r="45563" ht="15"/>
    <row r="45564" ht="15"/>
    <row r="45565" ht="15"/>
    <row r="45566" ht="15"/>
    <row r="45567" ht="15"/>
    <row r="45568" ht="15"/>
    <row r="45569" ht="15"/>
    <row r="45570" ht="15"/>
    <row r="45571" ht="15"/>
    <row r="45572" ht="15"/>
    <row r="45573" ht="15"/>
    <row r="45574" ht="15"/>
    <row r="45575" ht="15"/>
    <row r="45576" ht="15"/>
    <row r="45577" ht="15"/>
    <row r="45578" ht="15"/>
    <row r="45579" ht="15"/>
    <row r="45580" ht="15"/>
    <row r="45581" ht="15"/>
    <row r="45582" ht="15"/>
    <row r="45583" ht="15"/>
    <row r="45584" ht="15"/>
    <row r="45585" ht="15"/>
    <row r="45586" ht="15"/>
    <row r="45587" ht="15"/>
    <row r="45588" ht="15"/>
    <row r="45589" ht="15"/>
    <row r="45590" ht="15"/>
    <row r="45591" ht="15"/>
    <row r="45592" ht="15"/>
    <row r="45593" ht="15"/>
    <row r="45594" ht="15"/>
    <row r="45595" ht="15"/>
    <row r="45596" ht="15"/>
    <row r="45597" ht="15"/>
    <row r="45598" ht="15"/>
    <row r="45599" ht="15"/>
    <row r="45600" ht="15"/>
    <row r="45601" ht="15"/>
    <row r="45602" ht="15"/>
    <row r="45603" ht="15"/>
    <row r="45604" ht="15"/>
    <row r="45605" ht="15"/>
    <row r="45606" ht="15"/>
    <row r="45607" ht="15"/>
    <row r="45608" ht="15"/>
    <row r="45609" ht="15"/>
    <row r="45610" ht="15"/>
    <row r="45611" ht="15"/>
    <row r="45612" ht="15"/>
    <row r="45613" ht="15"/>
    <row r="45614" ht="15"/>
    <row r="45615" ht="15"/>
    <row r="45616" ht="15"/>
    <row r="45617" ht="15"/>
    <row r="45618" ht="15"/>
    <row r="45619" ht="15"/>
    <row r="45620" ht="15"/>
    <row r="45621" ht="15"/>
    <row r="45622" ht="15"/>
    <row r="45623" ht="15"/>
    <row r="45624" ht="15"/>
    <row r="45625" ht="15"/>
    <row r="45626" ht="15"/>
    <row r="45627" ht="15"/>
    <row r="45628" ht="15"/>
    <row r="45629" ht="15"/>
    <row r="45630" ht="15"/>
    <row r="45631" ht="15"/>
    <row r="45632" ht="15"/>
    <row r="45633" ht="15"/>
    <row r="45634" ht="15"/>
    <row r="45635" ht="15"/>
    <row r="45636" ht="15"/>
    <row r="45637" ht="15"/>
    <row r="45638" ht="15"/>
    <row r="45639" ht="15"/>
    <row r="45640" ht="15"/>
    <row r="45641" ht="15"/>
    <row r="45642" ht="15"/>
    <row r="45643" ht="15"/>
    <row r="45644" ht="15"/>
    <row r="45645" ht="15"/>
    <row r="45646" ht="15"/>
    <row r="45647" ht="15"/>
    <row r="45648" ht="15"/>
    <row r="45649" ht="15"/>
    <row r="45650" ht="15"/>
    <row r="45651" ht="15"/>
    <row r="45652" ht="15"/>
    <row r="45653" ht="15"/>
    <row r="45654" ht="15"/>
    <row r="45655" ht="15"/>
    <row r="45656" ht="15"/>
    <row r="45657" ht="15"/>
    <row r="45658" ht="15"/>
    <row r="45659" ht="15"/>
    <row r="45660" ht="15"/>
    <row r="45661" ht="15"/>
    <row r="45662" ht="15"/>
    <row r="45663" ht="15"/>
    <row r="45664" ht="15"/>
    <row r="45665" ht="15"/>
    <row r="45666" ht="15"/>
    <row r="45667" ht="15"/>
    <row r="45668" ht="15"/>
    <row r="45669" ht="15"/>
    <row r="45670" ht="15"/>
    <row r="45671" ht="15"/>
    <row r="45672" ht="15"/>
    <row r="45673" ht="15"/>
    <row r="45674" ht="15"/>
    <row r="45675" ht="15"/>
    <row r="45676" ht="15"/>
    <row r="45677" ht="15"/>
    <row r="45678" ht="15"/>
    <row r="45679" ht="15"/>
    <row r="45680" ht="15"/>
    <row r="45681" ht="15"/>
    <row r="45682" ht="15"/>
    <row r="45683" ht="15"/>
    <row r="45684" ht="15"/>
    <row r="45685" ht="15"/>
    <row r="45686" ht="15"/>
    <row r="45687" ht="15"/>
    <row r="45688" ht="15"/>
    <row r="45689" ht="15"/>
    <row r="45690" ht="15"/>
    <row r="45691" ht="15"/>
    <row r="45692" ht="15"/>
    <row r="45693" ht="15"/>
    <row r="45694" ht="15"/>
    <row r="45695" ht="15"/>
    <row r="45696" ht="15"/>
    <row r="45697" ht="15"/>
    <row r="45698" ht="15"/>
    <row r="45699" ht="15"/>
    <row r="45700" ht="15"/>
    <row r="45701" ht="15"/>
    <row r="45702" ht="15"/>
    <row r="45703" ht="15"/>
    <row r="45704" ht="15"/>
    <row r="45705" ht="15"/>
    <row r="45706" ht="15"/>
    <row r="45707" ht="15"/>
    <row r="45708" ht="15"/>
    <row r="45709" ht="15"/>
    <row r="45710" ht="15"/>
    <row r="45711" ht="15"/>
    <row r="45712" ht="15"/>
    <row r="45713" ht="15"/>
    <row r="45714" ht="15"/>
    <row r="45715" ht="15"/>
    <row r="45716" ht="15"/>
    <row r="45717" ht="15"/>
    <row r="45718" ht="15"/>
    <row r="45719" ht="15"/>
    <row r="45720" ht="15"/>
    <row r="45721" ht="15"/>
    <row r="45722" ht="15"/>
    <row r="45723" ht="15"/>
    <row r="45724" ht="15"/>
    <row r="45725" ht="15"/>
    <row r="45726" ht="15"/>
    <row r="45727" ht="15"/>
    <row r="45728" ht="15"/>
    <row r="45729" ht="15"/>
    <row r="45730" ht="15"/>
    <row r="45731" ht="15"/>
    <row r="45732" ht="15"/>
    <row r="45733" ht="15"/>
    <row r="45734" ht="15"/>
    <row r="45735" ht="15"/>
    <row r="45736" ht="15"/>
    <row r="45737" ht="15"/>
    <row r="45738" ht="15"/>
    <row r="45739" ht="15"/>
    <row r="45740" ht="15"/>
    <row r="45741" ht="15"/>
    <row r="45742" ht="15"/>
    <row r="45743" ht="15"/>
    <row r="45744" ht="15"/>
    <row r="45745" ht="15"/>
    <row r="45746" ht="15"/>
    <row r="45747" ht="15"/>
    <row r="45748" ht="15"/>
    <row r="45749" ht="15"/>
    <row r="45750" ht="15"/>
    <row r="45751" ht="15"/>
    <row r="45752" ht="15"/>
    <row r="45753" ht="15"/>
    <row r="45754" ht="15"/>
    <row r="45755" ht="15"/>
    <row r="45756" ht="15"/>
    <row r="45757" ht="15"/>
    <row r="45758" ht="15"/>
    <row r="45759" ht="15"/>
    <row r="45760" ht="15"/>
    <row r="45761" ht="15"/>
    <row r="45762" ht="15"/>
    <row r="45763" ht="15"/>
    <row r="45764" ht="15"/>
    <row r="45765" ht="15"/>
    <row r="45766" ht="15"/>
    <row r="45767" ht="15"/>
    <row r="45768" ht="15"/>
    <row r="45769" ht="15"/>
    <row r="45770" ht="15"/>
    <row r="45771" ht="15"/>
    <row r="45772" ht="15"/>
    <row r="45773" ht="15"/>
    <row r="45774" ht="15"/>
    <row r="45775" ht="15"/>
    <row r="45776" ht="15"/>
    <row r="45777" ht="15"/>
    <row r="45778" ht="15"/>
    <row r="45779" ht="15"/>
    <row r="45780" ht="15"/>
    <row r="45781" ht="15"/>
    <row r="45782" ht="15"/>
    <row r="45783" ht="15"/>
    <row r="45784" ht="15"/>
    <row r="45785" ht="15"/>
    <row r="45786" ht="15"/>
    <row r="45787" ht="15"/>
    <row r="45788" ht="15"/>
    <row r="45789" ht="15"/>
    <row r="45790" ht="15"/>
    <row r="45791" ht="15"/>
    <row r="45792" ht="15"/>
    <row r="45793" ht="15"/>
    <row r="45794" ht="15"/>
    <row r="45795" ht="15"/>
    <row r="45796" ht="15"/>
    <row r="45797" ht="15"/>
    <row r="45798" ht="15"/>
    <row r="45799" ht="15"/>
    <row r="45800" ht="15"/>
    <row r="45801" ht="15"/>
    <row r="45802" ht="15"/>
    <row r="45803" ht="15"/>
    <row r="45804" ht="15"/>
    <row r="45805" ht="15"/>
    <row r="45806" ht="15"/>
    <row r="45807" ht="15"/>
    <row r="45808" ht="15"/>
    <row r="45809" ht="15"/>
    <row r="45810" ht="15"/>
    <row r="45811" ht="15"/>
    <row r="45812" ht="15"/>
    <row r="45813" ht="15"/>
    <row r="45814" ht="15"/>
    <row r="45815" ht="15"/>
    <row r="45816" ht="15"/>
    <row r="45817" ht="15"/>
    <row r="45818" ht="15"/>
    <row r="45819" ht="15"/>
    <row r="45820" ht="15"/>
    <row r="45821" ht="15"/>
    <row r="45822" ht="15"/>
    <row r="45823" ht="15"/>
    <row r="45824" ht="15"/>
    <row r="45825" ht="15"/>
    <row r="45826" ht="15"/>
    <row r="45827" ht="15"/>
    <row r="45828" ht="15"/>
    <row r="45829" ht="15"/>
    <row r="45830" ht="15"/>
    <row r="45831" ht="15"/>
    <row r="45832" ht="15"/>
    <row r="45833" ht="15"/>
    <row r="45834" ht="15"/>
    <row r="45835" ht="15"/>
    <row r="45836" ht="15"/>
    <row r="45837" ht="15"/>
    <row r="45838" ht="15"/>
    <row r="45839" ht="15"/>
    <row r="45840" ht="15"/>
    <row r="45841" ht="15"/>
    <row r="45842" ht="15"/>
    <row r="45843" ht="15"/>
    <row r="45844" ht="15"/>
    <row r="45845" ht="15"/>
    <row r="45846" ht="15"/>
    <row r="45847" ht="15"/>
    <row r="45848" ht="15"/>
    <row r="45849" ht="15"/>
    <row r="45850" ht="15"/>
    <row r="45851" ht="15"/>
    <row r="45852" ht="15"/>
    <row r="45853" ht="15"/>
    <row r="45854" ht="15"/>
    <row r="45855" ht="15"/>
    <row r="45856" ht="15"/>
    <row r="45857" ht="15"/>
    <row r="45858" ht="15"/>
    <row r="45859" ht="15"/>
    <row r="45860" ht="15"/>
    <row r="45861" ht="15"/>
    <row r="45862" ht="15"/>
    <row r="45863" ht="15"/>
    <row r="45864" ht="15"/>
    <row r="45865" ht="15"/>
    <row r="45866" ht="15"/>
    <row r="45867" ht="15"/>
    <row r="45868" ht="15"/>
    <row r="45869" ht="15"/>
    <row r="45870" ht="15"/>
    <row r="45871" ht="15"/>
    <row r="45872" ht="15"/>
    <row r="45873" ht="15"/>
    <row r="45874" ht="15"/>
    <row r="45875" ht="15"/>
    <row r="45876" ht="15"/>
    <row r="45877" ht="15"/>
    <row r="45878" ht="15"/>
    <row r="45879" ht="15"/>
    <row r="45880" ht="15"/>
    <row r="45881" ht="15"/>
    <row r="45882" ht="15"/>
    <row r="45883" ht="15"/>
    <row r="45884" ht="15"/>
    <row r="45885" ht="15"/>
    <row r="45886" ht="15"/>
    <row r="45887" ht="15"/>
    <row r="45888" ht="15"/>
    <row r="45889" ht="15"/>
    <row r="45890" ht="15"/>
    <row r="45891" ht="15"/>
    <row r="45892" ht="15"/>
    <row r="45893" ht="15"/>
    <row r="45894" ht="15"/>
    <row r="45895" ht="15"/>
    <row r="45896" ht="15"/>
    <row r="45897" ht="15"/>
    <row r="45898" ht="15"/>
    <row r="45899" ht="15"/>
    <row r="45900" ht="15"/>
    <row r="45901" ht="15"/>
    <row r="45902" ht="15"/>
    <row r="45903" ht="15"/>
    <row r="45904" ht="15"/>
    <row r="45905" ht="15"/>
    <row r="45906" ht="15"/>
    <row r="45907" ht="15"/>
    <row r="45908" ht="15"/>
    <row r="45909" ht="15"/>
    <row r="45910" ht="15"/>
    <row r="45911" ht="15"/>
    <row r="45912" ht="15"/>
    <row r="45913" ht="15"/>
    <row r="45914" ht="15"/>
    <row r="45915" ht="15"/>
    <row r="45916" ht="15"/>
    <row r="45917" ht="15"/>
    <row r="45918" ht="15"/>
    <row r="45919" ht="15"/>
    <row r="45920" ht="15"/>
    <row r="45921" ht="15"/>
    <row r="45922" ht="15"/>
    <row r="45923" ht="15"/>
    <row r="45924" ht="15"/>
    <row r="45925" ht="15"/>
    <row r="45926" ht="15"/>
    <row r="45927" ht="15"/>
    <row r="45928" ht="15"/>
    <row r="45929" ht="15"/>
    <row r="45930" ht="15"/>
    <row r="45931" ht="15"/>
    <row r="45932" ht="15"/>
    <row r="45933" ht="15"/>
    <row r="45934" ht="15"/>
    <row r="45935" ht="15"/>
    <row r="45936" ht="15"/>
    <row r="45937" ht="15"/>
    <row r="45938" ht="15"/>
    <row r="45939" ht="15"/>
    <row r="45940" ht="15"/>
    <row r="45941" ht="15"/>
    <row r="45942" ht="15"/>
    <row r="45943" ht="15"/>
    <row r="45944" ht="15"/>
    <row r="45945" ht="15"/>
    <row r="45946" ht="15"/>
    <row r="45947" ht="15"/>
    <row r="45948" ht="15"/>
    <row r="45949" ht="15"/>
    <row r="45950" ht="15"/>
    <row r="45951" ht="15"/>
    <row r="45952" ht="15"/>
    <row r="45953" ht="15"/>
    <row r="45954" ht="15"/>
    <row r="45955" ht="15"/>
    <row r="45956" ht="15"/>
    <row r="45957" ht="15"/>
    <row r="45958" ht="15"/>
    <row r="45959" ht="15"/>
    <row r="45960" ht="15"/>
    <row r="45961" ht="15"/>
    <row r="45962" ht="15"/>
    <row r="45963" ht="15"/>
    <row r="45964" ht="15"/>
    <row r="45965" ht="15"/>
    <row r="45966" ht="15"/>
    <row r="45967" ht="15"/>
    <row r="45968" ht="15"/>
    <row r="45969" ht="15"/>
    <row r="45970" ht="15"/>
    <row r="45971" ht="15"/>
    <row r="45972" ht="15"/>
    <row r="45973" ht="15"/>
    <row r="45974" ht="15"/>
    <row r="45975" ht="15"/>
    <row r="45976" ht="15"/>
    <row r="45977" ht="15"/>
    <row r="45978" ht="15"/>
    <row r="45979" ht="15"/>
    <row r="45980" ht="15"/>
    <row r="45981" ht="15"/>
    <row r="45982" ht="15"/>
    <row r="45983" ht="15"/>
    <row r="45984" ht="15"/>
    <row r="45985" ht="15"/>
    <row r="45986" ht="15"/>
    <row r="45987" ht="15"/>
    <row r="45988" ht="15"/>
    <row r="45989" ht="15"/>
    <row r="45990" ht="15"/>
    <row r="45991" ht="15"/>
    <row r="45992" ht="15"/>
    <row r="45993" ht="15"/>
    <row r="45994" ht="15"/>
    <row r="45995" ht="15"/>
    <row r="45996" ht="15"/>
    <row r="45997" ht="15"/>
    <row r="45998" ht="15"/>
    <row r="45999" ht="15"/>
    <row r="46000" ht="15"/>
    <row r="46001" ht="15"/>
    <row r="46002" ht="15"/>
    <row r="46003" ht="15"/>
    <row r="46004" ht="15"/>
    <row r="46005" ht="15"/>
    <row r="46006" ht="15"/>
    <row r="46007" ht="15"/>
    <row r="46008" ht="15"/>
    <row r="46009" ht="15"/>
    <row r="46010" ht="15"/>
    <row r="46011" ht="15"/>
    <row r="46012" ht="15"/>
    <row r="46013" ht="15"/>
    <row r="46014" ht="15"/>
    <row r="46015" ht="15"/>
    <row r="46016" ht="15"/>
    <row r="46017" ht="15"/>
    <row r="46018" ht="15"/>
    <row r="46019" ht="15"/>
    <row r="46020" ht="15"/>
    <row r="46021" ht="15"/>
    <row r="46022" ht="15"/>
    <row r="46023" ht="15"/>
    <row r="46024" ht="15"/>
    <row r="46025" ht="15"/>
    <row r="46026" ht="15"/>
    <row r="46027" ht="15"/>
    <row r="46028" ht="15"/>
    <row r="46029" ht="15"/>
    <row r="46030" ht="15"/>
    <row r="46031" ht="15"/>
    <row r="46032" ht="15"/>
    <row r="46033" ht="15"/>
    <row r="46034" ht="15"/>
    <row r="46035" ht="15"/>
    <row r="46036" ht="15"/>
    <row r="46037" ht="15"/>
    <row r="46038" ht="15"/>
    <row r="46039" ht="15"/>
    <row r="46040" ht="15"/>
    <row r="46041" ht="15"/>
    <row r="46042" ht="15"/>
    <row r="46043" ht="15"/>
    <row r="46044" ht="15"/>
    <row r="46045" ht="15"/>
    <row r="46046" ht="15"/>
    <row r="46047" ht="15"/>
    <row r="46048" ht="15"/>
    <row r="46049" ht="15"/>
    <row r="46050" ht="15"/>
    <row r="46051" ht="15"/>
    <row r="46052" ht="15"/>
    <row r="46053" ht="15"/>
    <row r="46054" ht="15"/>
    <row r="46055" ht="15"/>
    <row r="46056" ht="15"/>
    <row r="46057" ht="15"/>
    <row r="46058" ht="15"/>
    <row r="46059" ht="15"/>
    <row r="46060" ht="15"/>
    <row r="46061" ht="15"/>
    <row r="46062" ht="15"/>
    <row r="46063" ht="15"/>
    <row r="46064" ht="15"/>
    <row r="46065" ht="15"/>
    <row r="46066" ht="15"/>
    <row r="46067" ht="15"/>
    <row r="46068" ht="15"/>
    <row r="46069" ht="15"/>
    <row r="46070" ht="15"/>
    <row r="46071" ht="15"/>
    <row r="46072" ht="15"/>
    <row r="46073" ht="15"/>
    <row r="46074" ht="15"/>
    <row r="46075" ht="15"/>
    <row r="46076" ht="15"/>
    <row r="46077" ht="15"/>
    <row r="46078" ht="15"/>
    <row r="46079" ht="15"/>
    <row r="46080" ht="15"/>
    <row r="46081" ht="15"/>
    <row r="46082" ht="15"/>
    <row r="46083" ht="15"/>
    <row r="46084" ht="15"/>
    <row r="46085" ht="15"/>
    <row r="46086" ht="15"/>
    <row r="46087" ht="15"/>
    <row r="46088" ht="15"/>
    <row r="46089" ht="15"/>
    <row r="46090" ht="15"/>
    <row r="46091" ht="15"/>
    <row r="46092" ht="15"/>
    <row r="46093" ht="15"/>
    <row r="46094" ht="15"/>
    <row r="46095" ht="15"/>
    <row r="46096" ht="15"/>
    <row r="46097" ht="15"/>
    <row r="46098" ht="15"/>
    <row r="46099" ht="15"/>
    <row r="46100" ht="15"/>
    <row r="46101" ht="15"/>
    <row r="46102" ht="15"/>
    <row r="46103" ht="15"/>
    <row r="46104" ht="15"/>
    <row r="46105" ht="15"/>
    <row r="46106" ht="15"/>
    <row r="46107" ht="15"/>
    <row r="46108" ht="15"/>
    <row r="46109" ht="15"/>
    <row r="46110" ht="15"/>
    <row r="46111" ht="15"/>
    <row r="46112" ht="15"/>
    <row r="46113" ht="15"/>
    <row r="46114" ht="15"/>
    <row r="46115" ht="15"/>
    <row r="46116" ht="15"/>
    <row r="46117" ht="15"/>
    <row r="46118" ht="15"/>
    <row r="46119" ht="15"/>
    <row r="46120" ht="15"/>
    <row r="46121" ht="15"/>
    <row r="46122" ht="15"/>
    <row r="46123" ht="15"/>
    <row r="46124" ht="15"/>
    <row r="46125" ht="15"/>
    <row r="46126" ht="15"/>
    <row r="46127" ht="15"/>
    <row r="46128" ht="15"/>
    <row r="46129" ht="15"/>
    <row r="46130" ht="15"/>
    <row r="46131" ht="15"/>
    <row r="46132" ht="15"/>
    <row r="46133" ht="15"/>
    <row r="46134" ht="15"/>
    <row r="46135" ht="15"/>
    <row r="46136" ht="15"/>
    <row r="46137" ht="15"/>
    <row r="46138" ht="15"/>
    <row r="46139" ht="15"/>
    <row r="46140" ht="15"/>
    <row r="46141" ht="15"/>
    <row r="46142" ht="15"/>
    <row r="46143" ht="15"/>
    <row r="46144" ht="15"/>
    <row r="46145" ht="15"/>
    <row r="46146" ht="15"/>
    <row r="46147" ht="15"/>
    <row r="46148" ht="15"/>
    <row r="46149" ht="15"/>
    <row r="46150" ht="15"/>
    <row r="46151" ht="15"/>
    <row r="46152" ht="15"/>
    <row r="46153" ht="15"/>
    <row r="46154" ht="15"/>
    <row r="46155" ht="15"/>
    <row r="46156" ht="15"/>
    <row r="46157" ht="15"/>
    <row r="46158" ht="15"/>
    <row r="46159" ht="15"/>
    <row r="46160" ht="15"/>
    <row r="46161" ht="15"/>
    <row r="46162" ht="15"/>
    <row r="46163" ht="15"/>
    <row r="46164" ht="15"/>
    <row r="46165" ht="15"/>
    <row r="46166" ht="15"/>
    <row r="46167" ht="15"/>
    <row r="46168" ht="15"/>
    <row r="46169" ht="15"/>
    <row r="46170" ht="15"/>
    <row r="46171" ht="15"/>
    <row r="46172" ht="15"/>
    <row r="46173" ht="15"/>
    <row r="46174" ht="15"/>
    <row r="46175" ht="15"/>
    <row r="46176" ht="15"/>
    <row r="46177" ht="15"/>
    <row r="46178" ht="15"/>
    <row r="46179" ht="15"/>
    <row r="46180" ht="15"/>
    <row r="46181" ht="15"/>
    <row r="46182" ht="15"/>
    <row r="46183" ht="15"/>
    <row r="46184" ht="15"/>
    <row r="46185" ht="15"/>
    <row r="46186" ht="15"/>
    <row r="46187" ht="15"/>
    <row r="46188" ht="15"/>
    <row r="46189" ht="15"/>
    <row r="46190" ht="15"/>
    <row r="46191" ht="15"/>
    <row r="46192" ht="15"/>
    <row r="46193" ht="15"/>
    <row r="46194" ht="15"/>
    <row r="46195" ht="15"/>
    <row r="46196" ht="15"/>
    <row r="46197" ht="15"/>
    <row r="46198" ht="15"/>
    <row r="46199" ht="15"/>
    <row r="46200" ht="15"/>
    <row r="46201" ht="15"/>
    <row r="46202" ht="15"/>
    <row r="46203" ht="15"/>
    <row r="46204" ht="15"/>
    <row r="46205" ht="15"/>
    <row r="46206" ht="15"/>
    <row r="46207" ht="15"/>
    <row r="46208" ht="15"/>
    <row r="46209" ht="15"/>
    <row r="46210" ht="15"/>
    <row r="46211" ht="15"/>
    <row r="46212" ht="15"/>
    <row r="46213" ht="15"/>
    <row r="46214" ht="15"/>
    <row r="46215" ht="15"/>
    <row r="46216" ht="15"/>
    <row r="46217" ht="15"/>
    <row r="46218" ht="15"/>
    <row r="46219" ht="15"/>
    <row r="46220" ht="15"/>
    <row r="46221" ht="15"/>
    <row r="46222" ht="15"/>
    <row r="46223" ht="15"/>
    <row r="46224" ht="15"/>
    <row r="46225" ht="15"/>
    <row r="46226" ht="15"/>
    <row r="46227" ht="15"/>
    <row r="46228" ht="15"/>
    <row r="46229" ht="15"/>
    <row r="46230" ht="15"/>
    <row r="46231" ht="15"/>
    <row r="46232" ht="15"/>
    <row r="46233" ht="15"/>
    <row r="46234" ht="15"/>
    <row r="46235" ht="15"/>
    <row r="46236" ht="15"/>
    <row r="46237" ht="15"/>
    <row r="46238" ht="15"/>
    <row r="46239" ht="15"/>
    <row r="46240" ht="15"/>
    <row r="46241" ht="15"/>
    <row r="46242" ht="15"/>
    <row r="46243" ht="15"/>
    <row r="46244" ht="15"/>
    <row r="46245" ht="15"/>
    <row r="46246" ht="15"/>
    <row r="46247" ht="15"/>
    <row r="46248" ht="15"/>
    <row r="46249" ht="15"/>
    <row r="46250" ht="15"/>
    <row r="46251" ht="15"/>
    <row r="46252" ht="15"/>
    <row r="46253" ht="15"/>
    <row r="46254" ht="15"/>
    <row r="46255" ht="15"/>
    <row r="46256" ht="15"/>
    <row r="46257" ht="15"/>
    <row r="46258" ht="15"/>
    <row r="46259" ht="15"/>
    <row r="46260" ht="15"/>
    <row r="46261" ht="15"/>
    <row r="46262" ht="15"/>
    <row r="46263" ht="15"/>
    <row r="46264" ht="15"/>
    <row r="46265" ht="15"/>
    <row r="46266" ht="15"/>
    <row r="46267" ht="15"/>
    <row r="46268" ht="15"/>
    <row r="46269" ht="15"/>
    <row r="46270" ht="15"/>
    <row r="46271" ht="15"/>
    <row r="46272" ht="15"/>
    <row r="46273" ht="15"/>
    <row r="46274" ht="15"/>
    <row r="46275" ht="15"/>
    <row r="46276" ht="15"/>
    <row r="46277" ht="15"/>
    <row r="46278" ht="15"/>
    <row r="46279" ht="15"/>
    <row r="46280" ht="15"/>
    <row r="46281" ht="15"/>
    <row r="46282" ht="15"/>
    <row r="46283" ht="15"/>
    <row r="46284" ht="15"/>
    <row r="46285" ht="15"/>
    <row r="46286" ht="15"/>
    <row r="46287" ht="15"/>
    <row r="46288" ht="15"/>
    <row r="46289" ht="15"/>
    <row r="46290" ht="15"/>
    <row r="46291" ht="15"/>
    <row r="46292" ht="15"/>
    <row r="46293" ht="15"/>
    <row r="46294" ht="15"/>
    <row r="46295" ht="15"/>
    <row r="46296" ht="15"/>
    <row r="46297" ht="15"/>
    <row r="46298" ht="15"/>
    <row r="46299" ht="15"/>
    <row r="46300" ht="15"/>
    <row r="46301" ht="15"/>
    <row r="46302" ht="15"/>
    <row r="46303" ht="15"/>
    <row r="46304" ht="15"/>
    <row r="46305" ht="15"/>
    <row r="46306" ht="15"/>
    <row r="46307" ht="15"/>
    <row r="46308" ht="15"/>
    <row r="46309" ht="15"/>
    <row r="46310" ht="15"/>
    <row r="46311" ht="15"/>
    <row r="46312" ht="15"/>
    <row r="46313" ht="15"/>
    <row r="46314" ht="15"/>
    <row r="46315" ht="15"/>
    <row r="46316" ht="15"/>
    <row r="46317" ht="15"/>
    <row r="46318" ht="15"/>
    <row r="46319" ht="15"/>
    <row r="46320" ht="15"/>
    <row r="46321" ht="15"/>
    <row r="46322" ht="15"/>
    <row r="46323" ht="15"/>
    <row r="46324" ht="15"/>
    <row r="46325" ht="15"/>
    <row r="46326" ht="15"/>
    <row r="46327" ht="15"/>
    <row r="46328" ht="15"/>
    <row r="46329" ht="15"/>
    <row r="46330" ht="15"/>
    <row r="46331" ht="15"/>
    <row r="46332" ht="15"/>
    <row r="46333" ht="15"/>
    <row r="46334" ht="15"/>
    <row r="46335" ht="15"/>
    <row r="46336" ht="15"/>
    <row r="46337" ht="15"/>
    <row r="46338" ht="15"/>
    <row r="46339" ht="15"/>
    <row r="46340" ht="15"/>
    <row r="46341" ht="15"/>
    <row r="46342" ht="15"/>
    <row r="46343" ht="15"/>
    <row r="46344" ht="15"/>
    <row r="46345" ht="15"/>
    <row r="46346" ht="15"/>
    <row r="46347" ht="15"/>
    <row r="46348" ht="15"/>
    <row r="46349" ht="15"/>
    <row r="46350" ht="15"/>
    <row r="46351" ht="15"/>
    <row r="46352" ht="15"/>
    <row r="46353" ht="15"/>
    <row r="46354" ht="15"/>
    <row r="46355" ht="15"/>
    <row r="46356" ht="15"/>
    <row r="46357" ht="15"/>
    <row r="46358" ht="15"/>
    <row r="46359" ht="15"/>
    <row r="46360" ht="15"/>
    <row r="46361" ht="15"/>
    <row r="46362" ht="15"/>
    <row r="46363" ht="15"/>
    <row r="46364" ht="15"/>
    <row r="46365" ht="15"/>
    <row r="46366" ht="15"/>
    <row r="46367" ht="15"/>
    <row r="46368" ht="15"/>
    <row r="46369" ht="15"/>
    <row r="46370" ht="15"/>
    <row r="46371" ht="15"/>
    <row r="46372" ht="15"/>
    <row r="46373" ht="15"/>
    <row r="46374" ht="15"/>
    <row r="46375" ht="15"/>
    <row r="46376" ht="15"/>
    <row r="46377" ht="15"/>
    <row r="46378" ht="15"/>
    <row r="46379" ht="15"/>
    <row r="46380" ht="15"/>
    <row r="46381" ht="15"/>
    <row r="46382" ht="15"/>
    <row r="46383" ht="15"/>
    <row r="46384" ht="15"/>
    <row r="46385" ht="15"/>
    <row r="46386" ht="15"/>
    <row r="46387" ht="15"/>
    <row r="46388" ht="15"/>
    <row r="46389" ht="15"/>
    <row r="46390" ht="15"/>
    <row r="46391" ht="15"/>
    <row r="46392" ht="15"/>
    <row r="46393" ht="15"/>
    <row r="46394" ht="15"/>
    <row r="46395" ht="15"/>
    <row r="46396" ht="15"/>
    <row r="46397" ht="15"/>
    <row r="46398" ht="15"/>
    <row r="46399" ht="15"/>
    <row r="46400" ht="15"/>
    <row r="46401" ht="15"/>
    <row r="46402" ht="15"/>
    <row r="46403" ht="15"/>
    <row r="46404" ht="15"/>
    <row r="46405" ht="15"/>
    <row r="46406" ht="15"/>
    <row r="46407" ht="15"/>
    <row r="46408" ht="15"/>
    <row r="46409" ht="15"/>
    <row r="46410" ht="15"/>
    <row r="46411" ht="15"/>
    <row r="46412" ht="15"/>
    <row r="46413" ht="15"/>
    <row r="46414" ht="15"/>
    <row r="46415" ht="15"/>
    <row r="46416" ht="15"/>
    <row r="46417" ht="15"/>
    <row r="46418" ht="15"/>
    <row r="46419" ht="15"/>
    <row r="46420" ht="15"/>
    <row r="46421" ht="15"/>
    <row r="46422" ht="15"/>
    <row r="46423" ht="15"/>
    <row r="46424" ht="15"/>
    <row r="46425" ht="15"/>
    <row r="46426" ht="15"/>
    <row r="46427" ht="15"/>
    <row r="46428" ht="15"/>
    <row r="46429" ht="15"/>
    <row r="46430" ht="15"/>
    <row r="46431" ht="15"/>
    <row r="46432" ht="15"/>
    <row r="46433" ht="15"/>
    <row r="46434" ht="15"/>
    <row r="46435" ht="15"/>
    <row r="46436" ht="15"/>
    <row r="46437" ht="15"/>
    <row r="46438" ht="15"/>
    <row r="46439" ht="15"/>
    <row r="46440" ht="15"/>
    <row r="46441" ht="15"/>
    <row r="46442" ht="15"/>
    <row r="46443" ht="15"/>
    <row r="46444" ht="15"/>
    <row r="46445" ht="15"/>
    <row r="46446" ht="15"/>
    <row r="46447" ht="15"/>
    <row r="46448" ht="15"/>
    <row r="46449" ht="15"/>
    <row r="46450" ht="15"/>
    <row r="46451" ht="15"/>
    <row r="46452" ht="15"/>
    <row r="46453" ht="15"/>
    <row r="46454" ht="15"/>
    <row r="46455" ht="15"/>
    <row r="46456" ht="15"/>
    <row r="46457" ht="15"/>
    <row r="46458" ht="15"/>
    <row r="46459" ht="15"/>
    <row r="46460" ht="15"/>
    <row r="46461" ht="15"/>
    <row r="46462" ht="15"/>
    <row r="46463" ht="15"/>
    <row r="46464" ht="15"/>
    <row r="46465" ht="15"/>
    <row r="46466" ht="15"/>
    <row r="46467" ht="15"/>
    <row r="46468" ht="15"/>
    <row r="46469" ht="15"/>
    <row r="46470" ht="15"/>
    <row r="46471" ht="15"/>
    <row r="46472" ht="15"/>
    <row r="46473" ht="15"/>
    <row r="46474" ht="15"/>
    <row r="46475" ht="15"/>
    <row r="46476" ht="15"/>
    <row r="46477" ht="15"/>
    <row r="46478" ht="15"/>
    <row r="46479" ht="15"/>
    <row r="46480" ht="15"/>
    <row r="46481" ht="15"/>
    <row r="46482" ht="15"/>
    <row r="46483" ht="15"/>
    <row r="46484" ht="15"/>
    <row r="46485" ht="15"/>
    <row r="46486" ht="15"/>
    <row r="46487" ht="15"/>
    <row r="46488" ht="15"/>
    <row r="46489" ht="15"/>
    <row r="46490" ht="15"/>
    <row r="46491" ht="15"/>
    <row r="46492" ht="15"/>
    <row r="46493" ht="15"/>
    <row r="46494" ht="15"/>
    <row r="46495" ht="15"/>
    <row r="46496" ht="15"/>
    <row r="46497" ht="15"/>
    <row r="46498" ht="15"/>
    <row r="46499" ht="15"/>
    <row r="46500" ht="15"/>
    <row r="46501" ht="15"/>
    <row r="46502" ht="15"/>
    <row r="46503" ht="15"/>
    <row r="46504" ht="15"/>
    <row r="46505" ht="15"/>
    <row r="46506" ht="15"/>
    <row r="46507" ht="15"/>
    <row r="46508" ht="15"/>
    <row r="46509" ht="15"/>
    <row r="46510" ht="15"/>
    <row r="46511" ht="15"/>
    <row r="46512" ht="15"/>
    <row r="46513" ht="15"/>
    <row r="46514" ht="15"/>
    <row r="46515" ht="15"/>
    <row r="46516" ht="15"/>
    <row r="46517" ht="15"/>
    <row r="46518" ht="15"/>
    <row r="46519" ht="15"/>
    <row r="46520" ht="15"/>
    <row r="46521" ht="15"/>
    <row r="46522" ht="15"/>
    <row r="46523" ht="15"/>
    <row r="46524" ht="15"/>
    <row r="46525" ht="15"/>
    <row r="46526" ht="15"/>
    <row r="46527" ht="15"/>
    <row r="46528" ht="15"/>
    <row r="46529" ht="15"/>
    <row r="46530" ht="15"/>
    <row r="46531" ht="15"/>
    <row r="46532" ht="15"/>
    <row r="46533" ht="15"/>
    <row r="46534" ht="15"/>
    <row r="46535" ht="15"/>
    <row r="46536" ht="15"/>
    <row r="46537" ht="15"/>
    <row r="46538" ht="15"/>
    <row r="46539" ht="15"/>
    <row r="46540" ht="15"/>
    <row r="46541" ht="15"/>
    <row r="46542" ht="15"/>
    <row r="46543" ht="15"/>
    <row r="46544" ht="15"/>
    <row r="46545" ht="15"/>
    <row r="46546" ht="15"/>
    <row r="46547" ht="15"/>
    <row r="46548" ht="15"/>
    <row r="46549" ht="15"/>
    <row r="46550" ht="15"/>
    <row r="46551" ht="15"/>
    <row r="46552" ht="15"/>
    <row r="46553" ht="15"/>
    <row r="46554" ht="15"/>
    <row r="46555" ht="15"/>
    <row r="46556" ht="15"/>
    <row r="46557" ht="15"/>
    <row r="46558" ht="15"/>
    <row r="46559" ht="15"/>
    <row r="46560" ht="15"/>
    <row r="46561" ht="15"/>
    <row r="46562" ht="15"/>
    <row r="46563" ht="15"/>
    <row r="46564" ht="15"/>
    <row r="46565" ht="15"/>
    <row r="46566" ht="15"/>
    <row r="46567" ht="15"/>
    <row r="46568" ht="15"/>
    <row r="46569" ht="15"/>
    <row r="46570" ht="15"/>
    <row r="46571" ht="15"/>
    <row r="46572" ht="15"/>
    <row r="46573" ht="15"/>
    <row r="46574" ht="15"/>
    <row r="46575" ht="15"/>
    <row r="46576" ht="15"/>
    <row r="46577" ht="15"/>
    <row r="46578" ht="15"/>
    <row r="46579" ht="15"/>
    <row r="46580" ht="15"/>
    <row r="46581" ht="15"/>
    <row r="46582" ht="15"/>
    <row r="46583" ht="15"/>
    <row r="46584" ht="15"/>
    <row r="46585" ht="15"/>
    <row r="46586" ht="15"/>
    <row r="46587" ht="15"/>
    <row r="46588" ht="15"/>
    <row r="46589" ht="15"/>
    <row r="46590" ht="15"/>
    <row r="46591" ht="15"/>
    <row r="46592" ht="15"/>
    <row r="46593" ht="15"/>
    <row r="46594" ht="15"/>
    <row r="46595" ht="15"/>
    <row r="46596" ht="15"/>
    <row r="46597" ht="15"/>
    <row r="46598" ht="15"/>
    <row r="46599" ht="15"/>
    <row r="46600" ht="15"/>
    <row r="46601" ht="15"/>
    <row r="46602" ht="15"/>
    <row r="46603" ht="15"/>
    <row r="46604" ht="15"/>
    <row r="46605" ht="15"/>
    <row r="46606" ht="15"/>
    <row r="46607" ht="15"/>
    <row r="46608" ht="15"/>
    <row r="46609" ht="15"/>
    <row r="46610" ht="15"/>
    <row r="46611" ht="15"/>
    <row r="46612" ht="15"/>
    <row r="46613" ht="15"/>
    <row r="46614" ht="15"/>
    <row r="46615" ht="15"/>
    <row r="46616" ht="15"/>
    <row r="46617" ht="15"/>
    <row r="46618" ht="15"/>
    <row r="46619" ht="15"/>
    <row r="46620" ht="15"/>
    <row r="46621" ht="15"/>
    <row r="46622" ht="15"/>
    <row r="46623" ht="15"/>
    <row r="46624" ht="15"/>
    <row r="46625" ht="15"/>
    <row r="46626" ht="15"/>
    <row r="46627" ht="15"/>
    <row r="46628" ht="15"/>
    <row r="46629" ht="15"/>
    <row r="46630" ht="15"/>
    <row r="46631" ht="15"/>
    <row r="46632" ht="15"/>
    <row r="46633" ht="15"/>
    <row r="46634" ht="15"/>
    <row r="46635" ht="15"/>
    <row r="46636" ht="15"/>
    <row r="46637" ht="15"/>
    <row r="46638" ht="15"/>
    <row r="46639" ht="15"/>
    <row r="46640" ht="15"/>
    <row r="46641" ht="15"/>
    <row r="46642" ht="15"/>
    <row r="46643" ht="15"/>
    <row r="46644" ht="15"/>
    <row r="46645" ht="15"/>
    <row r="46646" ht="15"/>
    <row r="46647" ht="15"/>
    <row r="46648" ht="15"/>
    <row r="46649" ht="15"/>
    <row r="46650" ht="15"/>
    <row r="46651" ht="15"/>
    <row r="46652" ht="15"/>
    <row r="46653" ht="15"/>
    <row r="46654" ht="15"/>
    <row r="46655" ht="15"/>
    <row r="46656" ht="15"/>
    <row r="46657" ht="15"/>
    <row r="46658" ht="15"/>
    <row r="46659" ht="15"/>
    <row r="46660" ht="15"/>
    <row r="46661" ht="15"/>
    <row r="46662" ht="15"/>
    <row r="46663" ht="15"/>
    <row r="46664" ht="15"/>
    <row r="46665" ht="15"/>
    <row r="46666" ht="15"/>
    <row r="46667" ht="15"/>
    <row r="46668" ht="15"/>
    <row r="46669" ht="15"/>
    <row r="46670" ht="15"/>
    <row r="46671" ht="15"/>
    <row r="46672" ht="15"/>
    <row r="46673" ht="15"/>
    <row r="46674" ht="15"/>
    <row r="46675" ht="15"/>
    <row r="46676" ht="15"/>
    <row r="46677" ht="15"/>
    <row r="46678" ht="15"/>
    <row r="46679" ht="15"/>
    <row r="46680" ht="15"/>
    <row r="46681" ht="15"/>
    <row r="46682" ht="15"/>
    <row r="46683" ht="15"/>
    <row r="46684" ht="15"/>
    <row r="46685" ht="15"/>
    <row r="46686" ht="15"/>
    <row r="46687" ht="15"/>
    <row r="46688" ht="15"/>
    <row r="46689" ht="15"/>
    <row r="46690" ht="15"/>
    <row r="46691" ht="15"/>
    <row r="46692" ht="15"/>
    <row r="46693" ht="15"/>
    <row r="46694" ht="15"/>
    <row r="46695" ht="15"/>
    <row r="46696" ht="15"/>
    <row r="46697" ht="15"/>
    <row r="46698" ht="15"/>
    <row r="46699" ht="15"/>
    <row r="46700" ht="15"/>
    <row r="46701" ht="15"/>
    <row r="46702" ht="15"/>
    <row r="46703" ht="15"/>
    <row r="46704" ht="15"/>
    <row r="46705" ht="15"/>
    <row r="46706" ht="15"/>
    <row r="46707" ht="15"/>
    <row r="46708" ht="15"/>
    <row r="46709" ht="15"/>
    <row r="46710" ht="15"/>
    <row r="46711" ht="15"/>
    <row r="46712" ht="15"/>
    <row r="46713" ht="15"/>
    <row r="46714" ht="15"/>
    <row r="46715" ht="15"/>
    <row r="46716" ht="15"/>
    <row r="46717" ht="15"/>
    <row r="46718" ht="15"/>
    <row r="46719" ht="15"/>
    <row r="46720" ht="15"/>
    <row r="46721" ht="15"/>
    <row r="46722" ht="15"/>
    <row r="46723" ht="15"/>
    <row r="46724" ht="15"/>
    <row r="46725" ht="15"/>
    <row r="46726" ht="15"/>
    <row r="46727" ht="15"/>
    <row r="46728" ht="15"/>
    <row r="46729" ht="15"/>
    <row r="46730" ht="15"/>
    <row r="46731" ht="15"/>
    <row r="46732" ht="15"/>
    <row r="46733" ht="15"/>
    <row r="46734" ht="15"/>
    <row r="46735" ht="15"/>
    <row r="46736" ht="15"/>
    <row r="46737" ht="15"/>
    <row r="46738" ht="15"/>
    <row r="46739" ht="15"/>
    <row r="46740" ht="15"/>
    <row r="46741" ht="15"/>
    <row r="46742" ht="15"/>
    <row r="46743" ht="15"/>
    <row r="46744" ht="15"/>
    <row r="46745" ht="15"/>
    <row r="46746" ht="15"/>
    <row r="46747" ht="15"/>
    <row r="46748" ht="15"/>
    <row r="46749" ht="15"/>
    <row r="46750" ht="15"/>
    <row r="46751" ht="15"/>
    <row r="46752" ht="15"/>
    <row r="46753" ht="15"/>
    <row r="46754" ht="15"/>
    <row r="46755" ht="15"/>
    <row r="46756" ht="15"/>
    <row r="46757" ht="15"/>
    <row r="46758" ht="15"/>
    <row r="46759" ht="15"/>
    <row r="46760" ht="15"/>
    <row r="46761" ht="15"/>
    <row r="46762" ht="15"/>
    <row r="46763" ht="15"/>
    <row r="46764" ht="15"/>
    <row r="46765" ht="15"/>
    <row r="46766" ht="15"/>
    <row r="46767" ht="15"/>
    <row r="46768" ht="15"/>
    <row r="46769" ht="15"/>
    <row r="46770" ht="15"/>
    <row r="46771" ht="15"/>
    <row r="46772" ht="15"/>
    <row r="46773" ht="15"/>
    <row r="46774" ht="15"/>
    <row r="46775" ht="15"/>
    <row r="46776" ht="15"/>
    <row r="46777" ht="15"/>
    <row r="46778" ht="15"/>
    <row r="46779" ht="15"/>
    <row r="46780" ht="15"/>
    <row r="46781" ht="15"/>
    <row r="46782" ht="15"/>
    <row r="46783" ht="15"/>
    <row r="46784" ht="15"/>
    <row r="46785" ht="15"/>
    <row r="46786" ht="15"/>
    <row r="46787" ht="15"/>
    <row r="46788" ht="15"/>
    <row r="46789" ht="15"/>
    <row r="46790" ht="15"/>
    <row r="46791" ht="15"/>
    <row r="46792" ht="15"/>
    <row r="46793" ht="15"/>
    <row r="46794" ht="15"/>
    <row r="46795" ht="15"/>
    <row r="46796" ht="15"/>
    <row r="46797" ht="15"/>
    <row r="46798" ht="15"/>
    <row r="46799" ht="15"/>
    <row r="46800" ht="15"/>
    <row r="46801" ht="15"/>
    <row r="46802" ht="15"/>
    <row r="46803" ht="15"/>
    <row r="46804" ht="15"/>
    <row r="46805" ht="15"/>
    <row r="46806" ht="15"/>
    <row r="46807" ht="15"/>
    <row r="46808" ht="15"/>
    <row r="46809" ht="15"/>
    <row r="46810" ht="15"/>
    <row r="46811" ht="15"/>
    <row r="46812" ht="15"/>
    <row r="46813" ht="15"/>
    <row r="46814" ht="15"/>
    <row r="46815" ht="15"/>
    <row r="46816" ht="15"/>
    <row r="46817" ht="15"/>
    <row r="46818" ht="15"/>
    <row r="46819" ht="15"/>
    <row r="46820" ht="15"/>
    <row r="46821" ht="15"/>
    <row r="46822" ht="15"/>
    <row r="46823" ht="15"/>
    <row r="46824" ht="15"/>
    <row r="46825" ht="15"/>
    <row r="46826" ht="15"/>
    <row r="46827" ht="15"/>
    <row r="46828" ht="15"/>
    <row r="46829" ht="15"/>
    <row r="46830" ht="15"/>
    <row r="46831" ht="15"/>
    <row r="46832" ht="15"/>
    <row r="46833" ht="15"/>
    <row r="46834" ht="15"/>
    <row r="46835" ht="15"/>
    <row r="46836" ht="15"/>
    <row r="46837" ht="15"/>
    <row r="46838" ht="15"/>
    <row r="46839" ht="15"/>
    <row r="46840" ht="15"/>
    <row r="46841" ht="15"/>
    <row r="46842" ht="15"/>
    <row r="46843" ht="15"/>
    <row r="46844" ht="15"/>
    <row r="46845" ht="15"/>
    <row r="46846" ht="15"/>
    <row r="46847" ht="15"/>
    <row r="46848" ht="15"/>
    <row r="46849" ht="15"/>
    <row r="46850" ht="15"/>
    <row r="46851" ht="15"/>
    <row r="46852" ht="15"/>
    <row r="46853" ht="15"/>
    <row r="46854" ht="15"/>
    <row r="46855" ht="15"/>
    <row r="46856" ht="15"/>
    <row r="46857" ht="15"/>
    <row r="46858" ht="15"/>
    <row r="46859" ht="15"/>
    <row r="46860" ht="15"/>
    <row r="46861" ht="15"/>
    <row r="46862" ht="15"/>
    <row r="46863" ht="15"/>
    <row r="46864" ht="15"/>
    <row r="46865" ht="15"/>
    <row r="46866" ht="15"/>
    <row r="46867" ht="15"/>
    <row r="46868" ht="15"/>
    <row r="46869" ht="15"/>
    <row r="46870" ht="15"/>
    <row r="46871" ht="15"/>
    <row r="46872" ht="15"/>
    <row r="46873" ht="15"/>
    <row r="46874" ht="15"/>
    <row r="46875" ht="15"/>
    <row r="46876" ht="15"/>
    <row r="46877" ht="15"/>
    <row r="46878" ht="15"/>
    <row r="46879" ht="15"/>
    <row r="46880" ht="15"/>
    <row r="46881" ht="15"/>
    <row r="46882" ht="15"/>
    <row r="46883" ht="15"/>
    <row r="46884" ht="15"/>
    <row r="46885" ht="15"/>
    <row r="46886" ht="15"/>
    <row r="46887" ht="15"/>
    <row r="46888" ht="15"/>
    <row r="46889" ht="15"/>
    <row r="46890" ht="15"/>
    <row r="46891" ht="15"/>
    <row r="46892" ht="15"/>
    <row r="46893" ht="15"/>
    <row r="46894" ht="15"/>
    <row r="46895" ht="15"/>
    <row r="46896" ht="15"/>
    <row r="46897" ht="15"/>
    <row r="46898" ht="15"/>
    <row r="46899" ht="15"/>
    <row r="46900" ht="15"/>
    <row r="46901" ht="15"/>
    <row r="46902" ht="15"/>
    <row r="46903" ht="15"/>
    <row r="46904" ht="15"/>
    <row r="46905" ht="15"/>
    <row r="46906" ht="15"/>
    <row r="46907" ht="15"/>
    <row r="46908" ht="15"/>
    <row r="46909" ht="15"/>
    <row r="46910" ht="15"/>
    <row r="46911" ht="15"/>
    <row r="46912" ht="15"/>
    <row r="46913" ht="15"/>
    <row r="46914" ht="15"/>
    <row r="46915" ht="15"/>
    <row r="46916" ht="15"/>
    <row r="46917" ht="15"/>
    <row r="46918" ht="15"/>
    <row r="46919" ht="15"/>
    <row r="46920" ht="15"/>
    <row r="46921" ht="15"/>
    <row r="46922" ht="15"/>
    <row r="46923" ht="15"/>
    <row r="46924" ht="15"/>
    <row r="46925" ht="15"/>
    <row r="46926" ht="15"/>
    <row r="46927" ht="15"/>
    <row r="46928" ht="15"/>
    <row r="46929" ht="15"/>
    <row r="46930" ht="15"/>
    <row r="46931" ht="15"/>
    <row r="46932" ht="15"/>
    <row r="46933" ht="15"/>
    <row r="46934" ht="15"/>
    <row r="46935" ht="15"/>
    <row r="46936" ht="15"/>
    <row r="46937" ht="15"/>
    <row r="46938" ht="15"/>
    <row r="46939" ht="15"/>
    <row r="46940" ht="15"/>
    <row r="46941" ht="15"/>
    <row r="46942" ht="15"/>
    <row r="46943" ht="15"/>
    <row r="46944" ht="15"/>
    <row r="46945" ht="15"/>
    <row r="46946" ht="15"/>
    <row r="46947" ht="15"/>
    <row r="46948" ht="15"/>
    <row r="46949" ht="15"/>
    <row r="46950" ht="15"/>
    <row r="46951" ht="15"/>
    <row r="46952" ht="15"/>
    <row r="46953" ht="15"/>
    <row r="46954" ht="15"/>
    <row r="46955" ht="15"/>
    <row r="46956" ht="15"/>
    <row r="46957" ht="15"/>
    <row r="46958" ht="15"/>
    <row r="46959" ht="15"/>
    <row r="46960" ht="15"/>
    <row r="46961" ht="15"/>
    <row r="46962" ht="15"/>
    <row r="46963" ht="15"/>
    <row r="46964" ht="15"/>
    <row r="46965" ht="15"/>
    <row r="46966" ht="15"/>
    <row r="46967" ht="15"/>
    <row r="46968" ht="15"/>
    <row r="46969" ht="15"/>
    <row r="46970" ht="15"/>
    <row r="46971" ht="15"/>
    <row r="46972" ht="15"/>
    <row r="46973" ht="15"/>
    <row r="46974" ht="15"/>
    <row r="46975" ht="15"/>
    <row r="46976" ht="15"/>
    <row r="46977" ht="15"/>
    <row r="46978" ht="15"/>
    <row r="46979" ht="15"/>
    <row r="46980" ht="15"/>
    <row r="46981" ht="15"/>
    <row r="46982" ht="15"/>
    <row r="46983" ht="15"/>
    <row r="46984" ht="15"/>
    <row r="46985" ht="15"/>
    <row r="46986" ht="15"/>
    <row r="46987" ht="15"/>
    <row r="46988" ht="15"/>
    <row r="46989" ht="15"/>
    <row r="46990" ht="15"/>
    <row r="46991" ht="15"/>
    <row r="46992" ht="15"/>
    <row r="46993" ht="15"/>
    <row r="46994" ht="15"/>
    <row r="46995" ht="15"/>
    <row r="46996" ht="15"/>
    <row r="46997" ht="15"/>
    <row r="46998" ht="15"/>
    <row r="46999" ht="15"/>
    <row r="47000" ht="15"/>
    <row r="47001" ht="15"/>
    <row r="47002" ht="15"/>
    <row r="47003" ht="15"/>
    <row r="47004" ht="15"/>
    <row r="47005" ht="15"/>
    <row r="47006" ht="15"/>
    <row r="47007" ht="15"/>
    <row r="47008" ht="15"/>
    <row r="47009" ht="15"/>
    <row r="47010" ht="15"/>
    <row r="47011" ht="15"/>
    <row r="47012" ht="15"/>
    <row r="47013" ht="15"/>
    <row r="47014" ht="15"/>
    <row r="47015" ht="15"/>
    <row r="47016" ht="15"/>
    <row r="47017" ht="15"/>
    <row r="47018" ht="15"/>
    <row r="47019" ht="15"/>
    <row r="47020" ht="15"/>
    <row r="47021" ht="15"/>
    <row r="47022" ht="15"/>
    <row r="47023" ht="15"/>
    <row r="47024" ht="15"/>
    <row r="47025" ht="15"/>
    <row r="47026" ht="15"/>
    <row r="47027" ht="15"/>
    <row r="47028" ht="15"/>
    <row r="47029" ht="15"/>
    <row r="47030" ht="15"/>
    <row r="47031" ht="15"/>
    <row r="47032" ht="15"/>
    <row r="47033" ht="15"/>
    <row r="47034" ht="15"/>
    <row r="47035" ht="15"/>
    <row r="47036" ht="15"/>
    <row r="47037" ht="15"/>
    <row r="47038" ht="15"/>
    <row r="47039" ht="15"/>
    <row r="47040" ht="15"/>
    <row r="47041" ht="15"/>
    <row r="47042" ht="15"/>
    <row r="47043" ht="15"/>
    <row r="47044" ht="15"/>
    <row r="47045" ht="15"/>
    <row r="47046" ht="15"/>
    <row r="47047" ht="15"/>
    <row r="47048" ht="15"/>
    <row r="47049" ht="15"/>
    <row r="47050" ht="15"/>
    <row r="47051" ht="15"/>
    <row r="47052" ht="15"/>
    <row r="47053" ht="15"/>
    <row r="47054" ht="15"/>
    <row r="47055" ht="15"/>
    <row r="47056" ht="15"/>
    <row r="47057" ht="15"/>
    <row r="47058" ht="15"/>
    <row r="47059" ht="15"/>
    <row r="47060" ht="15"/>
    <row r="47061" ht="15"/>
    <row r="47062" ht="15"/>
    <row r="47063" ht="15"/>
    <row r="47064" ht="15"/>
    <row r="47065" ht="15"/>
    <row r="47066" ht="15"/>
    <row r="47067" ht="15"/>
    <row r="47068" ht="15"/>
    <row r="47069" ht="15"/>
    <row r="47070" ht="15"/>
    <row r="47071" ht="15"/>
    <row r="47072" ht="15"/>
    <row r="47073" ht="15"/>
    <row r="47074" ht="15"/>
    <row r="47075" ht="15"/>
    <row r="47076" ht="15"/>
    <row r="47077" ht="15"/>
    <row r="47078" ht="15"/>
    <row r="47079" ht="15"/>
    <row r="47080" ht="15"/>
    <row r="47081" ht="15"/>
    <row r="47082" ht="15"/>
    <row r="47083" ht="15"/>
    <row r="47084" ht="15"/>
    <row r="47085" ht="15"/>
    <row r="47086" ht="15"/>
    <row r="47087" ht="15"/>
    <row r="47088" ht="15"/>
    <row r="47089" ht="15"/>
    <row r="47090" ht="15"/>
    <row r="47091" ht="15"/>
    <row r="47092" ht="15"/>
    <row r="47093" ht="15"/>
    <row r="47094" ht="15"/>
    <row r="47095" ht="15"/>
    <row r="47096" ht="15"/>
    <row r="47097" ht="15"/>
    <row r="47098" ht="15"/>
    <row r="47099" ht="15"/>
    <row r="47100" ht="15"/>
    <row r="47101" ht="15"/>
    <row r="47102" ht="15"/>
    <row r="47103" ht="15"/>
    <row r="47104" ht="15"/>
    <row r="47105" ht="15"/>
    <row r="47106" ht="15"/>
    <row r="47107" ht="15"/>
    <row r="47108" ht="15"/>
    <row r="47109" ht="15"/>
    <row r="47110" ht="15"/>
    <row r="47111" ht="15"/>
    <row r="47112" ht="15"/>
    <row r="47113" ht="15"/>
    <row r="47114" ht="15"/>
    <row r="47115" ht="15"/>
    <row r="47116" ht="15"/>
    <row r="47117" ht="15"/>
    <row r="47118" ht="15"/>
    <row r="47119" ht="15"/>
    <row r="47120" ht="15"/>
    <row r="47121" ht="15"/>
    <row r="47122" ht="15"/>
    <row r="47123" ht="15"/>
    <row r="47124" ht="15"/>
    <row r="47125" ht="15"/>
    <row r="47126" ht="15"/>
    <row r="47127" ht="15"/>
    <row r="47128" ht="15"/>
    <row r="47129" ht="15"/>
    <row r="47130" ht="15"/>
    <row r="47131" ht="15"/>
    <row r="47132" ht="15"/>
    <row r="47133" ht="15"/>
    <row r="47134" ht="15"/>
    <row r="47135" ht="15"/>
    <row r="47136" ht="15"/>
    <row r="47137" ht="15"/>
    <row r="47138" ht="15"/>
    <row r="47139" ht="15"/>
    <row r="47140" ht="15"/>
    <row r="47141" ht="15"/>
    <row r="47142" ht="15"/>
    <row r="47143" ht="15"/>
    <row r="47144" ht="15"/>
    <row r="47145" ht="15"/>
    <row r="47146" ht="15"/>
    <row r="47147" ht="15"/>
    <row r="47148" ht="15"/>
    <row r="47149" ht="15"/>
    <row r="47150" ht="15"/>
    <row r="47151" ht="15"/>
    <row r="47152" ht="15"/>
    <row r="47153" ht="15"/>
    <row r="47154" ht="15"/>
    <row r="47155" ht="15"/>
    <row r="47156" ht="15"/>
    <row r="47157" ht="15"/>
    <row r="47158" ht="15"/>
    <row r="47159" ht="15"/>
    <row r="47160" ht="15"/>
    <row r="47161" ht="15"/>
    <row r="47162" ht="15"/>
    <row r="47163" ht="15"/>
    <row r="47164" ht="15"/>
    <row r="47165" ht="15"/>
    <row r="47166" ht="15"/>
    <row r="47167" ht="15"/>
    <row r="47168" ht="15"/>
    <row r="47169" ht="15"/>
    <row r="47170" ht="15"/>
    <row r="47171" ht="15"/>
    <row r="47172" ht="15"/>
    <row r="47173" ht="15"/>
    <row r="47174" ht="15"/>
    <row r="47175" ht="15"/>
    <row r="47176" ht="15"/>
    <row r="47177" ht="15"/>
    <row r="47178" ht="15"/>
    <row r="47179" ht="15"/>
    <row r="47180" ht="15"/>
    <row r="47181" ht="15"/>
    <row r="47182" ht="15"/>
    <row r="47183" ht="15"/>
    <row r="47184" ht="15"/>
    <row r="47185" ht="15"/>
    <row r="47186" ht="15"/>
    <row r="47187" ht="15"/>
    <row r="47188" ht="15"/>
    <row r="47189" ht="15"/>
    <row r="47190" ht="15"/>
    <row r="47191" ht="15"/>
    <row r="47192" ht="15"/>
    <row r="47193" ht="15"/>
    <row r="47194" ht="15"/>
    <row r="47195" ht="15"/>
    <row r="47196" ht="15"/>
    <row r="47197" ht="15"/>
    <row r="47198" ht="15"/>
    <row r="47199" ht="15"/>
    <row r="47200" ht="15"/>
    <row r="47201" ht="15"/>
    <row r="47202" ht="15"/>
    <row r="47203" ht="15"/>
    <row r="47204" ht="15"/>
    <row r="47205" ht="15"/>
    <row r="47206" ht="15"/>
    <row r="47207" ht="15"/>
    <row r="47208" ht="15"/>
    <row r="47209" ht="15"/>
    <row r="47210" ht="15"/>
    <row r="47211" ht="15"/>
    <row r="47212" ht="15"/>
    <row r="47213" ht="15"/>
    <row r="47214" ht="15"/>
    <row r="47215" ht="15"/>
    <row r="47216" ht="15"/>
    <row r="47217" ht="15"/>
    <row r="47218" ht="15"/>
    <row r="47219" ht="15"/>
    <row r="47220" ht="15"/>
    <row r="47221" ht="15"/>
    <row r="47222" ht="15"/>
    <row r="47223" ht="15"/>
    <row r="47224" ht="15"/>
    <row r="47225" ht="15"/>
    <row r="47226" ht="15"/>
    <row r="47227" ht="15"/>
    <row r="47228" ht="15"/>
    <row r="47229" ht="15"/>
    <row r="47230" ht="15"/>
    <row r="47231" ht="15"/>
    <row r="47232" ht="15"/>
    <row r="47233" ht="15"/>
    <row r="47234" ht="15"/>
    <row r="47235" ht="15"/>
    <row r="47236" ht="15"/>
    <row r="47237" ht="15"/>
    <row r="47238" ht="15"/>
    <row r="47239" ht="15"/>
    <row r="47240" ht="15"/>
    <row r="47241" ht="15"/>
    <row r="47242" ht="15"/>
    <row r="47243" ht="15"/>
    <row r="47244" ht="15"/>
    <row r="47245" ht="15"/>
    <row r="47246" ht="15"/>
    <row r="47247" ht="15"/>
    <row r="47248" ht="15"/>
    <row r="47249" ht="15"/>
    <row r="47250" ht="15"/>
    <row r="47251" ht="15"/>
    <row r="47252" ht="15"/>
    <row r="47253" ht="15"/>
    <row r="47254" ht="15"/>
    <row r="47255" ht="15"/>
    <row r="47256" ht="15"/>
    <row r="47257" ht="15"/>
    <row r="47258" ht="15"/>
    <row r="47259" ht="15"/>
    <row r="47260" ht="15"/>
    <row r="47261" ht="15"/>
    <row r="47262" ht="15"/>
    <row r="47263" ht="15"/>
    <row r="47264" ht="15"/>
    <row r="47265" ht="15"/>
    <row r="47266" ht="15"/>
    <row r="47267" ht="15"/>
    <row r="47268" ht="15"/>
    <row r="47269" ht="15"/>
    <row r="47270" ht="15"/>
    <row r="47271" ht="15"/>
    <row r="47272" ht="15"/>
    <row r="47273" ht="15"/>
    <row r="47274" ht="15"/>
    <row r="47275" ht="15"/>
    <row r="47276" ht="15"/>
    <row r="47277" ht="15"/>
    <row r="47278" ht="15"/>
    <row r="47279" ht="15"/>
    <row r="47280" ht="15"/>
    <row r="47281" ht="15"/>
    <row r="47282" ht="15"/>
    <row r="47283" ht="15"/>
    <row r="47284" ht="15"/>
    <row r="47285" ht="15"/>
    <row r="47286" ht="15"/>
    <row r="47287" ht="15"/>
    <row r="47288" ht="15"/>
    <row r="47289" ht="15"/>
    <row r="47290" ht="15"/>
    <row r="47291" ht="15"/>
    <row r="47292" ht="15"/>
    <row r="47293" ht="15"/>
    <row r="47294" ht="15"/>
    <row r="47295" ht="15"/>
    <row r="47296" ht="15"/>
    <row r="47297" ht="15"/>
    <row r="47298" ht="15"/>
    <row r="47299" ht="15"/>
    <row r="47300" ht="15"/>
    <row r="47301" ht="15"/>
    <row r="47302" ht="15"/>
    <row r="47303" ht="15"/>
    <row r="47304" ht="15"/>
    <row r="47305" ht="15"/>
    <row r="47306" ht="15"/>
    <row r="47307" ht="15"/>
    <row r="47308" ht="15"/>
    <row r="47309" ht="15"/>
    <row r="47310" ht="15"/>
    <row r="47311" ht="15"/>
    <row r="47312" ht="15"/>
    <row r="47313" ht="15"/>
    <row r="47314" ht="15"/>
    <row r="47315" ht="15"/>
    <row r="47316" ht="15"/>
    <row r="47317" ht="15"/>
    <row r="47318" ht="15"/>
    <row r="47319" ht="15"/>
    <row r="47320" ht="15"/>
    <row r="47321" ht="15"/>
    <row r="47322" ht="15"/>
    <row r="47323" ht="15"/>
    <row r="47324" ht="15"/>
    <row r="47325" ht="15"/>
    <row r="47326" ht="15"/>
    <row r="47327" ht="15"/>
    <row r="47328" ht="15"/>
    <row r="47329" ht="15"/>
    <row r="47330" ht="15"/>
    <row r="47331" ht="15"/>
    <row r="47332" ht="15"/>
    <row r="47333" ht="15"/>
    <row r="47334" ht="15"/>
    <row r="47335" ht="15"/>
    <row r="47336" ht="15"/>
    <row r="47337" ht="15"/>
    <row r="47338" ht="15"/>
    <row r="47339" ht="15"/>
    <row r="47340" ht="15"/>
    <row r="47341" ht="15"/>
    <row r="47342" ht="15"/>
    <row r="47343" ht="15"/>
    <row r="47344" ht="15"/>
    <row r="47345" ht="15"/>
    <row r="47346" ht="15"/>
    <row r="47347" ht="15"/>
    <row r="47348" ht="15"/>
    <row r="47349" ht="15"/>
    <row r="47350" ht="15"/>
    <row r="47351" ht="15"/>
    <row r="47352" ht="15"/>
    <row r="47353" ht="15"/>
    <row r="47354" ht="15"/>
    <row r="47355" ht="15"/>
    <row r="47356" ht="15"/>
    <row r="47357" ht="15"/>
    <row r="47358" ht="15"/>
    <row r="47359" ht="15"/>
    <row r="47360" ht="15"/>
    <row r="47361" ht="15"/>
    <row r="47362" ht="15"/>
    <row r="47363" ht="15"/>
    <row r="47364" ht="15"/>
    <row r="47365" ht="15"/>
    <row r="47366" ht="15"/>
    <row r="47367" ht="15"/>
    <row r="47368" ht="15"/>
    <row r="47369" ht="15"/>
    <row r="47370" ht="15"/>
    <row r="47371" ht="15"/>
    <row r="47372" ht="15"/>
    <row r="47373" ht="15"/>
    <row r="47374" ht="15"/>
    <row r="47375" ht="15"/>
    <row r="47376" ht="15"/>
    <row r="47377" ht="15"/>
    <row r="47378" ht="15"/>
    <row r="47379" ht="15"/>
    <row r="47380" ht="15"/>
    <row r="47381" ht="15"/>
    <row r="47382" ht="15"/>
    <row r="47383" ht="15"/>
    <row r="47384" ht="15"/>
    <row r="47385" ht="15"/>
    <row r="47386" ht="15"/>
    <row r="47387" ht="15"/>
    <row r="47388" ht="15"/>
    <row r="47389" ht="15"/>
    <row r="47390" ht="15"/>
    <row r="47391" ht="15"/>
    <row r="47392" ht="15"/>
    <row r="47393" ht="15"/>
    <row r="47394" ht="15"/>
    <row r="47395" ht="15"/>
    <row r="47396" ht="15"/>
    <row r="47397" ht="15"/>
    <row r="47398" ht="15"/>
    <row r="47399" ht="15"/>
    <row r="47400" ht="15"/>
    <row r="47401" ht="15"/>
    <row r="47402" ht="15"/>
    <row r="47403" ht="15"/>
    <row r="47404" ht="15"/>
    <row r="47405" ht="15"/>
    <row r="47406" ht="15"/>
    <row r="47407" ht="15"/>
    <row r="47408" ht="15"/>
    <row r="47409" ht="15"/>
    <row r="47410" ht="15"/>
    <row r="47411" ht="15"/>
    <row r="47412" ht="15"/>
    <row r="47413" ht="15"/>
    <row r="47414" ht="15"/>
    <row r="47415" ht="15"/>
    <row r="47416" ht="15"/>
    <row r="47417" ht="15"/>
    <row r="47418" ht="15"/>
    <row r="47419" ht="15"/>
    <row r="47420" ht="15"/>
    <row r="47421" ht="15"/>
    <row r="47422" ht="15"/>
    <row r="47423" ht="15"/>
    <row r="47424" ht="15"/>
    <row r="47425" ht="15"/>
    <row r="47426" ht="15"/>
    <row r="47427" ht="15"/>
    <row r="47428" ht="15"/>
    <row r="47429" ht="15"/>
    <row r="47430" ht="15"/>
    <row r="47431" ht="15"/>
    <row r="47432" ht="15"/>
    <row r="47433" ht="15"/>
    <row r="47434" ht="15"/>
    <row r="47435" ht="15"/>
    <row r="47436" ht="15"/>
    <row r="47437" ht="15"/>
    <row r="47438" ht="15"/>
    <row r="47439" ht="15"/>
    <row r="47440" ht="15"/>
    <row r="47441" ht="15"/>
    <row r="47442" ht="15"/>
    <row r="47443" ht="15"/>
    <row r="47444" ht="15"/>
    <row r="47445" ht="15"/>
    <row r="47446" ht="15"/>
    <row r="47447" ht="15"/>
    <row r="47448" ht="15"/>
    <row r="47449" ht="15"/>
    <row r="47450" ht="15"/>
    <row r="47451" ht="15"/>
    <row r="47452" ht="15"/>
    <row r="47453" ht="15"/>
    <row r="47454" ht="15"/>
    <row r="47455" ht="15"/>
    <row r="47456" ht="15"/>
    <row r="47457" ht="15"/>
    <row r="47458" ht="15"/>
    <row r="47459" ht="15"/>
    <row r="47460" ht="15"/>
    <row r="47461" ht="15"/>
    <row r="47462" ht="15"/>
    <row r="47463" ht="15"/>
    <row r="47464" ht="15"/>
    <row r="47465" ht="15"/>
    <row r="47466" ht="15"/>
    <row r="47467" ht="15"/>
    <row r="47468" ht="15"/>
    <row r="47469" ht="15"/>
    <row r="47470" ht="15"/>
    <row r="47471" ht="15"/>
    <row r="47472" ht="15"/>
    <row r="47473" ht="15"/>
    <row r="47474" ht="15"/>
    <row r="47475" ht="15"/>
    <row r="47476" ht="15"/>
    <row r="47477" ht="15"/>
    <row r="47478" ht="15"/>
    <row r="47479" ht="15"/>
    <row r="47480" ht="15"/>
    <row r="47481" ht="15"/>
    <row r="47482" ht="15"/>
    <row r="47483" ht="15"/>
    <row r="47484" ht="15"/>
    <row r="47485" ht="15"/>
    <row r="47486" ht="15"/>
    <row r="47487" ht="15"/>
    <row r="47488" ht="15"/>
    <row r="47489" ht="15"/>
    <row r="47490" ht="15"/>
    <row r="47491" ht="15"/>
    <row r="47492" ht="15"/>
    <row r="47493" ht="15"/>
    <row r="47494" ht="15"/>
    <row r="47495" ht="15"/>
    <row r="47496" ht="15"/>
    <row r="47497" ht="15"/>
    <row r="47498" ht="15"/>
    <row r="47499" ht="15"/>
    <row r="47500" ht="15"/>
    <row r="47501" ht="15"/>
    <row r="47502" ht="15"/>
    <row r="47503" ht="15"/>
    <row r="47504" ht="15"/>
    <row r="47505" ht="15"/>
    <row r="47506" ht="15"/>
    <row r="47507" ht="15"/>
    <row r="47508" ht="15"/>
    <row r="47509" ht="15"/>
    <row r="47510" ht="15"/>
    <row r="47511" ht="15"/>
    <row r="47512" ht="15"/>
    <row r="47513" ht="15"/>
    <row r="47514" ht="15"/>
    <row r="47515" ht="15"/>
    <row r="47516" ht="15"/>
    <row r="47517" ht="15"/>
    <row r="47518" ht="15"/>
    <row r="47519" ht="15"/>
    <row r="47520" ht="15"/>
    <row r="47521" ht="15"/>
    <row r="47522" ht="15"/>
    <row r="47523" ht="15"/>
    <row r="47524" ht="15"/>
    <row r="47525" ht="15"/>
    <row r="47526" ht="15"/>
    <row r="47527" ht="15"/>
    <row r="47528" ht="15"/>
    <row r="47529" ht="15"/>
    <row r="47530" ht="15"/>
    <row r="47531" ht="15"/>
    <row r="47532" ht="15"/>
    <row r="47533" ht="15"/>
    <row r="47534" ht="15"/>
    <row r="47535" ht="15"/>
    <row r="47536" ht="15"/>
    <row r="47537" ht="15"/>
    <row r="47538" ht="15"/>
    <row r="47539" ht="15"/>
    <row r="47540" ht="15"/>
    <row r="47541" ht="15"/>
    <row r="47542" ht="15"/>
    <row r="47543" ht="15"/>
    <row r="47544" ht="15"/>
    <row r="47545" ht="15"/>
    <row r="47546" ht="15"/>
    <row r="47547" ht="15"/>
    <row r="47548" ht="15"/>
    <row r="47549" ht="15"/>
    <row r="47550" ht="15"/>
    <row r="47551" ht="15"/>
    <row r="47552" ht="15"/>
    <row r="47553" ht="15"/>
    <row r="47554" ht="15"/>
    <row r="47555" ht="15"/>
    <row r="47556" ht="15"/>
    <row r="47557" ht="15"/>
    <row r="47558" ht="15"/>
    <row r="47559" ht="15"/>
    <row r="47560" ht="15"/>
    <row r="47561" ht="15"/>
    <row r="47562" ht="15"/>
    <row r="47563" ht="15"/>
    <row r="47564" ht="15"/>
    <row r="47565" ht="15"/>
    <row r="47566" ht="15"/>
    <row r="47567" ht="15"/>
    <row r="47568" ht="15"/>
    <row r="47569" ht="15"/>
    <row r="47570" ht="15"/>
    <row r="47571" ht="15"/>
    <row r="47572" ht="15"/>
    <row r="47573" ht="15"/>
    <row r="47574" ht="15"/>
    <row r="47575" ht="15"/>
    <row r="47576" ht="15"/>
    <row r="47577" ht="15"/>
    <row r="47578" ht="15"/>
    <row r="47579" ht="15"/>
    <row r="47580" ht="15"/>
    <row r="47581" ht="15"/>
    <row r="47582" ht="15"/>
    <row r="47583" ht="15"/>
    <row r="47584" ht="15"/>
    <row r="47585" ht="15"/>
    <row r="47586" ht="15"/>
    <row r="47587" ht="15"/>
    <row r="47588" ht="15"/>
    <row r="47589" ht="15"/>
    <row r="47590" ht="15"/>
    <row r="47591" ht="15"/>
    <row r="47592" ht="15"/>
    <row r="47593" ht="15"/>
    <row r="47594" ht="15"/>
    <row r="47595" ht="15"/>
    <row r="47596" ht="15"/>
    <row r="47597" ht="15"/>
    <row r="47598" ht="15"/>
    <row r="47599" ht="15"/>
    <row r="47600" ht="15"/>
    <row r="47601" ht="15"/>
    <row r="47602" ht="15"/>
    <row r="47603" ht="15"/>
    <row r="47604" ht="15"/>
    <row r="47605" ht="15"/>
    <row r="47606" ht="15"/>
    <row r="47607" ht="15"/>
    <row r="47608" ht="15"/>
    <row r="47609" ht="15"/>
    <row r="47610" ht="15"/>
    <row r="47611" ht="15"/>
    <row r="47612" ht="15"/>
    <row r="47613" ht="15"/>
    <row r="47614" ht="15"/>
    <row r="47615" ht="15"/>
    <row r="47616" ht="15"/>
    <row r="47617" ht="15"/>
    <row r="47618" ht="15"/>
    <row r="47619" ht="15"/>
    <row r="47620" ht="15"/>
    <row r="47621" ht="15"/>
    <row r="47622" ht="15"/>
    <row r="47623" ht="15"/>
    <row r="47624" ht="15"/>
    <row r="47625" ht="15"/>
    <row r="47626" ht="15"/>
    <row r="47627" ht="15"/>
    <row r="47628" ht="15"/>
    <row r="47629" ht="15"/>
    <row r="47630" ht="15"/>
    <row r="47631" ht="15"/>
    <row r="47632" ht="15"/>
    <row r="47633" ht="15"/>
    <row r="47634" ht="15"/>
    <row r="47635" ht="15"/>
    <row r="47636" ht="15"/>
    <row r="47637" ht="15"/>
    <row r="47638" ht="15"/>
    <row r="47639" ht="15"/>
    <row r="47640" ht="15"/>
    <row r="47641" ht="15"/>
    <row r="47642" ht="15"/>
    <row r="47643" ht="15"/>
    <row r="47644" ht="15"/>
    <row r="47645" ht="15"/>
    <row r="47646" ht="15"/>
    <row r="47647" ht="15"/>
    <row r="47648" ht="15"/>
    <row r="47649" ht="15"/>
    <row r="47650" ht="15"/>
    <row r="47651" ht="15"/>
    <row r="47652" ht="15"/>
    <row r="47653" ht="15"/>
    <row r="47654" ht="15"/>
    <row r="47655" ht="15"/>
    <row r="47656" ht="15"/>
    <row r="47657" ht="15"/>
    <row r="47658" ht="15"/>
    <row r="47659" ht="15"/>
    <row r="47660" ht="15"/>
    <row r="47661" ht="15"/>
    <row r="47662" ht="15"/>
    <row r="47663" ht="15"/>
    <row r="47664" ht="15"/>
    <row r="47665" ht="15"/>
    <row r="47666" ht="15"/>
    <row r="47667" ht="15"/>
    <row r="47668" ht="15"/>
    <row r="47669" ht="15"/>
    <row r="47670" ht="15"/>
    <row r="47671" ht="15"/>
    <row r="47672" ht="15"/>
    <row r="47673" ht="15"/>
    <row r="47674" ht="15"/>
    <row r="47675" ht="15"/>
    <row r="47676" ht="15"/>
    <row r="47677" ht="15"/>
    <row r="47678" ht="15"/>
    <row r="47679" ht="15"/>
    <row r="47680" ht="15"/>
    <row r="47681" ht="15"/>
    <row r="47682" ht="15"/>
    <row r="47683" ht="15"/>
    <row r="47684" ht="15"/>
    <row r="47685" ht="15"/>
    <row r="47686" ht="15"/>
    <row r="47687" ht="15"/>
    <row r="47688" ht="15"/>
    <row r="47689" ht="15"/>
    <row r="47690" ht="15"/>
    <row r="47691" ht="15"/>
    <row r="47692" ht="15"/>
    <row r="47693" ht="15"/>
    <row r="47694" ht="15"/>
    <row r="47695" ht="15"/>
    <row r="47696" ht="15"/>
    <row r="47697" ht="15"/>
    <row r="47698" ht="15"/>
    <row r="47699" ht="15"/>
    <row r="47700" ht="15"/>
    <row r="47701" ht="15"/>
    <row r="47702" ht="15"/>
    <row r="47703" ht="15"/>
    <row r="47704" ht="15"/>
    <row r="47705" ht="15"/>
    <row r="47706" ht="15"/>
    <row r="47707" ht="15"/>
    <row r="47708" ht="15"/>
    <row r="47709" ht="15"/>
    <row r="47710" ht="15"/>
    <row r="47711" ht="15"/>
    <row r="47712" ht="15"/>
    <row r="47713" ht="15"/>
    <row r="47714" ht="15"/>
    <row r="47715" ht="15"/>
    <row r="47716" ht="15"/>
    <row r="47717" ht="15"/>
    <row r="47718" ht="15"/>
    <row r="47719" ht="15"/>
    <row r="47720" ht="15"/>
    <row r="47721" ht="15"/>
    <row r="47722" ht="15"/>
    <row r="47723" ht="15"/>
    <row r="47724" ht="15"/>
    <row r="47725" ht="15"/>
    <row r="47726" ht="15"/>
    <row r="47727" ht="15"/>
    <row r="47728" ht="15"/>
    <row r="47729" ht="15"/>
    <row r="47730" ht="15"/>
    <row r="47731" ht="15"/>
    <row r="47732" ht="15"/>
    <row r="47733" ht="15"/>
    <row r="47734" ht="15"/>
    <row r="47735" ht="15"/>
    <row r="47736" ht="15"/>
    <row r="47737" ht="15"/>
    <row r="47738" ht="15"/>
    <row r="47739" ht="15"/>
    <row r="47740" ht="15"/>
    <row r="47741" ht="15"/>
    <row r="47742" ht="15"/>
    <row r="47743" ht="15"/>
    <row r="47744" ht="15"/>
    <row r="47745" ht="15"/>
    <row r="47746" ht="15"/>
    <row r="47747" ht="15"/>
    <row r="47748" ht="15"/>
    <row r="47749" ht="15"/>
    <row r="47750" ht="15"/>
    <row r="47751" ht="15"/>
    <row r="47752" ht="15"/>
    <row r="47753" ht="15"/>
    <row r="47754" ht="15"/>
    <row r="47755" ht="15"/>
    <row r="47756" ht="15"/>
    <row r="47757" ht="15"/>
    <row r="47758" ht="15"/>
    <row r="47759" ht="15"/>
    <row r="47760" ht="15"/>
    <row r="47761" ht="15"/>
    <row r="47762" ht="15"/>
    <row r="47763" ht="15"/>
    <row r="47764" ht="15"/>
    <row r="47765" ht="15"/>
    <row r="47766" ht="15"/>
    <row r="47767" ht="15"/>
    <row r="47768" ht="15"/>
    <row r="47769" ht="15"/>
    <row r="47770" ht="15"/>
    <row r="47771" ht="15"/>
    <row r="47772" ht="15"/>
    <row r="47773" ht="15"/>
    <row r="47774" ht="15"/>
    <row r="47775" ht="15"/>
    <row r="47776" ht="15"/>
    <row r="47777" ht="15"/>
    <row r="47778" ht="15"/>
    <row r="47779" ht="15"/>
    <row r="47780" ht="15"/>
    <row r="47781" ht="15"/>
    <row r="47782" ht="15"/>
    <row r="47783" ht="15"/>
    <row r="47784" ht="15"/>
    <row r="47785" ht="15"/>
    <row r="47786" ht="15"/>
    <row r="47787" ht="15"/>
    <row r="47788" ht="15"/>
    <row r="47789" ht="15"/>
    <row r="47790" ht="15"/>
    <row r="47791" ht="15"/>
    <row r="47792" ht="15"/>
    <row r="47793" ht="15"/>
    <row r="47794" ht="15"/>
    <row r="47795" ht="15"/>
    <row r="47796" ht="15"/>
    <row r="47797" ht="15"/>
    <row r="47798" ht="15"/>
    <row r="47799" ht="15"/>
    <row r="47800" ht="15"/>
    <row r="47801" ht="15"/>
    <row r="47802" ht="15"/>
    <row r="47803" ht="15"/>
    <row r="47804" ht="15"/>
    <row r="47805" ht="15"/>
    <row r="47806" ht="15"/>
    <row r="47807" ht="15"/>
    <row r="47808" ht="15"/>
    <row r="47809" ht="15"/>
    <row r="47810" ht="15"/>
    <row r="47811" ht="15"/>
    <row r="47812" ht="15"/>
    <row r="47813" ht="15"/>
    <row r="47814" ht="15"/>
    <row r="47815" ht="15"/>
    <row r="47816" ht="15"/>
    <row r="47817" ht="15"/>
    <row r="47818" ht="15"/>
    <row r="47819" ht="15"/>
    <row r="47820" ht="15"/>
    <row r="47821" ht="15"/>
    <row r="47822" ht="15"/>
    <row r="47823" ht="15"/>
    <row r="47824" ht="15"/>
    <row r="47825" ht="15"/>
    <row r="47826" ht="15"/>
    <row r="47827" ht="15"/>
    <row r="47828" ht="15"/>
    <row r="47829" ht="15"/>
    <row r="47830" ht="15"/>
    <row r="47831" ht="15"/>
    <row r="47832" ht="15"/>
    <row r="47833" ht="15"/>
    <row r="47834" ht="15"/>
    <row r="47835" ht="15"/>
    <row r="47836" ht="15"/>
    <row r="47837" ht="15"/>
    <row r="47838" ht="15"/>
    <row r="47839" ht="15"/>
    <row r="47840" ht="15"/>
    <row r="47841" ht="15"/>
    <row r="47842" ht="15"/>
    <row r="47843" ht="15"/>
    <row r="47844" ht="15"/>
    <row r="47845" ht="15"/>
    <row r="47846" ht="15"/>
    <row r="47847" ht="15"/>
    <row r="47848" ht="15"/>
    <row r="47849" ht="15"/>
    <row r="47850" ht="15"/>
    <row r="47851" ht="15"/>
    <row r="47852" ht="15"/>
    <row r="47853" ht="15"/>
    <row r="47854" ht="15"/>
    <row r="47855" ht="15"/>
    <row r="47856" ht="15"/>
    <row r="47857" ht="15"/>
    <row r="47858" ht="15"/>
    <row r="47859" ht="15"/>
    <row r="47860" ht="15"/>
    <row r="47861" ht="15"/>
    <row r="47862" ht="15"/>
    <row r="47863" ht="15"/>
    <row r="47864" ht="15"/>
    <row r="47865" ht="15"/>
    <row r="47866" ht="15"/>
    <row r="47867" ht="15"/>
    <row r="47868" ht="15"/>
    <row r="47869" ht="15"/>
    <row r="47870" ht="15"/>
    <row r="47871" ht="15"/>
    <row r="47872" ht="15"/>
    <row r="47873" ht="15"/>
    <row r="47874" ht="15"/>
    <row r="47875" ht="15"/>
    <row r="47876" ht="15"/>
    <row r="47877" ht="15"/>
    <row r="47878" ht="15"/>
    <row r="47879" ht="15"/>
    <row r="47880" ht="15"/>
    <row r="47881" ht="15"/>
    <row r="47882" ht="15"/>
    <row r="47883" ht="15"/>
    <row r="47884" ht="15"/>
    <row r="47885" ht="15"/>
    <row r="47886" ht="15"/>
    <row r="47887" ht="15"/>
    <row r="47888" ht="15"/>
    <row r="47889" ht="15"/>
    <row r="47890" ht="15"/>
    <row r="47891" ht="15"/>
    <row r="47892" ht="15"/>
    <row r="47893" ht="15"/>
    <row r="47894" ht="15"/>
    <row r="47895" ht="15"/>
    <row r="47896" ht="15"/>
    <row r="47897" ht="15"/>
    <row r="47898" ht="15"/>
    <row r="47899" ht="15"/>
    <row r="47900" ht="15"/>
    <row r="47901" ht="15"/>
    <row r="47902" ht="15"/>
    <row r="47903" ht="15"/>
    <row r="47904" ht="15"/>
    <row r="47905" ht="15"/>
    <row r="47906" ht="15"/>
    <row r="47907" ht="15"/>
    <row r="47908" ht="15"/>
    <row r="47909" ht="15"/>
    <row r="47910" ht="15"/>
    <row r="47911" ht="15"/>
    <row r="47912" ht="15"/>
    <row r="47913" ht="15"/>
    <row r="47914" ht="15"/>
    <row r="47915" ht="15"/>
    <row r="47916" ht="15"/>
    <row r="47917" ht="15"/>
    <row r="47918" ht="15"/>
    <row r="47919" ht="15"/>
    <row r="47920" ht="15"/>
    <row r="47921" ht="15"/>
    <row r="47922" ht="15"/>
    <row r="47923" ht="15"/>
    <row r="47924" ht="15"/>
    <row r="47925" ht="15"/>
    <row r="47926" ht="15"/>
    <row r="47927" ht="15"/>
    <row r="47928" ht="15"/>
    <row r="47929" ht="15"/>
    <row r="47930" ht="15"/>
    <row r="47931" ht="15"/>
    <row r="47932" ht="15"/>
    <row r="47933" ht="15"/>
    <row r="47934" ht="15"/>
    <row r="47935" ht="15"/>
    <row r="47936" ht="15"/>
    <row r="47937" ht="15"/>
    <row r="47938" ht="15"/>
    <row r="47939" ht="15"/>
    <row r="47940" ht="15"/>
    <row r="47941" ht="15"/>
    <row r="47942" ht="15"/>
    <row r="47943" ht="15"/>
    <row r="47944" ht="15"/>
    <row r="47945" ht="15"/>
    <row r="47946" ht="15"/>
    <row r="47947" ht="15"/>
    <row r="47948" ht="15"/>
    <row r="47949" ht="15"/>
    <row r="47950" ht="15"/>
    <row r="47951" ht="15"/>
    <row r="47952" ht="15"/>
    <row r="47953" ht="15"/>
    <row r="47954" ht="15"/>
    <row r="47955" ht="15"/>
    <row r="47956" ht="15"/>
    <row r="47957" ht="15"/>
    <row r="47958" ht="15"/>
    <row r="47959" ht="15"/>
    <row r="47960" ht="15"/>
    <row r="47961" ht="15"/>
    <row r="47962" ht="15"/>
    <row r="47963" ht="15"/>
    <row r="47964" ht="15"/>
    <row r="47965" ht="15"/>
    <row r="47966" ht="15"/>
    <row r="47967" ht="15"/>
    <row r="47968" ht="15"/>
    <row r="47969" ht="15"/>
    <row r="47970" ht="15"/>
    <row r="47971" ht="15"/>
    <row r="47972" ht="15"/>
    <row r="47973" ht="15"/>
    <row r="47974" ht="15"/>
    <row r="47975" ht="15"/>
    <row r="47976" ht="15"/>
    <row r="47977" ht="15"/>
    <row r="47978" ht="15"/>
    <row r="47979" ht="15"/>
    <row r="47980" ht="15"/>
    <row r="47981" ht="15"/>
    <row r="47982" ht="15"/>
    <row r="47983" ht="15"/>
    <row r="47984" ht="15"/>
    <row r="47985" ht="15"/>
    <row r="47986" ht="15"/>
    <row r="47987" ht="15"/>
    <row r="47988" ht="15"/>
    <row r="47989" ht="15"/>
    <row r="47990" ht="15"/>
    <row r="47991" ht="15"/>
    <row r="47992" ht="15"/>
    <row r="47993" ht="15"/>
    <row r="47994" ht="15"/>
    <row r="47995" ht="15"/>
    <row r="47996" ht="15"/>
    <row r="47997" ht="15"/>
    <row r="47998" ht="15"/>
    <row r="47999" ht="15"/>
    <row r="48000" ht="15"/>
    <row r="48001" ht="15"/>
    <row r="48002" ht="15"/>
    <row r="48003" ht="15"/>
    <row r="48004" ht="15"/>
    <row r="48005" ht="15"/>
    <row r="48006" ht="15"/>
    <row r="48007" ht="15"/>
    <row r="48008" ht="15"/>
    <row r="48009" ht="15"/>
    <row r="48010" ht="15"/>
    <row r="48011" ht="15"/>
    <row r="48012" ht="15"/>
    <row r="48013" ht="15"/>
    <row r="48014" ht="15"/>
    <row r="48015" ht="15"/>
    <row r="48016" ht="15"/>
    <row r="48017" ht="15"/>
    <row r="48018" ht="15"/>
    <row r="48019" ht="15"/>
    <row r="48020" ht="15"/>
    <row r="48021" ht="15"/>
    <row r="48022" ht="15"/>
    <row r="48023" ht="15"/>
    <row r="48024" ht="15"/>
    <row r="48025" ht="15"/>
    <row r="48026" ht="15"/>
    <row r="48027" ht="15"/>
    <row r="48028" ht="15"/>
    <row r="48029" ht="15"/>
    <row r="48030" ht="15"/>
    <row r="48031" ht="15"/>
    <row r="48032" ht="15"/>
    <row r="48033" ht="15"/>
    <row r="48034" ht="15"/>
    <row r="48035" ht="15"/>
    <row r="48036" ht="15"/>
    <row r="48037" ht="15"/>
    <row r="48038" ht="15"/>
    <row r="48039" ht="15"/>
    <row r="48040" ht="15"/>
    <row r="48041" ht="15"/>
    <row r="48042" ht="15"/>
    <row r="48043" ht="15"/>
    <row r="48044" ht="15"/>
    <row r="48045" ht="15"/>
    <row r="48046" ht="15"/>
    <row r="48047" ht="15"/>
    <row r="48048" ht="15"/>
    <row r="48049" ht="15"/>
    <row r="48050" ht="15"/>
    <row r="48051" ht="15"/>
    <row r="48052" ht="15"/>
    <row r="48053" ht="15"/>
    <row r="48054" ht="15"/>
    <row r="48055" ht="15"/>
    <row r="48056" ht="15"/>
    <row r="48057" ht="15"/>
    <row r="48058" ht="15"/>
    <row r="48059" ht="15"/>
    <row r="48060" ht="15"/>
    <row r="48061" ht="15"/>
    <row r="48062" ht="15"/>
    <row r="48063" ht="15"/>
    <row r="48064" ht="15"/>
    <row r="48065" ht="15"/>
    <row r="48066" ht="15"/>
    <row r="48067" ht="15"/>
    <row r="48068" ht="15"/>
    <row r="48069" ht="15"/>
    <row r="48070" ht="15"/>
    <row r="48071" ht="15"/>
    <row r="48072" ht="15"/>
    <row r="48073" ht="15"/>
    <row r="48074" ht="15"/>
    <row r="48075" ht="15"/>
    <row r="48076" ht="15"/>
    <row r="48077" ht="15"/>
    <row r="48078" ht="15"/>
    <row r="48079" ht="15"/>
    <row r="48080" ht="15"/>
    <row r="48081" ht="15"/>
    <row r="48082" ht="15"/>
    <row r="48083" ht="15"/>
    <row r="48084" ht="15"/>
    <row r="48085" ht="15"/>
    <row r="48086" ht="15"/>
    <row r="48087" ht="15"/>
    <row r="48088" ht="15"/>
    <row r="48089" ht="15"/>
    <row r="48090" ht="15"/>
    <row r="48091" ht="15"/>
    <row r="48092" ht="15"/>
    <row r="48093" ht="15"/>
    <row r="48094" ht="15"/>
    <row r="48095" ht="15"/>
    <row r="48096" ht="15"/>
    <row r="48097" ht="15"/>
    <row r="48098" ht="15"/>
    <row r="48099" ht="15"/>
    <row r="48100" ht="15"/>
    <row r="48101" ht="15"/>
    <row r="48102" ht="15"/>
    <row r="48103" ht="15"/>
    <row r="48104" ht="15"/>
    <row r="48105" ht="15"/>
    <row r="48106" ht="15"/>
    <row r="48107" ht="15"/>
    <row r="48108" ht="15"/>
    <row r="48109" ht="15"/>
    <row r="48110" ht="15"/>
    <row r="48111" ht="15"/>
    <row r="48112" ht="15"/>
    <row r="48113" ht="15"/>
    <row r="48114" ht="15"/>
    <row r="48115" ht="15"/>
    <row r="48116" ht="15"/>
    <row r="48117" ht="15"/>
    <row r="48118" ht="15"/>
    <row r="48119" ht="15"/>
    <row r="48120" ht="15"/>
    <row r="48121" ht="15"/>
    <row r="48122" ht="15"/>
    <row r="48123" ht="15"/>
    <row r="48124" ht="15"/>
    <row r="48125" ht="15"/>
    <row r="48126" ht="15"/>
    <row r="48127" ht="15"/>
    <row r="48128" ht="15"/>
    <row r="48129" ht="15"/>
    <row r="48130" ht="15"/>
    <row r="48131" ht="15"/>
    <row r="48132" ht="15"/>
    <row r="48133" ht="15"/>
    <row r="48134" ht="15"/>
    <row r="48135" ht="15"/>
    <row r="48136" ht="15"/>
    <row r="48137" ht="15"/>
    <row r="48138" ht="15"/>
    <row r="48139" ht="15"/>
    <row r="48140" ht="15"/>
    <row r="48141" ht="15"/>
    <row r="48142" ht="15"/>
    <row r="48143" ht="15"/>
    <row r="48144" ht="15"/>
    <row r="48145" ht="15"/>
    <row r="48146" ht="15"/>
    <row r="48147" ht="15"/>
    <row r="48148" ht="15"/>
    <row r="48149" ht="15"/>
    <row r="48150" ht="15"/>
    <row r="48151" ht="15"/>
    <row r="48152" ht="15"/>
    <row r="48153" ht="15"/>
    <row r="48154" ht="15"/>
    <row r="48155" ht="15"/>
    <row r="48156" ht="15"/>
    <row r="48157" ht="15"/>
    <row r="48158" ht="15"/>
    <row r="48159" ht="15"/>
    <row r="48160" ht="15"/>
    <row r="48161" ht="15"/>
    <row r="48162" ht="15"/>
    <row r="48163" ht="15"/>
    <row r="48164" ht="15"/>
    <row r="48165" ht="15"/>
    <row r="48166" ht="15"/>
    <row r="48167" ht="15"/>
    <row r="48168" ht="15"/>
    <row r="48169" ht="15"/>
    <row r="48170" ht="15"/>
    <row r="48171" ht="15"/>
    <row r="48172" ht="15"/>
    <row r="48173" ht="15"/>
    <row r="48174" ht="15"/>
    <row r="48175" ht="15"/>
    <row r="48176" ht="15"/>
    <row r="48177" ht="15"/>
    <row r="48178" ht="15"/>
    <row r="48179" ht="15"/>
    <row r="48180" ht="15"/>
    <row r="48181" ht="15"/>
    <row r="48182" ht="15"/>
    <row r="48183" ht="15"/>
    <row r="48184" ht="15"/>
    <row r="48185" ht="15"/>
    <row r="48186" ht="15"/>
    <row r="48187" ht="15"/>
    <row r="48188" ht="15"/>
    <row r="48189" ht="15"/>
    <row r="48190" ht="15"/>
    <row r="48191" ht="15"/>
    <row r="48192" ht="15"/>
    <row r="48193" ht="15"/>
    <row r="48194" ht="15"/>
    <row r="48195" ht="15"/>
    <row r="48196" ht="15"/>
    <row r="48197" ht="15"/>
    <row r="48198" ht="15"/>
    <row r="48199" ht="15"/>
    <row r="48200" ht="15"/>
    <row r="48201" ht="15"/>
    <row r="48202" ht="15"/>
    <row r="48203" ht="15"/>
    <row r="48204" ht="15"/>
    <row r="48205" ht="15"/>
    <row r="48206" ht="15"/>
    <row r="48207" ht="15"/>
    <row r="48208" ht="15"/>
    <row r="48209" ht="15"/>
    <row r="48210" ht="15"/>
    <row r="48211" ht="15"/>
    <row r="48212" ht="15"/>
    <row r="48213" ht="15"/>
    <row r="48214" ht="15"/>
    <row r="48215" ht="15"/>
    <row r="48216" ht="15"/>
    <row r="48217" ht="15"/>
    <row r="48218" ht="15"/>
    <row r="48219" ht="15"/>
    <row r="48220" ht="15"/>
    <row r="48221" ht="15"/>
    <row r="48222" ht="15"/>
    <row r="48223" ht="15"/>
    <row r="48224" ht="15"/>
    <row r="48225" ht="15"/>
    <row r="48226" ht="15"/>
    <row r="48227" ht="15"/>
    <row r="48228" ht="15"/>
    <row r="48229" ht="15"/>
    <row r="48230" ht="15"/>
    <row r="48231" ht="15"/>
    <row r="48232" ht="15"/>
    <row r="48233" ht="15"/>
    <row r="48234" ht="15"/>
    <row r="48235" ht="15"/>
    <row r="48236" ht="15"/>
    <row r="48237" ht="15"/>
    <row r="48238" ht="15"/>
    <row r="48239" ht="15"/>
    <row r="48240" ht="15"/>
    <row r="48241" ht="15"/>
    <row r="48242" ht="15"/>
    <row r="48243" ht="15"/>
    <row r="48244" ht="15"/>
    <row r="48245" ht="15"/>
    <row r="48246" ht="15"/>
    <row r="48247" ht="15"/>
    <row r="48248" ht="15"/>
    <row r="48249" ht="15"/>
    <row r="48250" ht="15"/>
    <row r="48251" ht="15"/>
    <row r="48252" ht="15"/>
    <row r="48253" ht="15"/>
    <row r="48254" ht="15"/>
    <row r="48255" ht="15"/>
    <row r="48256" ht="15"/>
    <row r="48257" ht="15"/>
    <row r="48258" ht="15"/>
    <row r="48259" ht="15"/>
    <row r="48260" ht="15"/>
    <row r="48261" ht="15"/>
    <row r="48262" ht="15"/>
    <row r="48263" ht="15"/>
    <row r="48264" ht="15"/>
    <row r="48265" ht="15"/>
    <row r="48266" ht="15"/>
    <row r="48267" ht="15"/>
    <row r="48268" ht="15"/>
    <row r="48269" ht="15"/>
    <row r="48270" ht="15"/>
    <row r="48271" ht="15"/>
    <row r="48272" ht="15"/>
    <row r="48273" ht="15"/>
    <row r="48274" ht="15"/>
    <row r="48275" ht="15"/>
    <row r="48276" ht="15"/>
    <row r="48277" ht="15"/>
    <row r="48278" ht="15"/>
    <row r="48279" ht="15"/>
    <row r="48280" ht="15"/>
    <row r="48281" ht="15"/>
    <row r="48282" ht="15"/>
    <row r="48283" ht="15"/>
    <row r="48284" ht="15"/>
    <row r="48285" ht="15"/>
    <row r="48286" ht="15"/>
    <row r="48287" ht="15"/>
    <row r="48288" ht="15"/>
    <row r="48289" ht="15"/>
    <row r="48290" ht="15"/>
    <row r="48291" ht="15"/>
    <row r="48292" ht="15"/>
    <row r="48293" ht="15"/>
    <row r="48294" ht="15"/>
    <row r="48295" ht="15"/>
    <row r="48296" ht="15"/>
    <row r="48297" ht="15"/>
    <row r="48298" ht="15"/>
    <row r="48299" ht="15"/>
    <row r="48300" ht="15"/>
    <row r="48301" ht="15"/>
    <row r="48302" ht="15"/>
    <row r="48303" ht="15"/>
    <row r="48304" ht="15"/>
    <row r="48305" ht="15"/>
    <row r="48306" ht="15"/>
    <row r="48307" ht="15"/>
    <row r="48308" ht="15"/>
    <row r="48309" ht="15"/>
    <row r="48310" ht="15"/>
    <row r="48311" ht="15"/>
    <row r="48312" ht="15"/>
    <row r="48313" ht="15"/>
    <row r="48314" ht="15"/>
    <row r="48315" ht="15"/>
    <row r="48316" ht="15"/>
    <row r="48317" ht="15"/>
    <row r="48318" ht="15"/>
    <row r="48319" ht="15"/>
    <row r="48320" ht="15"/>
    <row r="48321" ht="15"/>
    <row r="48322" ht="15"/>
    <row r="48323" ht="15"/>
    <row r="48324" ht="15"/>
    <row r="48325" ht="15"/>
    <row r="48326" ht="15"/>
    <row r="48327" ht="15"/>
    <row r="48328" ht="15"/>
    <row r="48329" ht="15"/>
    <row r="48330" ht="15"/>
    <row r="48331" ht="15"/>
    <row r="48332" ht="15"/>
    <row r="48333" ht="15"/>
    <row r="48334" ht="15"/>
    <row r="48335" ht="15"/>
    <row r="48336" ht="15"/>
    <row r="48337" ht="15"/>
    <row r="48338" ht="15"/>
    <row r="48339" ht="15"/>
    <row r="48340" ht="15"/>
    <row r="48341" ht="15"/>
    <row r="48342" ht="15"/>
    <row r="48343" ht="15"/>
    <row r="48344" ht="15"/>
    <row r="48345" ht="15"/>
    <row r="48346" ht="15"/>
    <row r="48347" ht="15"/>
    <row r="48348" ht="15"/>
    <row r="48349" ht="15"/>
    <row r="48350" ht="15"/>
    <row r="48351" ht="15"/>
    <row r="48352" ht="15"/>
    <row r="48353" ht="15"/>
    <row r="48354" ht="15"/>
    <row r="48355" ht="15"/>
    <row r="48356" ht="15"/>
    <row r="48357" ht="15"/>
    <row r="48358" ht="15"/>
    <row r="48359" ht="15"/>
    <row r="48360" ht="15"/>
    <row r="48361" ht="15"/>
    <row r="48362" ht="15"/>
    <row r="48363" ht="15"/>
    <row r="48364" ht="15"/>
    <row r="48365" ht="15"/>
    <row r="48366" ht="15"/>
    <row r="48367" ht="15"/>
    <row r="48368" ht="15"/>
    <row r="48369" ht="15"/>
    <row r="48370" ht="15"/>
    <row r="48371" ht="15"/>
    <row r="48372" ht="15"/>
    <row r="48373" ht="15"/>
    <row r="48374" ht="15"/>
    <row r="48375" ht="15"/>
    <row r="48376" ht="15"/>
    <row r="48377" ht="15"/>
    <row r="48378" ht="15"/>
    <row r="48379" ht="15"/>
    <row r="48380" ht="15"/>
    <row r="48381" ht="15"/>
    <row r="48382" ht="15"/>
    <row r="48383" ht="15"/>
    <row r="48384" ht="15"/>
    <row r="48385" ht="15"/>
    <row r="48386" ht="15"/>
    <row r="48387" ht="15"/>
    <row r="48388" ht="15"/>
    <row r="48389" ht="15"/>
    <row r="48390" ht="15"/>
    <row r="48391" ht="15"/>
    <row r="48392" ht="15"/>
    <row r="48393" ht="15"/>
    <row r="48394" ht="15"/>
    <row r="48395" ht="15"/>
    <row r="48396" ht="15"/>
    <row r="48397" ht="15"/>
    <row r="48398" ht="15"/>
    <row r="48399" ht="15"/>
    <row r="48400" ht="15"/>
    <row r="48401" ht="15"/>
    <row r="48402" ht="15"/>
    <row r="48403" ht="15"/>
    <row r="48404" ht="15"/>
    <row r="48405" ht="15"/>
    <row r="48406" ht="15"/>
    <row r="48407" ht="15"/>
    <row r="48408" ht="15"/>
    <row r="48409" ht="15"/>
    <row r="48410" ht="15"/>
    <row r="48411" ht="15"/>
    <row r="48412" ht="15"/>
    <row r="48413" ht="15"/>
    <row r="48414" ht="15"/>
    <row r="48415" ht="15"/>
    <row r="48416" ht="15"/>
    <row r="48417" ht="15"/>
    <row r="48418" ht="15"/>
    <row r="48419" ht="15"/>
    <row r="48420" ht="15"/>
    <row r="48421" ht="15"/>
    <row r="48422" ht="15"/>
    <row r="48423" ht="15"/>
    <row r="48424" ht="15"/>
    <row r="48425" ht="15"/>
    <row r="48426" ht="15"/>
    <row r="48427" ht="15"/>
    <row r="48428" ht="15"/>
    <row r="48429" ht="15"/>
    <row r="48430" ht="15"/>
    <row r="48431" ht="15"/>
    <row r="48432" ht="15"/>
    <row r="48433" ht="15"/>
    <row r="48434" ht="15"/>
    <row r="48435" ht="15"/>
    <row r="48436" ht="15"/>
    <row r="48437" ht="15"/>
    <row r="48438" ht="15"/>
    <row r="48439" ht="15"/>
    <row r="48440" ht="15"/>
    <row r="48441" ht="15"/>
    <row r="48442" ht="15"/>
    <row r="48443" ht="15"/>
    <row r="48444" ht="15"/>
    <row r="48445" ht="15"/>
    <row r="48446" ht="15"/>
    <row r="48447" ht="15"/>
    <row r="48448" ht="15"/>
    <row r="48449" ht="15"/>
    <row r="48450" ht="15"/>
    <row r="48451" ht="15"/>
    <row r="48452" ht="15"/>
    <row r="48453" ht="15"/>
    <row r="48454" ht="15"/>
    <row r="48455" ht="15"/>
    <row r="48456" ht="15"/>
    <row r="48457" ht="15"/>
    <row r="48458" ht="15"/>
    <row r="48459" ht="15"/>
    <row r="48460" ht="15"/>
    <row r="48461" ht="15"/>
    <row r="48462" ht="15"/>
    <row r="48463" ht="15"/>
    <row r="48464" ht="15"/>
    <row r="48465" ht="15"/>
    <row r="48466" ht="15"/>
    <row r="48467" ht="15"/>
    <row r="48468" ht="15"/>
    <row r="48469" ht="15"/>
    <row r="48470" ht="15"/>
    <row r="48471" ht="15"/>
    <row r="48472" ht="15"/>
    <row r="48473" ht="15"/>
    <row r="48474" ht="15"/>
    <row r="48475" ht="15"/>
    <row r="48476" ht="15"/>
    <row r="48477" ht="15"/>
    <row r="48478" ht="15"/>
    <row r="48479" ht="15"/>
    <row r="48480" ht="15"/>
    <row r="48481" ht="15"/>
    <row r="48482" ht="15"/>
    <row r="48483" ht="15"/>
    <row r="48484" ht="15"/>
    <row r="48485" ht="15"/>
    <row r="48486" ht="15"/>
    <row r="48487" ht="15"/>
    <row r="48488" ht="15"/>
    <row r="48489" ht="15"/>
    <row r="48490" ht="15"/>
    <row r="48491" ht="15"/>
    <row r="48492" ht="15"/>
    <row r="48493" ht="15"/>
    <row r="48494" ht="15"/>
    <row r="48495" ht="15"/>
    <row r="48496" ht="15"/>
    <row r="48497" ht="15"/>
    <row r="48498" ht="15"/>
    <row r="48499" ht="15"/>
    <row r="48500" ht="15"/>
    <row r="48501" ht="15"/>
    <row r="48502" ht="15"/>
    <row r="48503" ht="15"/>
    <row r="48504" ht="15"/>
    <row r="48505" ht="15"/>
    <row r="48506" ht="15"/>
    <row r="48507" ht="15"/>
    <row r="48508" ht="15"/>
    <row r="48509" ht="15"/>
    <row r="48510" ht="15"/>
    <row r="48511" ht="15"/>
    <row r="48512" ht="15"/>
    <row r="48513" ht="15"/>
    <row r="48514" ht="15"/>
    <row r="48515" ht="15"/>
    <row r="48516" ht="15"/>
    <row r="48517" ht="15"/>
    <row r="48518" ht="15"/>
    <row r="48519" ht="15"/>
    <row r="48520" ht="15"/>
    <row r="48521" ht="15"/>
    <row r="48522" ht="15"/>
    <row r="48523" ht="15"/>
    <row r="48524" ht="15"/>
    <row r="48525" ht="15"/>
    <row r="48526" ht="15"/>
    <row r="48527" ht="15"/>
    <row r="48528" ht="15"/>
    <row r="48529" ht="15"/>
    <row r="48530" ht="15"/>
    <row r="48531" ht="15"/>
    <row r="48532" ht="15"/>
    <row r="48533" ht="15"/>
    <row r="48534" ht="15"/>
    <row r="48535" ht="15"/>
    <row r="48536" ht="15"/>
    <row r="48537" ht="15"/>
    <row r="48538" ht="15"/>
    <row r="48539" ht="15"/>
    <row r="48540" ht="15"/>
    <row r="48541" ht="15"/>
    <row r="48542" ht="15"/>
    <row r="48543" ht="15"/>
    <row r="48544" ht="15"/>
    <row r="48545" ht="15"/>
    <row r="48546" ht="15"/>
    <row r="48547" ht="15"/>
    <row r="48548" ht="15"/>
    <row r="48549" ht="15"/>
    <row r="48550" ht="15"/>
    <row r="48551" ht="15"/>
    <row r="48552" ht="15"/>
    <row r="48553" ht="15"/>
    <row r="48554" ht="15"/>
    <row r="48555" ht="15"/>
    <row r="48556" ht="15"/>
    <row r="48557" ht="15"/>
    <row r="48558" ht="15"/>
    <row r="48559" ht="15"/>
    <row r="48560" ht="15"/>
    <row r="48561" ht="15"/>
    <row r="48562" ht="15"/>
    <row r="48563" ht="15"/>
    <row r="48564" ht="15"/>
    <row r="48565" ht="15"/>
    <row r="48566" ht="15"/>
    <row r="48567" ht="15"/>
    <row r="48568" ht="15"/>
    <row r="48569" ht="15"/>
    <row r="48570" ht="15"/>
    <row r="48571" ht="15"/>
    <row r="48572" ht="15"/>
    <row r="48573" ht="15"/>
    <row r="48574" ht="15"/>
    <row r="48575" ht="15"/>
    <row r="48576" ht="15"/>
    <row r="48577" ht="15"/>
    <row r="48578" ht="15"/>
    <row r="48579" ht="15"/>
    <row r="48580" ht="15"/>
    <row r="48581" ht="15"/>
    <row r="48582" ht="15"/>
    <row r="48583" ht="15"/>
    <row r="48584" ht="15"/>
    <row r="48585" ht="15"/>
    <row r="48586" ht="15"/>
    <row r="48587" ht="15"/>
    <row r="48588" ht="15"/>
    <row r="48589" ht="15"/>
    <row r="48590" ht="15"/>
    <row r="48591" ht="15"/>
    <row r="48592" ht="15"/>
    <row r="48593" ht="15"/>
    <row r="48594" ht="15"/>
    <row r="48595" ht="15"/>
    <row r="48596" ht="15"/>
    <row r="48597" ht="15"/>
    <row r="48598" ht="15"/>
    <row r="48599" ht="15"/>
    <row r="48600" ht="15"/>
    <row r="48601" ht="15"/>
    <row r="48602" ht="15"/>
    <row r="48603" ht="15"/>
    <row r="48604" ht="15"/>
    <row r="48605" ht="15"/>
    <row r="48606" ht="15"/>
    <row r="48607" ht="15"/>
    <row r="48608" ht="15"/>
    <row r="48609" ht="15"/>
    <row r="48610" ht="15"/>
    <row r="48611" ht="15"/>
    <row r="48612" ht="15"/>
    <row r="48613" ht="15"/>
    <row r="48614" ht="15"/>
    <row r="48615" ht="15"/>
    <row r="48616" ht="15"/>
    <row r="48617" ht="15"/>
    <row r="48618" ht="15"/>
    <row r="48619" ht="15"/>
    <row r="48620" ht="15"/>
    <row r="48621" ht="15"/>
    <row r="48622" ht="15"/>
    <row r="48623" ht="15"/>
    <row r="48624" ht="15"/>
    <row r="48625" ht="15"/>
    <row r="48626" ht="15"/>
    <row r="48627" ht="15"/>
    <row r="48628" ht="15"/>
    <row r="48629" ht="15"/>
    <row r="48630" ht="15"/>
    <row r="48631" ht="15"/>
    <row r="48632" ht="15"/>
    <row r="48633" ht="15"/>
    <row r="48634" ht="15"/>
    <row r="48635" ht="15"/>
    <row r="48636" ht="15"/>
    <row r="48637" ht="15"/>
    <row r="48638" ht="15"/>
    <row r="48639" ht="15"/>
    <row r="48640" ht="15"/>
    <row r="48641" ht="15"/>
    <row r="48642" ht="15"/>
    <row r="48643" ht="15"/>
    <row r="48644" ht="15"/>
    <row r="48645" ht="15"/>
    <row r="48646" ht="15"/>
    <row r="48647" ht="15"/>
    <row r="48648" ht="15"/>
    <row r="48649" ht="15"/>
    <row r="48650" ht="15"/>
    <row r="48651" ht="15"/>
    <row r="48652" ht="15"/>
    <row r="48653" ht="15"/>
    <row r="48654" ht="15"/>
    <row r="48655" ht="15"/>
    <row r="48656" ht="15"/>
    <row r="48657" ht="15"/>
    <row r="48658" ht="15"/>
    <row r="48659" ht="15"/>
    <row r="48660" ht="15"/>
    <row r="48661" ht="15"/>
    <row r="48662" ht="15"/>
    <row r="48663" ht="15"/>
    <row r="48664" ht="15"/>
    <row r="48665" ht="15"/>
    <row r="48666" ht="15"/>
    <row r="48667" ht="15"/>
    <row r="48668" ht="15"/>
    <row r="48669" ht="15"/>
    <row r="48670" ht="15"/>
    <row r="48671" ht="15"/>
    <row r="48672" ht="15"/>
    <row r="48673" ht="15"/>
    <row r="48674" ht="15"/>
    <row r="48675" ht="15"/>
    <row r="48676" ht="15"/>
    <row r="48677" ht="15"/>
    <row r="48678" ht="15"/>
    <row r="48679" ht="15"/>
    <row r="48680" ht="15"/>
    <row r="48681" ht="15"/>
    <row r="48682" ht="15"/>
    <row r="48683" ht="15"/>
    <row r="48684" ht="15"/>
    <row r="48685" ht="15"/>
    <row r="48686" ht="15"/>
    <row r="48687" ht="15"/>
    <row r="48688" ht="15"/>
    <row r="48689" ht="15"/>
    <row r="48690" ht="15"/>
    <row r="48691" ht="15"/>
    <row r="48692" ht="15"/>
    <row r="48693" ht="15"/>
    <row r="48694" ht="15"/>
    <row r="48695" ht="15"/>
    <row r="48696" ht="15"/>
    <row r="48697" ht="15"/>
    <row r="48698" ht="15"/>
    <row r="48699" ht="15"/>
    <row r="48700" ht="15"/>
    <row r="48701" ht="15"/>
    <row r="48702" ht="15"/>
    <row r="48703" ht="15"/>
    <row r="48704" ht="15"/>
    <row r="48705" ht="15"/>
    <row r="48706" ht="15"/>
    <row r="48707" ht="15"/>
    <row r="48708" ht="15"/>
    <row r="48709" ht="15"/>
    <row r="48710" ht="15"/>
    <row r="48711" ht="15"/>
    <row r="48712" ht="15"/>
    <row r="48713" ht="15"/>
    <row r="48714" ht="15"/>
    <row r="48715" ht="15"/>
    <row r="48716" ht="15"/>
    <row r="48717" ht="15"/>
    <row r="48718" ht="15"/>
    <row r="48719" ht="15"/>
    <row r="48720" ht="15"/>
    <row r="48721" ht="15"/>
    <row r="48722" ht="15"/>
    <row r="48723" ht="15"/>
    <row r="48724" ht="15"/>
    <row r="48725" ht="15"/>
    <row r="48726" ht="15"/>
    <row r="48727" ht="15"/>
    <row r="48728" ht="15"/>
    <row r="48729" ht="15"/>
    <row r="48730" ht="15"/>
    <row r="48731" ht="15"/>
    <row r="48732" ht="15"/>
    <row r="48733" ht="15"/>
    <row r="48734" ht="15"/>
    <row r="48735" ht="15"/>
    <row r="48736" ht="15"/>
    <row r="48737" ht="15"/>
    <row r="48738" ht="15"/>
    <row r="48739" ht="15"/>
    <row r="48740" ht="15"/>
    <row r="48741" ht="15"/>
    <row r="48742" ht="15"/>
    <row r="48743" ht="15"/>
    <row r="48744" ht="15"/>
    <row r="48745" ht="15"/>
    <row r="48746" ht="15"/>
    <row r="48747" ht="15"/>
    <row r="48748" ht="15"/>
    <row r="48749" ht="15"/>
    <row r="48750" ht="15"/>
    <row r="48751" ht="15"/>
    <row r="48752" ht="15"/>
    <row r="48753" ht="15"/>
    <row r="48754" ht="15"/>
    <row r="48755" ht="15"/>
    <row r="48756" ht="15"/>
    <row r="48757" ht="15"/>
    <row r="48758" ht="15"/>
    <row r="48759" ht="15"/>
    <row r="48760" ht="15"/>
    <row r="48761" ht="15"/>
    <row r="48762" ht="15"/>
    <row r="48763" ht="15"/>
    <row r="48764" ht="15"/>
    <row r="48765" ht="15"/>
    <row r="48766" ht="15"/>
    <row r="48767" ht="15"/>
    <row r="48768" ht="15"/>
    <row r="48769" ht="15"/>
    <row r="48770" ht="15"/>
    <row r="48771" ht="15"/>
    <row r="48772" ht="15"/>
    <row r="48773" ht="15"/>
    <row r="48774" ht="15"/>
    <row r="48775" ht="15"/>
    <row r="48776" ht="15"/>
    <row r="48777" ht="15"/>
    <row r="48778" ht="15"/>
    <row r="48779" ht="15"/>
    <row r="48780" ht="15"/>
    <row r="48781" ht="15"/>
    <row r="48782" ht="15"/>
    <row r="48783" ht="15"/>
    <row r="48784" ht="15"/>
    <row r="48785" ht="15"/>
    <row r="48786" ht="15"/>
    <row r="48787" ht="15"/>
    <row r="48788" ht="15"/>
    <row r="48789" ht="15"/>
    <row r="48790" ht="15"/>
    <row r="48791" ht="15"/>
    <row r="48792" ht="15"/>
    <row r="48793" ht="15"/>
    <row r="48794" ht="15"/>
    <row r="48795" ht="15"/>
    <row r="48796" ht="15"/>
    <row r="48797" ht="15"/>
    <row r="48798" ht="15"/>
    <row r="48799" ht="15"/>
    <row r="48800" ht="15"/>
    <row r="48801" ht="15"/>
    <row r="48802" ht="15"/>
    <row r="48803" ht="15"/>
    <row r="48804" ht="15"/>
    <row r="48805" ht="15"/>
    <row r="48806" ht="15"/>
    <row r="48807" ht="15"/>
    <row r="48808" ht="15"/>
    <row r="48809" ht="15"/>
    <row r="48810" ht="15"/>
    <row r="48811" ht="15"/>
    <row r="48812" ht="15"/>
    <row r="48813" ht="15"/>
    <row r="48814" ht="15"/>
    <row r="48815" ht="15"/>
    <row r="48816" ht="15"/>
    <row r="48817" ht="15"/>
    <row r="48818" ht="15"/>
    <row r="48819" ht="15"/>
    <row r="48820" ht="15"/>
    <row r="48821" ht="15"/>
    <row r="48822" ht="15"/>
    <row r="48823" ht="15"/>
    <row r="48824" ht="15"/>
    <row r="48825" ht="15"/>
    <row r="48826" ht="15"/>
    <row r="48827" ht="15"/>
    <row r="48828" ht="15"/>
    <row r="48829" ht="15"/>
    <row r="48830" ht="15"/>
    <row r="48831" ht="15"/>
    <row r="48832" ht="15"/>
    <row r="48833" ht="15"/>
    <row r="48834" ht="15"/>
    <row r="48835" ht="15"/>
    <row r="48836" ht="15"/>
    <row r="48837" ht="15"/>
    <row r="48838" ht="15"/>
    <row r="48839" ht="15"/>
    <row r="48840" ht="15"/>
    <row r="48841" ht="15"/>
    <row r="48842" ht="15"/>
    <row r="48843" ht="15"/>
    <row r="48844" ht="15"/>
    <row r="48845" ht="15"/>
    <row r="48846" ht="15"/>
    <row r="48847" ht="15"/>
    <row r="48848" ht="15"/>
    <row r="48849" ht="15"/>
    <row r="48850" ht="15"/>
    <row r="48851" ht="15"/>
    <row r="48852" ht="15"/>
    <row r="48853" ht="15"/>
    <row r="48854" ht="15"/>
    <row r="48855" ht="15"/>
    <row r="48856" ht="15"/>
    <row r="48857" ht="15"/>
    <row r="48858" ht="15"/>
    <row r="48859" ht="15"/>
    <row r="48860" ht="15"/>
    <row r="48861" ht="15"/>
    <row r="48862" ht="15"/>
    <row r="48863" ht="15"/>
    <row r="48864" ht="15"/>
    <row r="48865" ht="15"/>
    <row r="48866" ht="15"/>
    <row r="48867" ht="15"/>
    <row r="48868" ht="15"/>
    <row r="48869" ht="15"/>
    <row r="48870" ht="15"/>
    <row r="48871" ht="15"/>
    <row r="48872" ht="15"/>
    <row r="48873" ht="15"/>
    <row r="48874" ht="15"/>
    <row r="48875" ht="15"/>
    <row r="48876" ht="15"/>
    <row r="48877" ht="15"/>
    <row r="48878" ht="15"/>
    <row r="48879" ht="15"/>
    <row r="48880" ht="15"/>
    <row r="48881" ht="15"/>
    <row r="48882" ht="15"/>
    <row r="48883" ht="15"/>
    <row r="48884" ht="15"/>
    <row r="48885" ht="15"/>
    <row r="48886" ht="15"/>
    <row r="48887" ht="15"/>
    <row r="48888" ht="15"/>
    <row r="48889" ht="15"/>
    <row r="48890" ht="15"/>
    <row r="48891" ht="15"/>
    <row r="48892" ht="15"/>
    <row r="48893" ht="15"/>
    <row r="48894" ht="15"/>
    <row r="48895" ht="15"/>
    <row r="48896" ht="15"/>
    <row r="48897" ht="15"/>
    <row r="48898" ht="15"/>
    <row r="48899" ht="15"/>
    <row r="48900" ht="15"/>
    <row r="48901" ht="15"/>
    <row r="48902" ht="15"/>
    <row r="48903" ht="15"/>
    <row r="48904" ht="15"/>
    <row r="48905" ht="15"/>
    <row r="48906" ht="15"/>
    <row r="48907" ht="15"/>
    <row r="48908" ht="15"/>
    <row r="48909" ht="15"/>
    <row r="48910" ht="15"/>
    <row r="48911" ht="15"/>
    <row r="48912" ht="15"/>
    <row r="48913" ht="15"/>
    <row r="48914" ht="15"/>
    <row r="48915" ht="15"/>
    <row r="48916" ht="15"/>
    <row r="48917" ht="15"/>
    <row r="48918" ht="15"/>
    <row r="48919" ht="15"/>
    <row r="48920" ht="15"/>
    <row r="48921" ht="15"/>
    <row r="48922" ht="15"/>
    <row r="48923" ht="15"/>
    <row r="48924" ht="15"/>
    <row r="48925" ht="15"/>
    <row r="48926" ht="15"/>
    <row r="48927" ht="15"/>
    <row r="48928" ht="15"/>
    <row r="48929" ht="15"/>
    <row r="48930" ht="15"/>
    <row r="48931" ht="15"/>
    <row r="48932" ht="15"/>
    <row r="48933" ht="15"/>
    <row r="48934" ht="15"/>
    <row r="48935" ht="15"/>
    <row r="48936" ht="15"/>
    <row r="48937" ht="15"/>
    <row r="48938" ht="15"/>
    <row r="48939" ht="15"/>
    <row r="48940" ht="15"/>
    <row r="48941" ht="15"/>
    <row r="48942" ht="15"/>
    <row r="48943" ht="15"/>
    <row r="48944" ht="15"/>
    <row r="48945" ht="15"/>
    <row r="48946" ht="15"/>
    <row r="48947" ht="15"/>
    <row r="48948" ht="15"/>
    <row r="48949" ht="15"/>
    <row r="48950" ht="15"/>
    <row r="48951" ht="15"/>
    <row r="48952" ht="15"/>
    <row r="48953" ht="15"/>
    <row r="48954" ht="15"/>
    <row r="48955" ht="15"/>
    <row r="48956" ht="15"/>
    <row r="48957" ht="15"/>
    <row r="48958" ht="15"/>
    <row r="48959" ht="15"/>
    <row r="48960" ht="15"/>
    <row r="48961" ht="15"/>
    <row r="48962" ht="15"/>
    <row r="48963" ht="15"/>
    <row r="48964" ht="15"/>
    <row r="48965" ht="15"/>
    <row r="48966" ht="15"/>
    <row r="48967" ht="15"/>
    <row r="48968" ht="15"/>
    <row r="48969" ht="15"/>
    <row r="48970" ht="15"/>
    <row r="48971" ht="15"/>
    <row r="48972" ht="15"/>
    <row r="48973" ht="15"/>
    <row r="48974" ht="15"/>
    <row r="48975" ht="15"/>
    <row r="48976" ht="15"/>
    <row r="48977" ht="15"/>
    <row r="48978" ht="15"/>
    <row r="48979" ht="15"/>
    <row r="48980" ht="15"/>
    <row r="48981" ht="15"/>
    <row r="48982" ht="15"/>
    <row r="48983" ht="15"/>
    <row r="48984" ht="15"/>
    <row r="48985" ht="15"/>
    <row r="48986" ht="15"/>
    <row r="48987" ht="15"/>
    <row r="48988" ht="15"/>
    <row r="48989" ht="15"/>
    <row r="48990" ht="15"/>
    <row r="48991" ht="15"/>
    <row r="48992" ht="15"/>
    <row r="48993" ht="15"/>
    <row r="48994" ht="15"/>
    <row r="48995" ht="15"/>
    <row r="48996" ht="15"/>
    <row r="48997" ht="15"/>
    <row r="48998" ht="15"/>
    <row r="48999" ht="15"/>
    <row r="49000" ht="15"/>
    <row r="49001" ht="15"/>
    <row r="49002" ht="15"/>
    <row r="49003" ht="15"/>
    <row r="49004" ht="15"/>
    <row r="49005" ht="15"/>
    <row r="49006" ht="15"/>
    <row r="49007" ht="15"/>
    <row r="49008" ht="15"/>
    <row r="49009" ht="15"/>
    <row r="49010" ht="15"/>
    <row r="49011" ht="15"/>
    <row r="49012" ht="15"/>
    <row r="49013" ht="15"/>
    <row r="49014" ht="15"/>
    <row r="49015" ht="15"/>
    <row r="49016" ht="15"/>
    <row r="49017" ht="15"/>
    <row r="49018" ht="15"/>
    <row r="49019" ht="15"/>
    <row r="49020" ht="15"/>
    <row r="49021" ht="15"/>
    <row r="49022" ht="15"/>
    <row r="49023" ht="15"/>
    <row r="49024" ht="15"/>
    <row r="49025" ht="15"/>
    <row r="49026" ht="15"/>
    <row r="49027" ht="15"/>
    <row r="49028" ht="15"/>
    <row r="49029" ht="15"/>
    <row r="49030" ht="15"/>
    <row r="49031" ht="15"/>
    <row r="49032" ht="15"/>
    <row r="49033" ht="15"/>
    <row r="49034" ht="15"/>
    <row r="49035" ht="15"/>
    <row r="49036" ht="15"/>
    <row r="49037" ht="15"/>
    <row r="49038" ht="15"/>
    <row r="49039" ht="15"/>
    <row r="49040" ht="15"/>
    <row r="49041" ht="15"/>
    <row r="49042" ht="15"/>
    <row r="49043" ht="15"/>
    <row r="49044" ht="15"/>
    <row r="49045" ht="15"/>
    <row r="49046" ht="15"/>
    <row r="49047" ht="15"/>
    <row r="49048" ht="15"/>
    <row r="49049" ht="15"/>
    <row r="49050" ht="15"/>
    <row r="49051" ht="15"/>
    <row r="49052" ht="15"/>
    <row r="49053" ht="15"/>
    <row r="49054" ht="15"/>
    <row r="49055" ht="15"/>
    <row r="49056" ht="15"/>
    <row r="49057" ht="15"/>
    <row r="49058" ht="15"/>
    <row r="49059" ht="15"/>
    <row r="49060" ht="15"/>
    <row r="49061" ht="15"/>
    <row r="49062" ht="15"/>
    <row r="49063" ht="15"/>
    <row r="49064" ht="15"/>
    <row r="49065" ht="15"/>
    <row r="49066" ht="15"/>
    <row r="49067" ht="15"/>
    <row r="49068" ht="15"/>
    <row r="49069" ht="15"/>
    <row r="49070" ht="15"/>
    <row r="49071" ht="15"/>
    <row r="49072" ht="15"/>
    <row r="49073" ht="15"/>
    <row r="49074" ht="15"/>
    <row r="49075" ht="15"/>
    <row r="49076" ht="15"/>
    <row r="49077" ht="15"/>
    <row r="49078" ht="15"/>
    <row r="49079" ht="15"/>
    <row r="49080" ht="15"/>
    <row r="49081" ht="15"/>
    <row r="49082" ht="15"/>
    <row r="49083" ht="15"/>
    <row r="49084" ht="15"/>
    <row r="49085" ht="15"/>
    <row r="49086" ht="15"/>
    <row r="49087" ht="15"/>
    <row r="49088" ht="15"/>
    <row r="49089" ht="15"/>
    <row r="49090" ht="15"/>
    <row r="49091" ht="15"/>
    <row r="49092" ht="15"/>
    <row r="49093" ht="15"/>
    <row r="49094" ht="15"/>
    <row r="49095" ht="15"/>
    <row r="49096" ht="15"/>
    <row r="49097" ht="15"/>
    <row r="49098" ht="15"/>
    <row r="49099" ht="15"/>
    <row r="49100" ht="15"/>
    <row r="49101" ht="15"/>
    <row r="49102" ht="15"/>
    <row r="49103" ht="15"/>
    <row r="49104" ht="15"/>
    <row r="49105" ht="15"/>
    <row r="49106" ht="15"/>
    <row r="49107" ht="15"/>
    <row r="49108" ht="15"/>
    <row r="49109" ht="15"/>
    <row r="49110" ht="15"/>
    <row r="49111" ht="15"/>
    <row r="49112" ht="15"/>
    <row r="49113" ht="15"/>
    <row r="49114" ht="15"/>
    <row r="49115" ht="15"/>
    <row r="49116" ht="15"/>
    <row r="49117" ht="15"/>
    <row r="49118" ht="15"/>
    <row r="49119" ht="15"/>
    <row r="49120" ht="15"/>
    <row r="49121" ht="15"/>
    <row r="49122" ht="15"/>
    <row r="49123" ht="15"/>
    <row r="49124" ht="15"/>
    <row r="49125" ht="15"/>
    <row r="49126" ht="15"/>
    <row r="49127" ht="15"/>
    <row r="49128" ht="15"/>
    <row r="49129" ht="15"/>
    <row r="49130" ht="15"/>
    <row r="49131" ht="15"/>
    <row r="49132" ht="15"/>
    <row r="49133" ht="15"/>
    <row r="49134" ht="15"/>
    <row r="49135" ht="15"/>
    <row r="49136" ht="15"/>
    <row r="49137" ht="15"/>
    <row r="49138" ht="15"/>
    <row r="49139" ht="15"/>
    <row r="49140" ht="15"/>
    <row r="49141" ht="15"/>
    <row r="49142" ht="15"/>
    <row r="49143" ht="15"/>
    <row r="49144" ht="15"/>
    <row r="49145" ht="15"/>
    <row r="49146" ht="15"/>
    <row r="49147" ht="15"/>
    <row r="49148" ht="15"/>
    <row r="49149" ht="15"/>
    <row r="49150" ht="15"/>
    <row r="49151" ht="15"/>
    <row r="49152" ht="15"/>
    <row r="49153" ht="15"/>
    <row r="49154" ht="15"/>
    <row r="49155" ht="15"/>
    <row r="49156" ht="15"/>
    <row r="49157" ht="15"/>
    <row r="49158" ht="15"/>
    <row r="49159" ht="15"/>
    <row r="49160" ht="15"/>
    <row r="49161" ht="15"/>
    <row r="49162" ht="15"/>
    <row r="49163" ht="15"/>
    <row r="49164" ht="15"/>
    <row r="49165" ht="15"/>
    <row r="49166" ht="15"/>
    <row r="49167" ht="15"/>
    <row r="49168" ht="15"/>
    <row r="49169" ht="15"/>
    <row r="49170" ht="15"/>
    <row r="49171" ht="15"/>
    <row r="49172" ht="15"/>
    <row r="49173" ht="15"/>
    <row r="49174" ht="15"/>
    <row r="49175" ht="15"/>
    <row r="49176" ht="15"/>
    <row r="49177" ht="15"/>
    <row r="49178" ht="15"/>
    <row r="49179" ht="15"/>
    <row r="49180" ht="15"/>
    <row r="49181" ht="15"/>
    <row r="49182" ht="15"/>
    <row r="49183" ht="15"/>
    <row r="49184" ht="15"/>
    <row r="49185" ht="15"/>
    <row r="49186" ht="15"/>
    <row r="49187" ht="15"/>
    <row r="49188" ht="15"/>
    <row r="49189" ht="15"/>
    <row r="49190" ht="15"/>
    <row r="49191" ht="15"/>
    <row r="49192" ht="15"/>
    <row r="49193" ht="15"/>
    <row r="49194" ht="15"/>
    <row r="49195" ht="15"/>
    <row r="49196" ht="15"/>
    <row r="49197" ht="15"/>
    <row r="49198" ht="15"/>
    <row r="49199" ht="15"/>
    <row r="49200" ht="15"/>
    <row r="49201" ht="15"/>
    <row r="49202" ht="15"/>
    <row r="49203" ht="15"/>
    <row r="49204" ht="15"/>
    <row r="49205" ht="15"/>
    <row r="49206" ht="15"/>
    <row r="49207" ht="15"/>
    <row r="49208" ht="15"/>
    <row r="49209" ht="15"/>
    <row r="49210" ht="15"/>
    <row r="49211" ht="15"/>
    <row r="49212" ht="15"/>
    <row r="49213" ht="15"/>
    <row r="49214" ht="15"/>
    <row r="49215" ht="15"/>
    <row r="49216" ht="15"/>
    <row r="49217" ht="15"/>
    <row r="49218" ht="15"/>
    <row r="49219" ht="15"/>
    <row r="49220" ht="15"/>
    <row r="49221" ht="15"/>
    <row r="49222" ht="15"/>
    <row r="49223" ht="15"/>
    <row r="49224" ht="15"/>
    <row r="49225" ht="15"/>
    <row r="49226" ht="15"/>
    <row r="49227" ht="15"/>
    <row r="49228" ht="15"/>
    <row r="49229" ht="15"/>
    <row r="49230" ht="15"/>
    <row r="49231" ht="15"/>
    <row r="49232" ht="15"/>
    <row r="49233" ht="15"/>
    <row r="49234" ht="15"/>
    <row r="49235" ht="15"/>
    <row r="49236" ht="15"/>
    <row r="49237" ht="15"/>
    <row r="49238" ht="15"/>
    <row r="49239" ht="15"/>
    <row r="49240" ht="15"/>
    <row r="49241" ht="15"/>
    <row r="49242" ht="15"/>
    <row r="49243" ht="15"/>
    <row r="49244" ht="15"/>
    <row r="49245" ht="15"/>
    <row r="49246" ht="15"/>
    <row r="49247" ht="15"/>
    <row r="49248" ht="15"/>
    <row r="49249" ht="15"/>
    <row r="49250" ht="15"/>
    <row r="49251" ht="15"/>
    <row r="49252" ht="15"/>
    <row r="49253" ht="15"/>
    <row r="49254" ht="15"/>
    <row r="49255" ht="15"/>
    <row r="49256" ht="15"/>
    <row r="49257" ht="15"/>
    <row r="49258" ht="15"/>
    <row r="49259" ht="15"/>
    <row r="49260" ht="15"/>
    <row r="49261" ht="15"/>
    <row r="49262" ht="15"/>
    <row r="49263" ht="15"/>
    <row r="49264" ht="15"/>
    <row r="49265" ht="15"/>
    <row r="49266" ht="15"/>
    <row r="49267" ht="15"/>
    <row r="49268" ht="15"/>
    <row r="49269" ht="15"/>
    <row r="49270" ht="15"/>
    <row r="49271" ht="15"/>
    <row r="49272" ht="15"/>
    <row r="49273" ht="15"/>
    <row r="49274" ht="15"/>
    <row r="49275" ht="15"/>
    <row r="49276" ht="15"/>
    <row r="49277" ht="15"/>
    <row r="49278" ht="15"/>
    <row r="49279" ht="15"/>
    <row r="49280" ht="15"/>
    <row r="49281" ht="15"/>
    <row r="49282" ht="15"/>
    <row r="49283" ht="15"/>
    <row r="49284" ht="15"/>
    <row r="49285" ht="15"/>
    <row r="49286" ht="15"/>
    <row r="49287" ht="15"/>
    <row r="49288" ht="15"/>
    <row r="49289" ht="15"/>
    <row r="49290" ht="15"/>
    <row r="49291" ht="15"/>
    <row r="49292" ht="15"/>
    <row r="49293" ht="15"/>
    <row r="49294" ht="15"/>
    <row r="49295" ht="15"/>
    <row r="49296" ht="15"/>
    <row r="49297" ht="15"/>
    <row r="49298" ht="15"/>
    <row r="49299" ht="15"/>
    <row r="49300" ht="15"/>
    <row r="49301" ht="15"/>
    <row r="49302" ht="15"/>
    <row r="49303" ht="15"/>
    <row r="49304" ht="15"/>
    <row r="49305" ht="15"/>
    <row r="49306" ht="15"/>
    <row r="49307" ht="15"/>
    <row r="49308" ht="15"/>
    <row r="49309" ht="15"/>
    <row r="49310" ht="15"/>
    <row r="49311" ht="15"/>
    <row r="49312" ht="15"/>
    <row r="49313" ht="15"/>
    <row r="49314" ht="15"/>
    <row r="49315" ht="15"/>
    <row r="49316" ht="15"/>
    <row r="49317" ht="15"/>
    <row r="49318" ht="15"/>
    <row r="49319" ht="15"/>
    <row r="49320" ht="15"/>
    <row r="49321" ht="15"/>
    <row r="49322" ht="15"/>
    <row r="49323" ht="15"/>
    <row r="49324" ht="15"/>
    <row r="49325" ht="15"/>
    <row r="49326" ht="15"/>
    <row r="49327" ht="15"/>
    <row r="49328" ht="15"/>
    <row r="49329" ht="15"/>
    <row r="49330" ht="15"/>
    <row r="49331" ht="15"/>
    <row r="49332" ht="15"/>
    <row r="49333" ht="15"/>
    <row r="49334" ht="15"/>
    <row r="49335" ht="15"/>
    <row r="49336" ht="15"/>
    <row r="49337" ht="15"/>
    <row r="49338" ht="15"/>
    <row r="49339" ht="15"/>
    <row r="49340" ht="15"/>
    <row r="49341" ht="15"/>
    <row r="49342" ht="15"/>
    <row r="49343" ht="15"/>
    <row r="49344" ht="15"/>
    <row r="49345" ht="15"/>
    <row r="49346" ht="15"/>
    <row r="49347" ht="15"/>
    <row r="49348" ht="15"/>
    <row r="49349" ht="15"/>
    <row r="49350" ht="15"/>
    <row r="49351" ht="15"/>
    <row r="49352" ht="15"/>
    <row r="49353" ht="15"/>
    <row r="49354" ht="15"/>
    <row r="49355" ht="15"/>
    <row r="49356" ht="15"/>
    <row r="49357" ht="15"/>
    <row r="49358" ht="15"/>
    <row r="49359" ht="15"/>
    <row r="49360" ht="15"/>
    <row r="49361" ht="15"/>
    <row r="49362" ht="15"/>
    <row r="49363" ht="15"/>
    <row r="49364" ht="15"/>
    <row r="49365" ht="15"/>
    <row r="49366" ht="15"/>
    <row r="49367" ht="15"/>
    <row r="49368" ht="15"/>
    <row r="49369" ht="15"/>
    <row r="49370" ht="15"/>
    <row r="49371" ht="15"/>
    <row r="49372" ht="15"/>
    <row r="49373" ht="15"/>
    <row r="49374" ht="15"/>
    <row r="49375" ht="15"/>
    <row r="49376" ht="15"/>
    <row r="49377" ht="15"/>
    <row r="49378" ht="15"/>
    <row r="49379" ht="15"/>
    <row r="49380" ht="15"/>
    <row r="49381" ht="15"/>
    <row r="49382" ht="15"/>
    <row r="49383" ht="15"/>
    <row r="49384" ht="15"/>
    <row r="49385" ht="15"/>
    <row r="49386" ht="15"/>
    <row r="49387" ht="15"/>
    <row r="49388" ht="15"/>
    <row r="49389" ht="15"/>
    <row r="49390" ht="15"/>
    <row r="49391" ht="15"/>
    <row r="49392" ht="15"/>
    <row r="49393" ht="15"/>
    <row r="49394" ht="15"/>
    <row r="49395" ht="15"/>
    <row r="49396" ht="15"/>
    <row r="49397" ht="15"/>
    <row r="49398" ht="15"/>
    <row r="49399" ht="15"/>
    <row r="49400" ht="15"/>
    <row r="49401" ht="15"/>
    <row r="49402" ht="15"/>
    <row r="49403" ht="15"/>
    <row r="49404" ht="15"/>
    <row r="49405" ht="15"/>
    <row r="49406" ht="15"/>
    <row r="49407" ht="15"/>
    <row r="49408" ht="15"/>
    <row r="49409" ht="15"/>
    <row r="49410" ht="15"/>
    <row r="49411" ht="15"/>
    <row r="49412" ht="15"/>
    <row r="49413" ht="15"/>
    <row r="49414" ht="15"/>
    <row r="49415" ht="15"/>
    <row r="49416" ht="15"/>
    <row r="49417" ht="15"/>
    <row r="49418" ht="15"/>
    <row r="49419" ht="15"/>
    <row r="49420" ht="15"/>
    <row r="49421" ht="15"/>
    <row r="49422" ht="15"/>
    <row r="49423" ht="15"/>
    <row r="49424" ht="15"/>
    <row r="49425" ht="15"/>
    <row r="49426" ht="15"/>
    <row r="49427" ht="15"/>
    <row r="49428" ht="15"/>
    <row r="49429" ht="15"/>
    <row r="49430" ht="15"/>
    <row r="49431" ht="15"/>
    <row r="49432" ht="15"/>
    <row r="49433" ht="15"/>
    <row r="49434" ht="15"/>
    <row r="49435" ht="15"/>
    <row r="49436" ht="15"/>
    <row r="49437" ht="15"/>
    <row r="49438" ht="15"/>
    <row r="49439" ht="15"/>
    <row r="49440" ht="15"/>
    <row r="49441" ht="15"/>
    <row r="49442" ht="15"/>
    <row r="49443" ht="15"/>
    <row r="49444" ht="15"/>
    <row r="49445" ht="15"/>
    <row r="49446" ht="15"/>
    <row r="49447" ht="15"/>
    <row r="49448" ht="15"/>
    <row r="49449" ht="15"/>
    <row r="49450" ht="15"/>
    <row r="49451" ht="15"/>
    <row r="49452" ht="15"/>
    <row r="49453" ht="15"/>
    <row r="49454" ht="15"/>
    <row r="49455" ht="15"/>
    <row r="49456" ht="15"/>
    <row r="49457" ht="15"/>
    <row r="49458" ht="15"/>
    <row r="49459" ht="15"/>
    <row r="49460" ht="15"/>
    <row r="49461" ht="15"/>
    <row r="49462" ht="15"/>
    <row r="49463" ht="15"/>
    <row r="49464" ht="15"/>
    <row r="49465" ht="15"/>
    <row r="49466" ht="15"/>
    <row r="49467" ht="15"/>
    <row r="49468" ht="15"/>
    <row r="49469" ht="15"/>
    <row r="49470" ht="15"/>
    <row r="49471" ht="15"/>
    <row r="49472" ht="15"/>
    <row r="49473" ht="15"/>
    <row r="49474" ht="15"/>
    <row r="49475" ht="15"/>
    <row r="49476" ht="15"/>
    <row r="49477" ht="15"/>
    <row r="49478" ht="15"/>
    <row r="49479" ht="15"/>
    <row r="49480" ht="15"/>
    <row r="49481" ht="15"/>
    <row r="49482" ht="15"/>
    <row r="49483" ht="15"/>
    <row r="49484" ht="15"/>
    <row r="49485" ht="15"/>
    <row r="49486" ht="15"/>
    <row r="49487" ht="15"/>
    <row r="49488" ht="15"/>
    <row r="49489" ht="15"/>
    <row r="49490" ht="15"/>
    <row r="49491" ht="15"/>
    <row r="49492" ht="15"/>
    <row r="49493" ht="15"/>
    <row r="49494" ht="15"/>
    <row r="49495" ht="15"/>
    <row r="49496" ht="15"/>
    <row r="49497" ht="15"/>
    <row r="49498" ht="15"/>
    <row r="49499" ht="15"/>
    <row r="49500" ht="15"/>
    <row r="49501" ht="15"/>
    <row r="49502" ht="15"/>
    <row r="49503" ht="15"/>
    <row r="49504" ht="15"/>
    <row r="49505" ht="15"/>
    <row r="49506" ht="15"/>
    <row r="49507" ht="15"/>
    <row r="49508" ht="15"/>
    <row r="49509" ht="15"/>
    <row r="49510" ht="15"/>
    <row r="49511" ht="15"/>
    <row r="49512" ht="15"/>
    <row r="49513" ht="15"/>
    <row r="49514" ht="15"/>
    <row r="49515" ht="15"/>
    <row r="49516" ht="15"/>
    <row r="49517" ht="15"/>
    <row r="49518" ht="15"/>
    <row r="49519" ht="15"/>
    <row r="49520" ht="15"/>
    <row r="49521" ht="15"/>
    <row r="49522" ht="15"/>
    <row r="49523" ht="15"/>
    <row r="49524" ht="15"/>
    <row r="49525" ht="15"/>
    <row r="49526" ht="15"/>
    <row r="49527" ht="15"/>
    <row r="49528" ht="15"/>
    <row r="49529" ht="15"/>
    <row r="49530" ht="15"/>
    <row r="49531" ht="15"/>
    <row r="49532" ht="15"/>
    <row r="49533" ht="15"/>
    <row r="49534" ht="15"/>
    <row r="49535" ht="15"/>
    <row r="49536" ht="15"/>
    <row r="49537" ht="15"/>
    <row r="49538" ht="15"/>
    <row r="49539" ht="15"/>
    <row r="49540" ht="15"/>
    <row r="49541" ht="15"/>
    <row r="49542" ht="15"/>
    <row r="49543" ht="15"/>
    <row r="49544" ht="15"/>
    <row r="49545" ht="15"/>
    <row r="49546" ht="15"/>
    <row r="49547" ht="15"/>
    <row r="49548" ht="15"/>
    <row r="49549" ht="15"/>
    <row r="49550" ht="15"/>
    <row r="49551" ht="15"/>
    <row r="49552" ht="15"/>
    <row r="49553" ht="15"/>
    <row r="49554" ht="15"/>
    <row r="49555" ht="15"/>
    <row r="49556" ht="15"/>
    <row r="49557" ht="15"/>
    <row r="49558" ht="15"/>
    <row r="49559" ht="15"/>
    <row r="49560" ht="15"/>
    <row r="49561" ht="15"/>
    <row r="49562" ht="15"/>
    <row r="49563" ht="15"/>
    <row r="49564" ht="15"/>
    <row r="49565" ht="15"/>
    <row r="49566" ht="15"/>
    <row r="49567" ht="15"/>
    <row r="49568" ht="15"/>
    <row r="49569" ht="15"/>
    <row r="49570" ht="15"/>
    <row r="49571" ht="15"/>
    <row r="49572" ht="15"/>
    <row r="49573" ht="15"/>
    <row r="49574" ht="15"/>
    <row r="49575" ht="15"/>
    <row r="49576" ht="15"/>
    <row r="49577" ht="15"/>
    <row r="49578" ht="15"/>
    <row r="49579" ht="15"/>
    <row r="49580" ht="15"/>
    <row r="49581" ht="15"/>
    <row r="49582" ht="15"/>
    <row r="49583" ht="15"/>
    <row r="49584" ht="15"/>
    <row r="49585" ht="15"/>
    <row r="49586" ht="15"/>
    <row r="49587" ht="15"/>
    <row r="49588" ht="15"/>
    <row r="49589" ht="15"/>
    <row r="49590" ht="15"/>
    <row r="49591" ht="15"/>
    <row r="49592" ht="15"/>
    <row r="49593" ht="15"/>
    <row r="49594" ht="15"/>
    <row r="49595" ht="15"/>
    <row r="49596" ht="15"/>
    <row r="49597" ht="15"/>
    <row r="49598" ht="15"/>
    <row r="49599" ht="15"/>
    <row r="49600" ht="15"/>
    <row r="49601" ht="15"/>
    <row r="49602" ht="15"/>
    <row r="49603" ht="15"/>
    <row r="49604" ht="15"/>
    <row r="49605" ht="15"/>
    <row r="49606" ht="15"/>
    <row r="49607" ht="15"/>
    <row r="49608" ht="15"/>
    <row r="49609" ht="15"/>
    <row r="49610" ht="15"/>
    <row r="49611" ht="15"/>
    <row r="49612" ht="15"/>
    <row r="49613" ht="15"/>
    <row r="49614" ht="15"/>
    <row r="49615" ht="15"/>
    <row r="49616" ht="15"/>
    <row r="49617" ht="15"/>
    <row r="49618" ht="15"/>
    <row r="49619" ht="15"/>
    <row r="49620" ht="15"/>
    <row r="49621" ht="15"/>
    <row r="49622" ht="15"/>
    <row r="49623" ht="15"/>
    <row r="49624" ht="15"/>
    <row r="49625" ht="15"/>
    <row r="49626" ht="15"/>
    <row r="49627" ht="15"/>
    <row r="49628" ht="15"/>
    <row r="49629" ht="15"/>
    <row r="49630" ht="15"/>
    <row r="49631" ht="15"/>
    <row r="49632" ht="15"/>
    <row r="49633" ht="15"/>
    <row r="49634" ht="15"/>
    <row r="49635" ht="15"/>
    <row r="49636" ht="15"/>
    <row r="49637" ht="15"/>
    <row r="49638" ht="15"/>
    <row r="49639" ht="15"/>
    <row r="49640" ht="15"/>
    <row r="49641" ht="15"/>
    <row r="49642" ht="15"/>
    <row r="49643" ht="15"/>
    <row r="49644" ht="15"/>
    <row r="49645" ht="15"/>
    <row r="49646" ht="15"/>
    <row r="49647" ht="15"/>
    <row r="49648" ht="15"/>
    <row r="49649" ht="15"/>
    <row r="49650" ht="15"/>
    <row r="49651" ht="15"/>
    <row r="49652" ht="15"/>
    <row r="49653" ht="15"/>
    <row r="49654" ht="15"/>
    <row r="49655" ht="15"/>
    <row r="49656" ht="15"/>
    <row r="49657" ht="15"/>
    <row r="49658" ht="15"/>
    <row r="49659" ht="15"/>
    <row r="49660" ht="15"/>
    <row r="49661" ht="15"/>
    <row r="49662" ht="15"/>
    <row r="49663" ht="15"/>
    <row r="49664" ht="15"/>
    <row r="49665" ht="15"/>
    <row r="49666" ht="15"/>
    <row r="49667" ht="15"/>
    <row r="49668" ht="15"/>
    <row r="49669" ht="15"/>
    <row r="49670" ht="15"/>
    <row r="49671" ht="15"/>
    <row r="49672" ht="15"/>
    <row r="49673" ht="15"/>
    <row r="49674" ht="15"/>
    <row r="49675" ht="15"/>
    <row r="49676" ht="15"/>
    <row r="49677" ht="15"/>
    <row r="49678" ht="15"/>
    <row r="49679" ht="15"/>
    <row r="49680" ht="15"/>
    <row r="49681" ht="15"/>
    <row r="49682" ht="15"/>
    <row r="49683" ht="15"/>
    <row r="49684" ht="15"/>
    <row r="49685" ht="15"/>
    <row r="49686" ht="15"/>
    <row r="49687" ht="15"/>
    <row r="49688" ht="15"/>
    <row r="49689" ht="15"/>
    <row r="49690" ht="15"/>
    <row r="49691" ht="15"/>
    <row r="49692" ht="15"/>
    <row r="49693" ht="15"/>
    <row r="49694" ht="15"/>
    <row r="49695" ht="15"/>
    <row r="49696" ht="15"/>
    <row r="49697" ht="15"/>
    <row r="49698" ht="15"/>
    <row r="49699" ht="15"/>
    <row r="49700" ht="15"/>
    <row r="49701" ht="15"/>
    <row r="49702" ht="15"/>
    <row r="49703" ht="15"/>
    <row r="49704" ht="15"/>
    <row r="49705" ht="15"/>
    <row r="49706" ht="15"/>
    <row r="49707" ht="15"/>
    <row r="49708" ht="15"/>
    <row r="49709" ht="15"/>
    <row r="49710" ht="15"/>
    <row r="49711" ht="15"/>
    <row r="49712" ht="15"/>
    <row r="49713" ht="15"/>
    <row r="49714" ht="15"/>
    <row r="49715" ht="15"/>
    <row r="49716" ht="15"/>
    <row r="49717" ht="15"/>
    <row r="49718" ht="15"/>
    <row r="49719" ht="15"/>
    <row r="49720" ht="15"/>
    <row r="49721" ht="15"/>
    <row r="49722" ht="15"/>
    <row r="49723" ht="15"/>
    <row r="49724" ht="15"/>
    <row r="49725" ht="15"/>
    <row r="49726" ht="15"/>
    <row r="49727" ht="15"/>
    <row r="49728" ht="15"/>
    <row r="49729" ht="15"/>
    <row r="49730" ht="15"/>
    <row r="49731" ht="15"/>
    <row r="49732" ht="15"/>
    <row r="49733" ht="15"/>
    <row r="49734" ht="15"/>
    <row r="49735" ht="15"/>
    <row r="49736" ht="15"/>
    <row r="49737" ht="15"/>
    <row r="49738" ht="15"/>
    <row r="49739" ht="15"/>
    <row r="49740" ht="15"/>
    <row r="49741" ht="15"/>
    <row r="49742" ht="15"/>
    <row r="49743" ht="15"/>
    <row r="49744" ht="15"/>
    <row r="49745" ht="15"/>
    <row r="49746" ht="15"/>
    <row r="49747" ht="15"/>
    <row r="49748" ht="15"/>
    <row r="49749" ht="15"/>
    <row r="49750" ht="15"/>
    <row r="49751" ht="15"/>
    <row r="49752" ht="15"/>
    <row r="49753" ht="15"/>
    <row r="49754" ht="15"/>
    <row r="49755" ht="15"/>
    <row r="49756" ht="15"/>
    <row r="49757" ht="15"/>
    <row r="49758" ht="15"/>
    <row r="49759" ht="15"/>
    <row r="49760" ht="15"/>
    <row r="49761" ht="15"/>
    <row r="49762" ht="15"/>
    <row r="49763" ht="15"/>
    <row r="49764" ht="15"/>
    <row r="49765" ht="15"/>
    <row r="49766" ht="15"/>
    <row r="49767" ht="15"/>
    <row r="49768" ht="15"/>
    <row r="49769" ht="15"/>
    <row r="49770" ht="15"/>
    <row r="49771" ht="15"/>
    <row r="49772" ht="15"/>
    <row r="49773" ht="15"/>
    <row r="49774" ht="15"/>
    <row r="49775" ht="15"/>
    <row r="49776" ht="15"/>
    <row r="49777" ht="15"/>
    <row r="49778" ht="15"/>
    <row r="49779" ht="15"/>
    <row r="49780" ht="15"/>
    <row r="49781" ht="15"/>
    <row r="49782" ht="15"/>
    <row r="49783" ht="15"/>
    <row r="49784" ht="15"/>
    <row r="49785" ht="15"/>
    <row r="49786" ht="15"/>
    <row r="49787" ht="15"/>
    <row r="49788" ht="15"/>
    <row r="49789" ht="15"/>
    <row r="49790" ht="15"/>
    <row r="49791" ht="15"/>
    <row r="49792" ht="15"/>
    <row r="49793" ht="15"/>
    <row r="49794" ht="15"/>
    <row r="49795" ht="15"/>
    <row r="49796" ht="15"/>
    <row r="49797" ht="15"/>
    <row r="49798" ht="15"/>
    <row r="49799" ht="15"/>
    <row r="49800" ht="15"/>
    <row r="49801" ht="15"/>
    <row r="49802" ht="15"/>
    <row r="49803" ht="15"/>
    <row r="49804" ht="15"/>
    <row r="49805" ht="15"/>
    <row r="49806" ht="15"/>
    <row r="49807" ht="15"/>
    <row r="49808" ht="15"/>
    <row r="49809" ht="15"/>
    <row r="49810" ht="15"/>
    <row r="49811" ht="15"/>
    <row r="49812" ht="15"/>
    <row r="49813" ht="15"/>
    <row r="49814" ht="15"/>
    <row r="49815" ht="15"/>
    <row r="49816" ht="15"/>
    <row r="49817" ht="15"/>
    <row r="49818" ht="15"/>
    <row r="49819" ht="15"/>
    <row r="49820" ht="15"/>
    <row r="49821" ht="15"/>
    <row r="49822" ht="15"/>
    <row r="49823" ht="15"/>
    <row r="49824" ht="15"/>
    <row r="49825" ht="15"/>
    <row r="49826" ht="15"/>
    <row r="49827" ht="15"/>
    <row r="49828" ht="15"/>
    <row r="49829" ht="15"/>
    <row r="49830" ht="15"/>
    <row r="49831" ht="15"/>
    <row r="49832" ht="15"/>
    <row r="49833" ht="15"/>
    <row r="49834" ht="15"/>
    <row r="49835" ht="15"/>
    <row r="49836" ht="15"/>
    <row r="49837" ht="15"/>
    <row r="49838" ht="15"/>
    <row r="49839" ht="15"/>
    <row r="49840" ht="15"/>
    <row r="49841" ht="15"/>
    <row r="49842" ht="15"/>
    <row r="49843" ht="15"/>
    <row r="49844" ht="15"/>
    <row r="49845" ht="15"/>
    <row r="49846" ht="15"/>
    <row r="49847" ht="15"/>
    <row r="49848" ht="15"/>
    <row r="49849" ht="15"/>
    <row r="49850" ht="15"/>
    <row r="49851" ht="15"/>
    <row r="49852" ht="15"/>
    <row r="49853" ht="15"/>
    <row r="49854" ht="15"/>
    <row r="49855" ht="15"/>
    <row r="49856" ht="15"/>
    <row r="49857" ht="15"/>
    <row r="49858" ht="15"/>
    <row r="49859" ht="15"/>
    <row r="49860" ht="15"/>
    <row r="49861" ht="15"/>
    <row r="49862" ht="15"/>
    <row r="49863" ht="15"/>
    <row r="49864" ht="15"/>
    <row r="49865" ht="15"/>
    <row r="49866" ht="15"/>
    <row r="49867" ht="15"/>
    <row r="49868" ht="15"/>
    <row r="49869" ht="15"/>
    <row r="49870" ht="15"/>
    <row r="49871" ht="15"/>
    <row r="49872" ht="15"/>
    <row r="49873" ht="15"/>
    <row r="49874" ht="15"/>
    <row r="49875" ht="15"/>
    <row r="49876" ht="15"/>
    <row r="49877" ht="15"/>
    <row r="49878" ht="15"/>
    <row r="49879" ht="15"/>
    <row r="49880" ht="15"/>
    <row r="49881" ht="15"/>
    <row r="49882" ht="15"/>
    <row r="49883" ht="15"/>
    <row r="49884" ht="15"/>
    <row r="49885" ht="15"/>
    <row r="49886" ht="15"/>
    <row r="49887" ht="15"/>
    <row r="49888" ht="15"/>
    <row r="49889" ht="15"/>
    <row r="49890" ht="15"/>
    <row r="49891" ht="15"/>
    <row r="49892" ht="15"/>
    <row r="49893" ht="15"/>
    <row r="49894" ht="15"/>
    <row r="49895" ht="15"/>
    <row r="49896" ht="15"/>
    <row r="49897" ht="15"/>
    <row r="49898" ht="15"/>
    <row r="49899" ht="15"/>
    <row r="49900" ht="15"/>
    <row r="49901" ht="15"/>
    <row r="49902" ht="15"/>
    <row r="49903" ht="15"/>
    <row r="49904" ht="15"/>
    <row r="49905" ht="15"/>
    <row r="49906" ht="15"/>
    <row r="49907" ht="15"/>
    <row r="49908" ht="15"/>
    <row r="49909" ht="15"/>
    <row r="49910" ht="15"/>
    <row r="49911" ht="15"/>
    <row r="49912" ht="15"/>
    <row r="49913" ht="15"/>
    <row r="49914" ht="15"/>
    <row r="49915" ht="15"/>
    <row r="49916" ht="15"/>
    <row r="49917" ht="15"/>
    <row r="49918" ht="15"/>
    <row r="49919" ht="15"/>
    <row r="49920" ht="15"/>
    <row r="49921" ht="15"/>
    <row r="49922" ht="15"/>
    <row r="49923" ht="15"/>
    <row r="49924" ht="15"/>
    <row r="49925" ht="15"/>
    <row r="49926" ht="15"/>
    <row r="49927" ht="15"/>
    <row r="49928" ht="15"/>
    <row r="49929" ht="15"/>
    <row r="49930" ht="15"/>
    <row r="49931" ht="15"/>
    <row r="49932" ht="15"/>
    <row r="49933" ht="15"/>
    <row r="49934" ht="15"/>
    <row r="49935" ht="15"/>
    <row r="49936" ht="15"/>
    <row r="49937" ht="15"/>
    <row r="49938" ht="15"/>
    <row r="49939" ht="15"/>
    <row r="49940" ht="15"/>
    <row r="49941" ht="15"/>
    <row r="49942" ht="15"/>
    <row r="49943" ht="15"/>
    <row r="49944" ht="15"/>
    <row r="49945" ht="15"/>
    <row r="49946" ht="15"/>
    <row r="49947" ht="15"/>
    <row r="49948" ht="15"/>
    <row r="49949" ht="15"/>
    <row r="49950" ht="15"/>
    <row r="49951" ht="15"/>
    <row r="49952" ht="15"/>
    <row r="49953" ht="15"/>
    <row r="49954" ht="15"/>
    <row r="49955" ht="15"/>
    <row r="49956" ht="15"/>
    <row r="49957" ht="15"/>
    <row r="49958" ht="15"/>
    <row r="49959" ht="15"/>
    <row r="49960" ht="15"/>
    <row r="49961" ht="15"/>
    <row r="49962" ht="15"/>
    <row r="49963" ht="15"/>
    <row r="49964" ht="15"/>
    <row r="49965" ht="15"/>
    <row r="49966" ht="15"/>
    <row r="49967" ht="15"/>
    <row r="49968" ht="15"/>
    <row r="49969" ht="15"/>
    <row r="49970" ht="15"/>
    <row r="49971" ht="15"/>
    <row r="49972" ht="15"/>
    <row r="49973" ht="15"/>
    <row r="49974" ht="15"/>
    <row r="49975" ht="15"/>
    <row r="49976" ht="15"/>
    <row r="49977" ht="15"/>
    <row r="49978" ht="15"/>
    <row r="49979" ht="15"/>
    <row r="49980" ht="15"/>
    <row r="49981" ht="15"/>
    <row r="49982" ht="15"/>
    <row r="49983" ht="15"/>
    <row r="49984" ht="15"/>
    <row r="49985" ht="15"/>
    <row r="49986" ht="15"/>
    <row r="49987" ht="15"/>
    <row r="49988" ht="15"/>
    <row r="49989" ht="15"/>
    <row r="49990" ht="15"/>
    <row r="49991" ht="15"/>
    <row r="49992" ht="15"/>
    <row r="49993" ht="15"/>
    <row r="49994" ht="15"/>
    <row r="49995" ht="15"/>
    <row r="49996" ht="15"/>
    <row r="49997" ht="15"/>
    <row r="49998" ht="15"/>
    <row r="49999" ht="15"/>
    <row r="50000" ht="15"/>
    <row r="50001" ht="15"/>
    <row r="50002" ht="15"/>
    <row r="50003" ht="15"/>
    <row r="50004" ht="15"/>
    <row r="50005" ht="15"/>
    <row r="50006" ht="15"/>
    <row r="50007" ht="15"/>
    <row r="50008" ht="15"/>
    <row r="50009" ht="15"/>
    <row r="50010" ht="15"/>
    <row r="50011" ht="15"/>
    <row r="50012" ht="15"/>
    <row r="50013" ht="15"/>
    <row r="50014" ht="15"/>
    <row r="50015" ht="15"/>
    <row r="50016" ht="15"/>
    <row r="50017" ht="15"/>
    <row r="50018" ht="15"/>
    <row r="50019" ht="15"/>
    <row r="50020" ht="15"/>
    <row r="50021" ht="15"/>
    <row r="50022" ht="15"/>
    <row r="50023" ht="15"/>
    <row r="50024" ht="15"/>
    <row r="50025" ht="15"/>
    <row r="50026" ht="15"/>
    <row r="50027" ht="15"/>
    <row r="50028" ht="15"/>
    <row r="50029" ht="15"/>
    <row r="50030" ht="15"/>
    <row r="50031" ht="15"/>
    <row r="50032" ht="15"/>
    <row r="50033" ht="15"/>
    <row r="50034" ht="15"/>
    <row r="50035" ht="15"/>
    <row r="50036" ht="15"/>
    <row r="50037" ht="15"/>
    <row r="50038" ht="15"/>
    <row r="50039" ht="15"/>
    <row r="50040" ht="15"/>
    <row r="50041" ht="15"/>
    <row r="50042" ht="15"/>
    <row r="50043" ht="15"/>
    <row r="50044" ht="15"/>
    <row r="50045" ht="15"/>
    <row r="50046" ht="15"/>
    <row r="50047" ht="15"/>
    <row r="50048" ht="15"/>
    <row r="50049" ht="15"/>
    <row r="50050" ht="15"/>
    <row r="50051" ht="15"/>
    <row r="50052" ht="15"/>
    <row r="50053" ht="15"/>
    <row r="50054" ht="15"/>
    <row r="50055" ht="15"/>
    <row r="50056" ht="15"/>
    <row r="50057" ht="15"/>
    <row r="50058" ht="15"/>
    <row r="50059" ht="15"/>
    <row r="50060" ht="15"/>
    <row r="50061" ht="15"/>
    <row r="50062" ht="15"/>
    <row r="50063" ht="15"/>
    <row r="50064" ht="15"/>
    <row r="50065" ht="15"/>
    <row r="50066" ht="15"/>
    <row r="50067" ht="15"/>
    <row r="50068" ht="15"/>
    <row r="50069" ht="15"/>
    <row r="50070" ht="15"/>
    <row r="50071" ht="15"/>
    <row r="50072" ht="15"/>
    <row r="50073" ht="15"/>
    <row r="50074" ht="15"/>
    <row r="50075" ht="15"/>
    <row r="50076" ht="15"/>
    <row r="50077" ht="15"/>
    <row r="50078" ht="15"/>
    <row r="50079" ht="15"/>
    <row r="50080" ht="15"/>
    <row r="50081" ht="15"/>
    <row r="50082" ht="15"/>
    <row r="50083" ht="15"/>
    <row r="50084" ht="15"/>
    <row r="50085" ht="15"/>
    <row r="50086" ht="15"/>
    <row r="50087" ht="15"/>
    <row r="50088" ht="15"/>
    <row r="50089" ht="15"/>
    <row r="50090" ht="15"/>
    <row r="50091" ht="15"/>
    <row r="50092" ht="15"/>
    <row r="50093" ht="15"/>
    <row r="50094" ht="15"/>
    <row r="50095" ht="15"/>
    <row r="50096" ht="15"/>
    <row r="50097" ht="15"/>
    <row r="50098" ht="15"/>
    <row r="50099" ht="15"/>
    <row r="50100" ht="15"/>
    <row r="50101" ht="15"/>
    <row r="50102" ht="15"/>
    <row r="50103" ht="15"/>
    <row r="50104" ht="15"/>
    <row r="50105" ht="15"/>
    <row r="50106" ht="15"/>
    <row r="50107" ht="15"/>
    <row r="50108" ht="15"/>
    <row r="50109" ht="15"/>
    <row r="50110" ht="15"/>
    <row r="50111" ht="15"/>
    <row r="50112" ht="15"/>
    <row r="50113" ht="15"/>
    <row r="50114" ht="15"/>
    <row r="50115" ht="15"/>
    <row r="50116" ht="15"/>
    <row r="50117" ht="15"/>
    <row r="50118" ht="15"/>
    <row r="50119" ht="15"/>
    <row r="50120" ht="15"/>
    <row r="50121" ht="15"/>
    <row r="50122" ht="15"/>
    <row r="50123" ht="15"/>
    <row r="50124" ht="15"/>
    <row r="50125" ht="15"/>
    <row r="50126" ht="15"/>
    <row r="50127" ht="15"/>
    <row r="50128" ht="15"/>
    <row r="50129" ht="15"/>
    <row r="50130" ht="15"/>
    <row r="50131" ht="15"/>
    <row r="50132" ht="15"/>
    <row r="50133" ht="15"/>
    <row r="50134" ht="15"/>
    <row r="50135" ht="15"/>
    <row r="50136" ht="15"/>
    <row r="50137" ht="15"/>
    <row r="50138" ht="15"/>
    <row r="50139" ht="15"/>
    <row r="50140" ht="15"/>
    <row r="50141" ht="15"/>
    <row r="50142" ht="15"/>
    <row r="50143" ht="15"/>
    <row r="50144" ht="15"/>
    <row r="50145" ht="15"/>
    <row r="50146" ht="15"/>
    <row r="50147" ht="15"/>
    <row r="50148" ht="15"/>
    <row r="50149" ht="15"/>
    <row r="50150" ht="15"/>
    <row r="50151" ht="15"/>
    <row r="50152" ht="15"/>
    <row r="50153" ht="15"/>
    <row r="50154" ht="15"/>
    <row r="50155" ht="15"/>
    <row r="50156" ht="15"/>
    <row r="50157" ht="15"/>
    <row r="50158" ht="15"/>
    <row r="50159" ht="15"/>
    <row r="50160" ht="15"/>
    <row r="50161" ht="15"/>
    <row r="50162" ht="15"/>
    <row r="50163" ht="15"/>
    <row r="50164" ht="15"/>
    <row r="50165" ht="15"/>
    <row r="50166" ht="15"/>
    <row r="50167" ht="15"/>
    <row r="50168" ht="15"/>
    <row r="50169" ht="15"/>
    <row r="50170" ht="15"/>
    <row r="50171" ht="15"/>
    <row r="50172" ht="15"/>
    <row r="50173" ht="15"/>
    <row r="50174" ht="15"/>
    <row r="50175" ht="15"/>
    <row r="50176" ht="15"/>
    <row r="50177" ht="15"/>
    <row r="50178" ht="15"/>
    <row r="50179" ht="15"/>
    <row r="50180" ht="15"/>
    <row r="50181" ht="15"/>
    <row r="50182" ht="15"/>
    <row r="50183" ht="15"/>
    <row r="50184" ht="15"/>
    <row r="50185" ht="15"/>
    <row r="50186" ht="15"/>
    <row r="50187" ht="15"/>
    <row r="50188" ht="15"/>
    <row r="50189" ht="15"/>
    <row r="50190" ht="15"/>
    <row r="50191" ht="15"/>
    <row r="50192" ht="15"/>
    <row r="50193" ht="15"/>
    <row r="50194" ht="15"/>
    <row r="50195" ht="15"/>
    <row r="50196" ht="15"/>
    <row r="50197" ht="15"/>
    <row r="50198" ht="15"/>
    <row r="50199" ht="15"/>
    <row r="50200" ht="15"/>
    <row r="50201" ht="15"/>
    <row r="50202" ht="15"/>
    <row r="50203" ht="15"/>
    <row r="50204" ht="15"/>
    <row r="50205" ht="15"/>
    <row r="50206" ht="15"/>
    <row r="50207" ht="15"/>
    <row r="50208" ht="15"/>
    <row r="50209" ht="15"/>
    <row r="50210" ht="15"/>
    <row r="50211" ht="15"/>
    <row r="50212" ht="15"/>
    <row r="50213" ht="15"/>
    <row r="50214" ht="15"/>
    <row r="50215" ht="15"/>
    <row r="50216" ht="15"/>
    <row r="50217" ht="15"/>
    <row r="50218" ht="15"/>
    <row r="50219" ht="15"/>
    <row r="50220" ht="15"/>
    <row r="50221" ht="15"/>
    <row r="50222" ht="15"/>
    <row r="50223" ht="15"/>
    <row r="50224" ht="15"/>
    <row r="50225" ht="15"/>
    <row r="50226" ht="15"/>
    <row r="50227" ht="15"/>
    <row r="50228" ht="15"/>
    <row r="50229" ht="15"/>
    <row r="50230" ht="15"/>
    <row r="50231" ht="15"/>
    <row r="50232" ht="15"/>
    <row r="50233" ht="15"/>
    <row r="50234" ht="15"/>
    <row r="50235" ht="15"/>
    <row r="50236" ht="15"/>
    <row r="50237" ht="15"/>
    <row r="50238" ht="15"/>
    <row r="50239" ht="15"/>
    <row r="50240" ht="15"/>
    <row r="50241" ht="15"/>
    <row r="50242" ht="15"/>
    <row r="50243" ht="15"/>
    <row r="50244" ht="15"/>
    <row r="50245" ht="15"/>
    <row r="50246" ht="15"/>
    <row r="50247" ht="15"/>
    <row r="50248" ht="15"/>
    <row r="50249" ht="15"/>
    <row r="50250" ht="15"/>
    <row r="50251" ht="15"/>
    <row r="50252" ht="15"/>
    <row r="50253" ht="15"/>
    <row r="50254" ht="15"/>
    <row r="50255" ht="15"/>
    <row r="50256" ht="15"/>
    <row r="50257" ht="15"/>
    <row r="50258" ht="15"/>
    <row r="50259" ht="15"/>
    <row r="50260" ht="15"/>
    <row r="50261" ht="15"/>
    <row r="50262" ht="15"/>
    <row r="50263" ht="15"/>
    <row r="50264" ht="15"/>
    <row r="50265" ht="15"/>
    <row r="50266" ht="15"/>
    <row r="50267" ht="15"/>
    <row r="50268" ht="15"/>
    <row r="50269" ht="15"/>
    <row r="50270" ht="15"/>
    <row r="50271" ht="15"/>
    <row r="50272" ht="15"/>
    <row r="50273" ht="15"/>
    <row r="50274" ht="15"/>
    <row r="50275" ht="15"/>
    <row r="50276" ht="15"/>
    <row r="50277" ht="15"/>
    <row r="50278" ht="15"/>
    <row r="50279" ht="15"/>
    <row r="50280" ht="15"/>
    <row r="50281" ht="15"/>
    <row r="50282" ht="15"/>
    <row r="50283" ht="15"/>
    <row r="50284" ht="15"/>
    <row r="50285" ht="15"/>
    <row r="50286" ht="15"/>
    <row r="50287" ht="15"/>
    <row r="50288" ht="15"/>
    <row r="50289" ht="15"/>
    <row r="50290" ht="15"/>
    <row r="50291" ht="15"/>
    <row r="50292" ht="15"/>
    <row r="50293" ht="15"/>
    <row r="50294" ht="15"/>
    <row r="50295" ht="15"/>
    <row r="50296" ht="15"/>
    <row r="50297" ht="15"/>
    <row r="50298" ht="15"/>
    <row r="50299" ht="15"/>
    <row r="50300" ht="15"/>
    <row r="50301" ht="15"/>
    <row r="50302" ht="15"/>
    <row r="50303" ht="15"/>
    <row r="50304" ht="15"/>
    <row r="50305" ht="15"/>
    <row r="50306" ht="15"/>
    <row r="50307" ht="15"/>
    <row r="50308" ht="15"/>
    <row r="50309" ht="15"/>
    <row r="50310" ht="15"/>
    <row r="50311" ht="15"/>
    <row r="50312" ht="15"/>
    <row r="50313" ht="15"/>
    <row r="50314" ht="15"/>
    <row r="50315" ht="15"/>
    <row r="50316" ht="15"/>
    <row r="50317" ht="15"/>
    <row r="50318" ht="15"/>
    <row r="50319" ht="15"/>
    <row r="50320" ht="15"/>
    <row r="50321" ht="15"/>
    <row r="50322" ht="15"/>
    <row r="50323" ht="15"/>
    <row r="50324" ht="15"/>
    <row r="50325" ht="15"/>
    <row r="50326" ht="15"/>
    <row r="50327" ht="15"/>
    <row r="50328" ht="15"/>
    <row r="50329" ht="15"/>
    <row r="50330" ht="15"/>
    <row r="50331" ht="15"/>
    <row r="50332" ht="15"/>
    <row r="50333" ht="15"/>
    <row r="50334" ht="15"/>
    <row r="50335" ht="15"/>
    <row r="50336" ht="15"/>
    <row r="50337" ht="15"/>
    <row r="50338" ht="15"/>
    <row r="50339" ht="15"/>
    <row r="50340" ht="15"/>
    <row r="50341" ht="15"/>
    <row r="50342" ht="15"/>
    <row r="50343" ht="15"/>
    <row r="50344" ht="15"/>
    <row r="50345" ht="15"/>
    <row r="50346" ht="15"/>
    <row r="50347" ht="15"/>
    <row r="50348" ht="15"/>
    <row r="50349" ht="15"/>
    <row r="50350" ht="15"/>
    <row r="50351" ht="15"/>
    <row r="50352" ht="15"/>
    <row r="50353" ht="15"/>
    <row r="50354" ht="15"/>
    <row r="50355" ht="15"/>
    <row r="50356" ht="15"/>
    <row r="50357" ht="15"/>
    <row r="50358" ht="15"/>
    <row r="50359" ht="15"/>
    <row r="50360" ht="15"/>
    <row r="50361" ht="15"/>
    <row r="50362" ht="15"/>
    <row r="50363" ht="15"/>
    <row r="50364" ht="15"/>
    <row r="50365" ht="15"/>
    <row r="50366" ht="15"/>
    <row r="50367" ht="15"/>
    <row r="50368" ht="15"/>
    <row r="50369" ht="15"/>
    <row r="50370" ht="15"/>
    <row r="50371" ht="15"/>
    <row r="50372" ht="15"/>
    <row r="50373" ht="15"/>
    <row r="50374" ht="15"/>
    <row r="50375" ht="15"/>
    <row r="50376" ht="15"/>
    <row r="50377" ht="15"/>
    <row r="50378" ht="15"/>
    <row r="50379" ht="15"/>
    <row r="50380" ht="15"/>
    <row r="50381" ht="15"/>
    <row r="50382" ht="15"/>
    <row r="50383" ht="15"/>
    <row r="50384" ht="15"/>
    <row r="50385" ht="15"/>
    <row r="50386" ht="15"/>
    <row r="50387" ht="15"/>
    <row r="50388" ht="15"/>
    <row r="50389" ht="15"/>
    <row r="50390" ht="15"/>
    <row r="50391" ht="15"/>
    <row r="50392" ht="15"/>
    <row r="50393" ht="15"/>
    <row r="50394" ht="15"/>
    <row r="50395" ht="15"/>
    <row r="50396" ht="15"/>
    <row r="50397" ht="15"/>
    <row r="50398" ht="15"/>
    <row r="50399" ht="15"/>
    <row r="50400" ht="15"/>
    <row r="50401" ht="15"/>
    <row r="50402" ht="15"/>
    <row r="50403" ht="15"/>
    <row r="50404" ht="15"/>
    <row r="50405" ht="15"/>
    <row r="50406" ht="15"/>
    <row r="50407" ht="15"/>
    <row r="50408" ht="15"/>
    <row r="50409" ht="15"/>
    <row r="50410" ht="15"/>
    <row r="50411" ht="15"/>
    <row r="50412" ht="15"/>
    <row r="50413" ht="15"/>
    <row r="50414" ht="15"/>
    <row r="50415" ht="15"/>
    <row r="50416" ht="15"/>
    <row r="50417" ht="15"/>
    <row r="50418" ht="15"/>
    <row r="50419" ht="15"/>
    <row r="50420" ht="15"/>
    <row r="50421" ht="15"/>
    <row r="50422" ht="15"/>
    <row r="50423" ht="15"/>
    <row r="50424" ht="15"/>
    <row r="50425" ht="15"/>
    <row r="50426" ht="15"/>
    <row r="50427" ht="15"/>
    <row r="50428" ht="15"/>
    <row r="50429" ht="15"/>
    <row r="50430" ht="15"/>
    <row r="50431" ht="15"/>
    <row r="50432" ht="15"/>
    <row r="50433" ht="15"/>
    <row r="50434" ht="15"/>
    <row r="50435" ht="15"/>
    <row r="50436" ht="15"/>
    <row r="50437" ht="15"/>
    <row r="50438" ht="15"/>
    <row r="50439" ht="15"/>
    <row r="50440" ht="15"/>
    <row r="50441" ht="15"/>
    <row r="50442" ht="15"/>
    <row r="50443" ht="15"/>
    <row r="50444" ht="15"/>
    <row r="50445" ht="15"/>
    <row r="50446" ht="15"/>
    <row r="50447" ht="15"/>
    <row r="50448" ht="15"/>
    <row r="50449" ht="15"/>
    <row r="50450" ht="15"/>
    <row r="50451" ht="15"/>
    <row r="50452" ht="15"/>
    <row r="50453" ht="15"/>
    <row r="50454" ht="15"/>
    <row r="50455" ht="15"/>
    <row r="50456" ht="15"/>
    <row r="50457" ht="15"/>
    <row r="50458" ht="15"/>
    <row r="50459" ht="15"/>
    <row r="50460" ht="15"/>
    <row r="50461" ht="15"/>
    <row r="50462" ht="15"/>
    <row r="50463" ht="15"/>
    <row r="50464" ht="15"/>
    <row r="50465" ht="15"/>
    <row r="50466" ht="15"/>
    <row r="50467" ht="15"/>
    <row r="50468" ht="15"/>
    <row r="50469" ht="15"/>
    <row r="50470" ht="15"/>
    <row r="50471" ht="15"/>
    <row r="50472" ht="15"/>
    <row r="50473" ht="15"/>
    <row r="50474" ht="15"/>
    <row r="50475" ht="15"/>
    <row r="50476" ht="15"/>
    <row r="50477" ht="15"/>
    <row r="50478" ht="15"/>
    <row r="50479" ht="15"/>
    <row r="50480" ht="15"/>
    <row r="50481" ht="15"/>
    <row r="50482" ht="15"/>
    <row r="50483" ht="15"/>
    <row r="50484" ht="15"/>
    <row r="50485" ht="15"/>
    <row r="50486" ht="15"/>
    <row r="50487" ht="15"/>
    <row r="50488" ht="15"/>
    <row r="50489" ht="15"/>
    <row r="50490" ht="15"/>
    <row r="50491" ht="15"/>
    <row r="50492" ht="15"/>
    <row r="50493" ht="15"/>
    <row r="50494" ht="15"/>
    <row r="50495" ht="15"/>
    <row r="50496" ht="15"/>
    <row r="50497" ht="15"/>
    <row r="50498" ht="15"/>
    <row r="50499" ht="15"/>
    <row r="50500" ht="15"/>
    <row r="50501" ht="15"/>
    <row r="50502" ht="15"/>
    <row r="50503" ht="15"/>
    <row r="50504" ht="15"/>
    <row r="50505" ht="15"/>
    <row r="50506" ht="15"/>
    <row r="50507" ht="15"/>
    <row r="50508" ht="15"/>
    <row r="50509" ht="15"/>
    <row r="50510" ht="15"/>
    <row r="50511" ht="15"/>
    <row r="50512" ht="15"/>
    <row r="50513" ht="15"/>
    <row r="50514" ht="15"/>
    <row r="50515" ht="15"/>
    <row r="50516" ht="15"/>
    <row r="50517" ht="15"/>
    <row r="50518" ht="15"/>
    <row r="50519" ht="15"/>
    <row r="50520" ht="15"/>
    <row r="50521" ht="15"/>
    <row r="50522" ht="15"/>
    <row r="50523" ht="15"/>
    <row r="50524" ht="15"/>
    <row r="50525" ht="15"/>
    <row r="50526" ht="15"/>
    <row r="50527" ht="15"/>
    <row r="50528" ht="15"/>
    <row r="50529" ht="15"/>
    <row r="50530" ht="15"/>
    <row r="50531" ht="15"/>
    <row r="50532" ht="15"/>
    <row r="50533" ht="15"/>
    <row r="50534" ht="15"/>
    <row r="50535" ht="15"/>
    <row r="50536" ht="15"/>
    <row r="50537" ht="15"/>
    <row r="50538" ht="15"/>
    <row r="50539" ht="15"/>
    <row r="50540" ht="15"/>
    <row r="50541" ht="15"/>
    <row r="50542" ht="15"/>
    <row r="50543" ht="15"/>
    <row r="50544" ht="15"/>
    <row r="50545" ht="15"/>
    <row r="50546" ht="15"/>
    <row r="50547" ht="15"/>
    <row r="50548" ht="15"/>
    <row r="50549" ht="15"/>
    <row r="50550" ht="15"/>
    <row r="50551" ht="15"/>
    <row r="50552" ht="15"/>
    <row r="50553" ht="15"/>
    <row r="50554" ht="15"/>
    <row r="50555" ht="15"/>
    <row r="50556" ht="15"/>
    <row r="50557" ht="15"/>
    <row r="50558" ht="15"/>
    <row r="50559" ht="15"/>
    <row r="50560" ht="15"/>
    <row r="50561" ht="15"/>
    <row r="50562" ht="15"/>
    <row r="50563" ht="15"/>
    <row r="50564" ht="15"/>
    <row r="50565" ht="15"/>
    <row r="50566" ht="15"/>
    <row r="50567" ht="15"/>
    <row r="50568" ht="15"/>
    <row r="50569" ht="15"/>
    <row r="50570" ht="15"/>
    <row r="50571" ht="15"/>
    <row r="50572" ht="15"/>
    <row r="50573" ht="15"/>
    <row r="50574" ht="15"/>
    <row r="50575" ht="15"/>
    <row r="50576" ht="15"/>
    <row r="50577" ht="15"/>
    <row r="50578" ht="15"/>
    <row r="50579" ht="15"/>
    <row r="50580" ht="15"/>
    <row r="50581" ht="15"/>
    <row r="50582" ht="15"/>
    <row r="50583" ht="15"/>
    <row r="50584" ht="15"/>
    <row r="50585" ht="15"/>
    <row r="50586" ht="15"/>
    <row r="50587" ht="15"/>
    <row r="50588" ht="15"/>
    <row r="50589" ht="15"/>
    <row r="50590" ht="15"/>
    <row r="50591" ht="15"/>
    <row r="50592" ht="15"/>
    <row r="50593" ht="15"/>
    <row r="50594" ht="15"/>
    <row r="50595" ht="15"/>
    <row r="50596" ht="15"/>
    <row r="50597" ht="15"/>
    <row r="50598" ht="15"/>
    <row r="50599" ht="15"/>
    <row r="50600" ht="15"/>
    <row r="50601" ht="15"/>
    <row r="50602" ht="15"/>
    <row r="50603" ht="15"/>
    <row r="50604" ht="15"/>
    <row r="50605" ht="15"/>
    <row r="50606" ht="15"/>
    <row r="50607" ht="15"/>
    <row r="50608" ht="15"/>
    <row r="50609" ht="15"/>
    <row r="50610" ht="15"/>
    <row r="50611" ht="15"/>
    <row r="50612" ht="15"/>
    <row r="50613" ht="15"/>
    <row r="50614" ht="15"/>
    <row r="50615" ht="15"/>
    <row r="50616" ht="15"/>
    <row r="50617" ht="15"/>
    <row r="50618" ht="15"/>
    <row r="50619" ht="15"/>
    <row r="50620" ht="15"/>
    <row r="50621" ht="15"/>
    <row r="50622" ht="15"/>
    <row r="50623" ht="15"/>
    <row r="50624" ht="15"/>
    <row r="50625" ht="15"/>
    <row r="50626" ht="15"/>
    <row r="50627" ht="15"/>
    <row r="50628" ht="15"/>
    <row r="50629" ht="15"/>
    <row r="50630" ht="15"/>
    <row r="50631" ht="15"/>
    <row r="50632" ht="15"/>
    <row r="50633" ht="15"/>
    <row r="50634" ht="15"/>
    <row r="50635" ht="15"/>
    <row r="50636" ht="15"/>
    <row r="50637" ht="15"/>
    <row r="50638" ht="15"/>
    <row r="50639" ht="15"/>
    <row r="50640" ht="15"/>
    <row r="50641" ht="15"/>
    <row r="50642" ht="15"/>
    <row r="50643" ht="15"/>
    <row r="50644" ht="15"/>
    <row r="50645" ht="15"/>
    <row r="50646" ht="15"/>
    <row r="50647" ht="15"/>
    <row r="50648" ht="15"/>
    <row r="50649" ht="15"/>
    <row r="50650" ht="15"/>
    <row r="50651" ht="15"/>
    <row r="50652" ht="15"/>
    <row r="50653" ht="15"/>
    <row r="50654" ht="15"/>
    <row r="50655" ht="15"/>
    <row r="50656" ht="15"/>
    <row r="50657" ht="15"/>
    <row r="50658" ht="15"/>
    <row r="50659" ht="15"/>
    <row r="50660" ht="15"/>
    <row r="50661" ht="15"/>
    <row r="50662" ht="15"/>
    <row r="50663" ht="15"/>
    <row r="50664" ht="15"/>
    <row r="50665" ht="15"/>
    <row r="50666" ht="15"/>
    <row r="50667" ht="15"/>
    <row r="50668" ht="15"/>
    <row r="50669" ht="15"/>
    <row r="50670" ht="15"/>
    <row r="50671" ht="15"/>
    <row r="50672" ht="15"/>
    <row r="50673" ht="15"/>
    <row r="50674" ht="15"/>
    <row r="50675" ht="15"/>
    <row r="50676" ht="15"/>
    <row r="50677" ht="15"/>
    <row r="50678" ht="15"/>
    <row r="50679" ht="15"/>
    <row r="50680" ht="15"/>
    <row r="50681" ht="15"/>
    <row r="50682" ht="15"/>
    <row r="50683" ht="15"/>
    <row r="50684" ht="15"/>
    <row r="50685" ht="15"/>
    <row r="50686" ht="15"/>
    <row r="50687" ht="15"/>
    <row r="50688" ht="15"/>
    <row r="50689" ht="15"/>
    <row r="50690" ht="15"/>
    <row r="50691" ht="15"/>
    <row r="50692" ht="15"/>
    <row r="50693" ht="15"/>
    <row r="50694" ht="15"/>
    <row r="50695" ht="15"/>
    <row r="50696" ht="15"/>
    <row r="50697" ht="15"/>
    <row r="50698" ht="15"/>
    <row r="50699" ht="15"/>
    <row r="50700" ht="15"/>
    <row r="50701" ht="15"/>
    <row r="50702" ht="15"/>
    <row r="50703" ht="15"/>
    <row r="50704" ht="15"/>
    <row r="50705" ht="15"/>
    <row r="50706" ht="15"/>
    <row r="50707" ht="15"/>
    <row r="50708" ht="15"/>
    <row r="50709" ht="15"/>
    <row r="50710" ht="15"/>
    <row r="50711" ht="15"/>
    <row r="50712" ht="15"/>
    <row r="50713" ht="15"/>
    <row r="50714" ht="15"/>
    <row r="50715" ht="15"/>
    <row r="50716" ht="15"/>
    <row r="50717" ht="15"/>
    <row r="50718" ht="15"/>
    <row r="50719" ht="15"/>
    <row r="50720" ht="15"/>
    <row r="50721" ht="15"/>
    <row r="50722" ht="15"/>
    <row r="50723" ht="15"/>
    <row r="50724" ht="15"/>
    <row r="50725" ht="15"/>
    <row r="50726" ht="15"/>
    <row r="50727" ht="15"/>
    <row r="50728" ht="15"/>
    <row r="50729" ht="15"/>
    <row r="50730" ht="15"/>
    <row r="50731" ht="15"/>
    <row r="50732" ht="15"/>
    <row r="50733" ht="15"/>
    <row r="50734" ht="15"/>
    <row r="50735" ht="15"/>
    <row r="50736" ht="15"/>
    <row r="50737" ht="15"/>
    <row r="50738" ht="15"/>
    <row r="50739" ht="15"/>
    <row r="50740" ht="15"/>
    <row r="50741" ht="15"/>
    <row r="50742" ht="15"/>
    <row r="50743" ht="15"/>
    <row r="50744" ht="15"/>
    <row r="50745" ht="15"/>
    <row r="50746" ht="15"/>
    <row r="50747" ht="15"/>
    <row r="50748" ht="15"/>
    <row r="50749" ht="15"/>
    <row r="50750" ht="15"/>
    <row r="50751" ht="15"/>
    <row r="50752" ht="15"/>
    <row r="50753" ht="15"/>
    <row r="50754" ht="15"/>
    <row r="50755" ht="15"/>
    <row r="50756" ht="15"/>
    <row r="50757" ht="15"/>
    <row r="50758" ht="15"/>
    <row r="50759" ht="15"/>
    <row r="50760" ht="15"/>
    <row r="50761" ht="15"/>
    <row r="50762" ht="15"/>
    <row r="50763" ht="15"/>
    <row r="50764" ht="15"/>
    <row r="50765" ht="15"/>
    <row r="50766" ht="15"/>
    <row r="50767" ht="15"/>
    <row r="50768" ht="15"/>
    <row r="50769" ht="15"/>
    <row r="50770" ht="15"/>
    <row r="50771" ht="15"/>
    <row r="50772" ht="15"/>
    <row r="50773" ht="15"/>
    <row r="50774" ht="15"/>
    <row r="50775" ht="15"/>
    <row r="50776" ht="15"/>
    <row r="50777" ht="15"/>
    <row r="50778" ht="15"/>
    <row r="50779" ht="15"/>
    <row r="50780" ht="15"/>
    <row r="50781" ht="15"/>
    <row r="50782" ht="15"/>
    <row r="50783" ht="15"/>
    <row r="50784" ht="15"/>
    <row r="50785" ht="15"/>
    <row r="50786" ht="15"/>
    <row r="50787" ht="15"/>
    <row r="50788" ht="15"/>
    <row r="50789" ht="15"/>
    <row r="50790" ht="15"/>
    <row r="50791" ht="15"/>
    <row r="50792" ht="15"/>
    <row r="50793" ht="15"/>
    <row r="50794" ht="15"/>
    <row r="50795" ht="15"/>
    <row r="50796" ht="15"/>
    <row r="50797" ht="15"/>
    <row r="50798" ht="15"/>
    <row r="50799" ht="15"/>
    <row r="50800" ht="15"/>
    <row r="50801" ht="15"/>
    <row r="50802" ht="15"/>
    <row r="50803" ht="15"/>
    <row r="50804" ht="15"/>
    <row r="50805" ht="15"/>
    <row r="50806" ht="15"/>
    <row r="50807" ht="15"/>
    <row r="50808" ht="15"/>
    <row r="50809" ht="15"/>
    <row r="50810" ht="15"/>
    <row r="50811" ht="15"/>
    <row r="50812" ht="15"/>
    <row r="50813" ht="15"/>
    <row r="50814" ht="15"/>
    <row r="50815" ht="15"/>
    <row r="50816" ht="15"/>
    <row r="50817" ht="15"/>
    <row r="50818" ht="15"/>
    <row r="50819" ht="15"/>
    <row r="50820" ht="15"/>
    <row r="50821" ht="15"/>
    <row r="50822" ht="15"/>
    <row r="50823" ht="15"/>
    <row r="50824" ht="15"/>
    <row r="50825" ht="15"/>
    <row r="50826" ht="15"/>
    <row r="50827" ht="15"/>
    <row r="50828" ht="15"/>
    <row r="50829" ht="15"/>
    <row r="50830" ht="15"/>
    <row r="50831" ht="15"/>
    <row r="50832" ht="15"/>
    <row r="50833" ht="15"/>
    <row r="50834" ht="15"/>
    <row r="50835" ht="15"/>
    <row r="50836" ht="15"/>
    <row r="50837" ht="15"/>
    <row r="50838" ht="15"/>
    <row r="50839" ht="15"/>
    <row r="50840" ht="15"/>
    <row r="50841" ht="15"/>
    <row r="50842" ht="15"/>
    <row r="50843" ht="15"/>
    <row r="50844" ht="15"/>
    <row r="50845" ht="15"/>
    <row r="50846" ht="15"/>
    <row r="50847" ht="15"/>
    <row r="50848" ht="15"/>
    <row r="50849" ht="15"/>
    <row r="50850" ht="15"/>
    <row r="50851" ht="15"/>
    <row r="50852" ht="15"/>
    <row r="50853" ht="15"/>
    <row r="50854" ht="15"/>
    <row r="50855" ht="15"/>
    <row r="50856" ht="15"/>
    <row r="50857" ht="15"/>
    <row r="50858" ht="15"/>
    <row r="50859" ht="15"/>
    <row r="50860" ht="15"/>
    <row r="50861" ht="15"/>
    <row r="50862" ht="15"/>
    <row r="50863" ht="15"/>
    <row r="50864" ht="15"/>
    <row r="50865" ht="15"/>
    <row r="50866" ht="15"/>
    <row r="50867" ht="15"/>
    <row r="50868" ht="15"/>
    <row r="50869" ht="15"/>
    <row r="50870" ht="15"/>
    <row r="50871" ht="15"/>
    <row r="50872" ht="15"/>
    <row r="50873" ht="15"/>
    <row r="50874" ht="15"/>
    <row r="50875" ht="15"/>
    <row r="50876" ht="15"/>
    <row r="50877" ht="15"/>
    <row r="50878" ht="15"/>
    <row r="50879" ht="15"/>
    <row r="50880" ht="15"/>
    <row r="50881" ht="15"/>
    <row r="50882" ht="15"/>
    <row r="50883" ht="15"/>
    <row r="50884" ht="15"/>
    <row r="50885" ht="15"/>
    <row r="50886" ht="15"/>
    <row r="50887" ht="15"/>
    <row r="50888" ht="15"/>
    <row r="50889" ht="15"/>
    <row r="50890" ht="15"/>
    <row r="50891" ht="15"/>
    <row r="50892" ht="15"/>
    <row r="50893" ht="15"/>
    <row r="50894" ht="15"/>
    <row r="50895" ht="15"/>
    <row r="50896" ht="15"/>
    <row r="50897" ht="15"/>
    <row r="50898" ht="15"/>
    <row r="50899" ht="15"/>
    <row r="50900" ht="15"/>
    <row r="50901" ht="15"/>
    <row r="50902" ht="15"/>
    <row r="50903" ht="15"/>
    <row r="50904" ht="15"/>
    <row r="50905" ht="15"/>
    <row r="50906" ht="15"/>
    <row r="50907" ht="15"/>
    <row r="50908" ht="15"/>
    <row r="50909" ht="15"/>
    <row r="50910" ht="15"/>
    <row r="50911" ht="15"/>
    <row r="50912" ht="15"/>
    <row r="50913" ht="15"/>
    <row r="50914" ht="15"/>
    <row r="50915" ht="15"/>
    <row r="50916" ht="15"/>
    <row r="50917" ht="15"/>
    <row r="50918" ht="15"/>
    <row r="50919" ht="15"/>
    <row r="50920" ht="15"/>
    <row r="50921" ht="15"/>
    <row r="50922" ht="15"/>
    <row r="50923" ht="15"/>
    <row r="50924" ht="15"/>
    <row r="50925" ht="15"/>
    <row r="50926" ht="15"/>
    <row r="50927" ht="15"/>
    <row r="50928" ht="15"/>
    <row r="50929" ht="15"/>
    <row r="50930" ht="15"/>
    <row r="50931" ht="15"/>
    <row r="50932" ht="15"/>
    <row r="50933" ht="15"/>
    <row r="50934" ht="15"/>
    <row r="50935" ht="15"/>
    <row r="50936" ht="15"/>
    <row r="50937" ht="15"/>
    <row r="50938" ht="15"/>
    <row r="50939" ht="15"/>
    <row r="50940" ht="15"/>
    <row r="50941" ht="15"/>
    <row r="50942" ht="15"/>
    <row r="50943" ht="15"/>
    <row r="50944" ht="15"/>
    <row r="50945" ht="15"/>
    <row r="50946" ht="15"/>
    <row r="50947" ht="15"/>
    <row r="50948" ht="15"/>
    <row r="50949" ht="15"/>
    <row r="50950" ht="15"/>
    <row r="50951" ht="15"/>
    <row r="50952" ht="15"/>
    <row r="50953" ht="15"/>
    <row r="50954" ht="15"/>
    <row r="50955" ht="15"/>
    <row r="50956" ht="15"/>
    <row r="50957" ht="15"/>
    <row r="50958" ht="15"/>
    <row r="50959" ht="15"/>
    <row r="50960" ht="15"/>
    <row r="50961" ht="15"/>
    <row r="50962" ht="15"/>
    <row r="50963" ht="15"/>
    <row r="50964" ht="15"/>
    <row r="50965" ht="15"/>
    <row r="50966" ht="15"/>
    <row r="50967" ht="15"/>
    <row r="50968" ht="15"/>
    <row r="50969" ht="15"/>
    <row r="50970" ht="15"/>
    <row r="50971" ht="15"/>
    <row r="50972" ht="15"/>
    <row r="50973" ht="15"/>
    <row r="50974" ht="15"/>
    <row r="50975" ht="15"/>
    <row r="50976" ht="15"/>
    <row r="50977" ht="15"/>
    <row r="50978" ht="15"/>
    <row r="50979" ht="15"/>
    <row r="50980" ht="15"/>
    <row r="50981" ht="15"/>
    <row r="50982" ht="15"/>
    <row r="50983" ht="15"/>
    <row r="50984" ht="15"/>
    <row r="50985" ht="15"/>
    <row r="50986" ht="15"/>
    <row r="50987" ht="15"/>
    <row r="50988" ht="15"/>
    <row r="50989" ht="15"/>
    <row r="50990" ht="15"/>
    <row r="50991" ht="15"/>
    <row r="50992" ht="15"/>
    <row r="50993" ht="15"/>
    <row r="50994" ht="15"/>
    <row r="50995" ht="15"/>
    <row r="50996" ht="15"/>
    <row r="50997" ht="15"/>
    <row r="50998" ht="15"/>
    <row r="50999" ht="15"/>
    <row r="51000" ht="15"/>
    <row r="51001" ht="15"/>
    <row r="51002" ht="15"/>
    <row r="51003" ht="15"/>
    <row r="51004" ht="15"/>
    <row r="51005" ht="15"/>
    <row r="51006" ht="15"/>
    <row r="51007" ht="15"/>
    <row r="51008" ht="15"/>
    <row r="51009" ht="15"/>
    <row r="51010" ht="15"/>
    <row r="51011" ht="15"/>
    <row r="51012" ht="15"/>
    <row r="51013" ht="15"/>
    <row r="51014" ht="15"/>
    <row r="51015" ht="15"/>
    <row r="51016" ht="15"/>
    <row r="51017" ht="15"/>
    <row r="51018" ht="15"/>
    <row r="51019" ht="15"/>
    <row r="51020" ht="15"/>
    <row r="51021" ht="15"/>
    <row r="51022" ht="15"/>
    <row r="51023" ht="15"/>
    <row r="51024" ht="15"/>
    <row r="51025" ht="15"/>
    <row r="51026" ht="15"/>
    <row r="51027" ht="15"/>
    <row r="51028" ht="15"/>
    <row r="51029" ht="15"/>
    <row r="51030" ht="15"/>
    <row r="51031" ht="15"/>
    <row r="51032" ht="15"/>
    <row r="51033" ht="15"/>
    <row r="51034" ht="15"/>
    <row r="51035" ht="15"/>
    <row r="51036" ht="15"/>
    <row r="51037" ht="15"/>
    <row r="51038" ht="15"/>
    <row r="51039" ht="15"/>
    <row r="51040" ht="15"/>
    <row r="51041" ht="15"/>
    <row r="51042" ht="15"/>
    <row r="51043" ht="15"/>
    <row r="51044" ht="15"/>
    <row r="51045" ht="15"/>
    <row r="51046" ht="15"/>
    <row r="51047" ht="15"/>
    <row r="51048" ht="15"/>
    <row r="51049" ht="15"/>
    <row r="51050" ht="15"/>
    <row r="51051" ht="15"/>
    <row r="51052" ht="15"/>
    <row r="51053" ht="15"/>
    <row r="51054" ht="15"/>
    <row r="51055" ht="15"/>
    <row r="51056" ht="15"/>
    <row r="51057" ht="15"/>
    <row r="51058" ht="15"/>
    <row r="51059" ht="15"/>
    <row r="51060" ht="15"/>
    <row r="51061" ht="15"/>
    <row r="51062" ht="15"/>
    <row r="51063" ht="15"/>
    <row r="51064" ht="15"/>
    <row r="51065" ht="15"/>
    <row r="51066" ht="15"/>
    <row r="51067" ht="15"/>
    <row r="51068" ht="15"/>
    <row r="51069" ht="15"/>
    <row r="51070" ht="15"/>
    <row r="51071" ht="15"/>
    <row r="51072" ht="15"/>
    <row r="51073" ht="15"/>
    <row r="51074" ht="15"/>
    <row r="51075" ht="15"/>
    <row r="51076" ht="15"/>
    <row r="51077" ht="15"/>
    <row r="51078" ht="15"/>
    <row r="51079" ht="15"/>
    <row r="51080" ht="15"/>
    <row r="51081" ht="15"/>
    <row r="51082" ht="15"/>
    <row r="51083" ht="15"/>
    <row r="51084" ht="15"/>
    <row r="51085" ht="15"/>
    <row r="51086" ht="15"/>
    <row r="51087" ht="15"/>
    <row r="51088" ht="15"/>
    <row r="51089" ht="15"/>
    <row r="51090" ht="15"/>
    <row r="51091" ht="15"/>
    <row r="51092" ht="15"/>
    <row r="51093" ht="15"/>
    <row r="51094" ht="15"/>
    <row r="51095" ht="15"/>
    <row r="51096" ht="15"/>
    <row r="51097" ht="15"/>
    <row r="51098" ht="15"/>
    <row r="51099" ht="15"/>
    <row r="51100" ht="15"/>
    <row r="51101" ht="15"/>
    <row r="51102" ht="15"/>
    <row r="51103" ht="15"/>
    <row r="51104" ht="15"/>
    <row r="51105" ht="15"/>
    <row r="51106" ht="15"/>
    <row r="51107" ht="15"/>
    <row r="51108" ht="15"/>
    <row r="51109" ht="15"/>
    <row r="51110" ht="15"/>
    <row r="51111" ht="15"/>
    <row r="51112" ht="15"/>
    <row r="51113" ht="15"/>
    <row r="51114" ht="15"/>
    <row r="51115" ht="15"/>
    <row r="51116" ht="15"/>
    <row r="51117" ht="15"/>
    <row r="51118" ht="15"/>
    <row r="51119" ht="15"/>
    <row r="51120" ht="15"/>
    <row r="51121" ht="15"/>
    <row r="51122" ht="15"/>
    <row r="51123" ht="15"/>
    <row r="51124" ht="15"/>
    <row r="51125" ht="15"/>
    <row r="51126" ht="15"/>
    <row r="51127" ht="15"/>
    <row r="51128" ht="15"/>
    <row r="51129" ht="15"/>
    <row r="51130" ht="15"/>
    <row r="51131" ht="15"/>
    <row r="51132" ht="15"/>
    <row r="51133" ht="15"/>
    <row r="51134" ht="15"/>
    <row r="51135" ht="15"/>
    <row r="51136" ht="15"/>
    <row r="51137" ht="15"/>
    <row r="51138" ht="15"/>
    <row r="51139" ht="15"/>
    <row r="51140" ht="15"/>
    <row r="51141" ht="15"/>
    <row r="51142" ht="15"/>
    <row r="51143" ht="15"/>
    <row r="51144" ht="15"/>
    <row r="51145" ht="15"/>
    <row r="51146" ht="15"/>
    <row r="51147" ht="15"/>
    <row r="51148" ht="15"/>
    <row r="51149" ht="15"/>
    <row r="51150" ht="15"/>
    <row r="51151" ht="15"/>
    <row r="51152" ht="15"/>
    <row r="51153" ht="15"/>
    <row r="51154" ht="15"/>
    <row r="51155" ht="15"/>
    <row r="51156" ht="15"/>
    <row r="51157" ht="15"/>
    <row r="51158" ht="15"/>
    <row r="51159" ht="15"/>
    <row r="51160" ht="15"/>
    <row r="51161" ht="15"/>
    <row r="51162" ht="15"/>
    <row r="51163" ht="15"/>
    <row r="51164" ht="15"/>
    <row r="51165" ht="15"/>
    <row r="51166" ht="15"/>
    <row r="51167" ht="15"/>
    <row r="51168" ht="15"/>
    <row r="51169" ht="15"/>
    <row r="51170" ht="15"/>
    <row r="51171" ht="15"/>
    <row r="51172" ht="15"/>
    <row r="51173" ht="15"/>
    <row r="51174" ht="15"/>
    <row r="51175" ht="15"/>
    <row r="51176" ht="15"/>
    <row r="51177" ht="15"/>
    <row r="51178" ht="15"/>
    <row r="51179" ht="15"/>
    <row r="51180" ht="15"/>
    <row r="51181" ht="15"/>
    <row r="51182" ht="15"/>
    <row r="51183" ht="15"/>
    <row r="51184" ht="15"/>
    <row r="51185" ht="15"/>
    <row r="51186" ht="15"/>
    <row r="51187" ht="15"/>
    <row r="51188" ht="15"/>
    <row r="51189" ht="15"/>
    <row r="51190" ht="15"/>
    <row r="51191" ht="15"/>
    <row r="51192" ht="15"/>
    <row r="51193" ht="15"/>
    <row r="51194" ht="15"/>
    <row r="51195" ht="15"/>
    <row r="51196" ht="15"/>
    <row r="51197" ht="15"/>
    <row r="51198" ht="15"/>
    <row r="51199" ht="15"/>
    <row r="51200" ht="15"/>
    <row r="51201" ht="15"/>
    <row r="51202" ht="15"/>
    <row r="51203" ht="15"/>
    <row r="51204" ht="15"/>
    <row r="51205" ht="15"/>
    <row r="51206" ht="15"/>
    <row r="51207" ht="15"/>
    <row r="51208" ht="15"/>
    <row r="51209" ht="15"/>
    <row r="51210" ht="15"/>
    <row r="51211" ht="15"/>
    <row r="51212" ht="15"/>
    <row r="51213" ht="15"/>
    <row r="51214" ht="15"/>
    <row r="51215" ht="15"/>
    <row r="51216" ht="15"/>
    <row r="51217" ht="15"/>
    <row r="51218" ht="15"/>
    <row r="51219" ht="15"/>
    <row r="51220" ht="15"/>
    <row r="51221" ht="15"/>
    <row r="51222" ht="15"/>
    <row r="51223" ht="15"/>
    <row r="51224" ht="15"/>
    <row r="51225" ht="15"/>
    <row r="51226" ht="15"/>
    <row r="51227" ht="15"/>
    <row r="51228" ht="15"/>
    <row r="51229" ht="15"/>
    <row r="51230" ht="15"/>
    <row r="51231" ht="15"/>
    <row r="51232" ht="15"/>
    <row r="51233" ht="15"/>
    <row r="51234" ht="15"/>
    <row r="51235" ht="15"/>
    <row r="51236" ht="15"/>
    <row r="51237" ht="15"/>
    <row r="51238" ht="15"/>
    <row r="51239" ht="15"/>
    <row r="51240" ht="15"/>
    <row r="51241" ht="15"/>
    <row r="51242" ht="15"/>
    <row r="51243" ht="15"/>
    <row r="51244" ht="15"/>
    <row r="51245" ht="15"/>
    <row r="51246" ht="15"/>
    <row r="51247" ht="15"/>
    <row r="51248" ht="15"/>
    <row r="51249" ht="15"/>
    <row r="51250" ht="15"/>
    <row r="51251" ht="15"/>
    <row r="51252" ht="15"/>
    <row r="51253" ht="15"/>
    <row r="51254" ht="15"/>
    <row r="51255" ht="15"/>
    <row r="51256" ht="15"/>
    <row r="51257" ht="15"/>
    <row r="51258" ht="15"/>
    <row r="51259" ht="15"/>
    <row r="51260" ht="15"/>
    <row r="51261" ht="15"/>
    <row r="51262" ht="15"/>
    <row r="51263" ht="15"/>
    <row r="51264" ht="15"/>
    <row r="51265" ht="15"/>
    <row r="51266" ht="15"/>
    <row r="51267" ht="15"/>
    <row r="51268" ht="15"/>
    <row r="51269" ht="15"/>
    <row r="51270" ht="15"/>
    <row r="51271" ht="15"/>
    <row r="51272" ht="15"/>
    <row r="51273" ht="15"/>
    <row r="51274" ht="15"/>
    <row r="51275" ht="15"/>
    <row r="51276" ht="15"/>
    <row r="51277" ht="15"/>
    <row r="51278" ht="15"/>
    <row r="51279" ht="15"/>
    <row r="51280" ht="15"/>
    <row r="51281" ht="15"/>
    <row r="51282" ht="15"/>
    <row r="51283" ht="15"/>
    <row r="51284" ht="15"/>
    <row r="51285" ht="15"/>
    <row r="51286" ht="15"/>
    <row r="51287" ht="15"/>
    <row r="51288" ht="15"/>
    <row r="51289" ht="15"/>
    <row r="51290" ht="15"/>
    <row r="51291" ht="15"/>
    <row r="51292" ht="15"/>
    <row r="51293" ht="15"/>
    <row r="51294" ht="15"/>
    <row r="51295" ht="15"/>
    <row r="51296" ht="15"/>
    <row r="51297" ht="15"/>
    <row r="51298" ht="15"/>
    <row r="51299" ht="15"/>
    <row r="51300" ht="15"/>
    <row r="51301" ht="15"/>
    <row r="51302" ht="15"/>
    <row r="51303" ht="15"/>
    <row r="51304" ht="15"/>
    <row r="51305" ht="15"/>
    <row r="51306" ht="15"/>
    <row r="51307" ht="15"/>
    <row r="51308" ht="15"/>
    <row r="51309" ht="15"/>
    <row r="51310" ht="15"/>
    <row r="51311" ht="15"/>
    <row r="51312" ht="15"/>
    <row r="51313" ht="15"/>
    <row r="51314" ht="15"/>
    <row r="51315" ht="15"/>
    <row r="51316" ht="15"/>
    <row r="51317" ht="15"/>
    <row r="51318" ht="15"/>
    <row r="51319" ht="15"/>
    <row r="51320" ht="15"/>
    <row r="51321" ht="15"/>
    <row r="51322" ht="15"/>
    <row r="51323" ht="15"/>
    <row r="51324" ht="15"/>
    <row r="51325" ht="15"/>
    <row r="51326" ht="15"/>
    <row r="51327" ht="15"/>
    <row r="51328" ht="15"/>
    <row r="51329" ht="15"/>
    <row r="51330" ht="15"/>
    <row r="51331" ht="15"/>
    <row r="51332" ht="15"/>
    <row r="51333" ht="15"/>
    <row r="51334" ht="15"/>
    <row r="51335" ht="15"/>
    <row r="51336" ht="15"/>
    <row r="51337" ht="15"/>
    <row r="51338" ht="15"/>
    <row r="51339" ht="15"/>
    <row r="51340" ht="15"/>
    <row r="51341" ht="15"/>
    <row r="51342" ht="15"/>
    <row r="51343" ht="15"/>
    <row r="51344" ht="15"/>
    <row r="51345" ht="15"/>
    <row r="51346" ht="15"/>
    <row r="51347" ht="15"/>
    <row r="51348" ht="15"/>
    <row r="51349" ht="15"/>
    <row r="51350" ht="15"/>
    <row r="51351" ht="15"/>
    <row r="51352" ht="15"/>
    <row r="51353" ht="15"/>
    <row r="51354" ht="15"/>
    <row r="51355" ht="15"/>
    <row r="51356" ht="15"/>
    <row r="51357" ht="15"/>
    <row r="51358" ht="15"/>
    <row r="51359" ht="15"/>
    <row r="51360" ht="15"/>
    <row r="51361" ht="15"/>
    <row r="51362" ht="15"/>
    <row r="51363" ht="15"/>
    <row r="51364" ht="15"/>
    <row r="51365" ht="15"/>
    <row r="51366" ht="15"/>
    <row r="51367" ht="15"/>
    <row r="51368" ht="15"/>
    <row r="51369" ht="15"/>
    <row r="51370" ht="15"/>
    <row r="51371" ht="15"/>
    <row r="51372" ht="15"/>
    <row r="51373" ht="15"/>
    <row r="51374" ht="15"/>
    <row r="51375" ht="15"/>
    <row r="51376" ht="15"/>
    <row r="51377" ht="15"/>
    <row r="51378" ht="15"/>
    <row r="51379" ht="15"/>
    <row r="51380" ht="15"/>
    <row r="51381" ht="15"/>
    <row r="51382" ht="15"/>
    <row r="51383" ht="15"/>
    <row r="51384" ht="15"/>
    <row r="51385" ht="15"/>
    <row r="51386" ht="15"/>
    <row r="51387" ht="15"/>
    <row r="51388" ht="15"/>
    <row r="51389" ht="15"/>
    <row r="51390" ht="15"/>
    <row r="51391" ht="15"/>
    <row r="51392" ht="15"/>
    <row r="51393" ht="15"/>
    <row r="51394" ht="15"/>
    <row r="51395" ht="15"/>
    <row r="51396" ht="15"/>
    <row r="51397" ht="15"/>
    <row r="51398" ht="15"/>
    <row r="51399" ht="15"/>
    <row r="51400" ht="15"/>
    <row r="51401" ht="15"/>
    <row r="51402" ht="15"/>
    <row r="51403" ht="15"/>
    <row r="51404" ht="15"/>
    <row r="51405" ht="15"/>
    <row r="51406" ht="15"/>
    <row r="51407" ht="15"/>
    <row r="51408" ht="15"/>
    <row r="51409" ht="15"/>
    <row r="51410" ht="15"/>
    <row r="51411" ht="15"/>
    <row r="51412" ht="15"/>
    <row r="51413" ht="15"/>
    <row r="51414" ht="15"/>
    <row r="51415" ht="15"/>
    <row r="51416" ht="15"/>
    <row r="51417" ht="15"/>
    <row r="51418" ht="15"/>
    <row r="51419" ht="15"/>
    <row r="51420" ht="15"/>
    <row r="51421" ht="15"/>
    <row r="51422" ht="15"/>
    <row r="51423" ht="15"/>
    <row r="51424" ht="15"/>
    <row r="51425" ht="15"/>
    <row r="51426" ht="15"/>
    <row r="51427" ht="15"/>
    <row r="51428" ht="15"/>
    <row r="51429" ht="15"/>
    <row r="51430" ht="15"/>
    <row r="51431" ht="15"/>
    <row r="51432" ht="15"/>
    <row r="51433" ht="15"/>
    <row r="51434" ht="15"/>
    <row r="51435" ht="15"/>
    <row r="51436" ht="15"/>
    <row r="51437" ht="15"/>
    <row r="51438" ht="15"/>
    <row r="51439" ht="15"/>
    <row r="51440" ht="15"/>
    <row r="51441" ht="15"/>
    <row r="51442" ht="15"/>
    <row r="51443" ht="15"/>
    <row r="51444" ht="15"/>
    <row r="51445" ht="15"/>
    <row r="51446" ht="15"/>
    <row r="51447" ht="15"/>
    <row r="51448" ht="15"/>
    <row r="51449" ht="15"/>
    <row r="51450" ht="15"/>
    <row r="51451" ht="15"/>
    <row r="51452" ht="15"/>
    <row r="51453" ht="15"/>
    <row r="51454" ht="15"/>
    <row r="51455" ht="15"/>
    <row r="51456" ht="15"/>
    <row r="51457" ht="15"/>
    <row r="51458" ht="15"/>
    <row r="51459" ht="15"/>
    <row r="51460" ht="15"/>
    <row r="51461" ht="15"/>
    <row r="51462" ht="15"/>
    <row r="51463" ht="15"/>
    <row r="51464" ht="15"/>
    <row r="51465" ht="15"/>
    <row r="51466" ht="15"/>
    <row r="51467" ht="15"/>
    <row r="51468" ht="15"/>
    <row r="51469" ht="15"/>
    <row r="51470" ht="15"/>
    <row r="51471" ht="15"/>
    <row r="51472" ht="15"/>
    <row r="51473" ht="15"/>
    <row r="51474" ht="15"/>
    <row r="51475" ht="15"/>
    <row r="51476" ht="15"/>
    <row r="51477" ht="15"/>
    <row r="51478" ht="15"/>
    <row r="51479" ht="15"/>
    <row r="51480" ht="15"/>
    <row r="51481" ht="15"/>
    <row r="51482" ht="15"/>
    <row r="51483" ht="15"/>
    <row r="51484" ht="15"/>
    <row r="51485" ht="15"/>
    <row r="51486" ht="15"/>
    <row r="51487" ht="15"/>
    <row r="51488" ht="15"/>
    <row r="51489" ht="15"/>
    <row r="51490" ht="15"/>
    <row r="51491" ht="15"/>
    <row r="51492" ht="15"/>
    <row r="51493" ht="15"/>
    <row r="51494" ht="15"/>
    <row r="51495" ht="15"/>
    <row r="51496" ht="15"/>
    <row r="51497" ht="15"/>
    <row r="51498" ht="15"/>
    <row r="51499" ht="15"/>
    <row r="51500" ht="15"/>
    <row r="51501" ht="15"/>
    <row r="51502" ht="15"/>
    <row r="51503" ht="15"/>
    <row r="51504" ht="15"/>
    <row r="51505" ht="15"/>
    <row r="51506" ht="15"/>
    <row r="51507" ht="15"/>
    <row r="51508" ht="15"/>
    <row r="51509" ht="15"/>
    <row r="51510" ht="15"/>
    <row r="51511" ht="15"/>
    <row r="51512" ht="15"/>
    <row r="51513" ht="15"/>
    <row r="51514" ht="15"/>
    <row r="51515" ht="15"/>
    <row r="51516" ht="15"/>
    <row r="51517" ht="15"/>
    <row r="51518" ht="15"/>
    <row r="51519" ht="15"/>
    <row r="51520" ht="15"/>
    <row r="51521" ht="15"/>
    <row r="51522" ht="15"/>
    <row r="51523" ht="15"/>
    <row r="51524" ht="15"/>
    <row r="51525" ht="15"/>
    <row r="51526" ht="15"/>
    <row r="51527" ht="15"/>
    <row r="51528" ht="15"/>
    <row r="51529" ht="15"/>
    <row r="51530" ht="15"/>
    <row r="51531" ht="15"/>
    <row r="51532" ht="15"/>
    <row r="51533" ht="15"/>
    <row r="51534" ht="15"/>
    <row r="51535" ht="15"/>
    <row r="51536" ht="15"/>
    <row r="51537" ht="15"/>
    <row r="51538" ht="15"/>
    <row r="51539" ht="15"/>
    <row r="51540" ht="15"/>
    <row r="51541" ht="15"/>
    <row r="51542" ht="15"/>
    <row r="51543" ht="15"/>
    <row r="51544" ht="15"/>
    <row r="51545" ht="15"/>
    <row r="51546" ht="15"/>
    <row r="51547" ht="15"/>
    <row r="51548" ht="15"/>
    <row r="51549" ht="15"/>
    <row r="51550" ht="15"/>
    <row r="51551" ht="15"/>
    <row r="51552" ht="15"/>
    <row r="51553" ht="15"/>
    <row r="51554" ht="15"/>
    <row r="51555" ht="15"/>
    <row r="51556" ht="15"/>
    <row r="51557" ht="15"/>
    <row r="51558" ht="15"/>
    <row r="51559" ht="15"/>
    <row r="51560" ht="15"/>
    <row r="51561" ht="15"/>
    <row r="51562" ht="15"/>
    <row r="51563" ht="15"/>
    <row r="51564" ht="15"/>
    <row r="51565" ht="15"/>
    <row r="51566" ht="15"/>
    <row r="51567" ht="15"/>
    <row r="51568" ht="15"/>
    <row r="51569" ht="15"/>
    <row r="51570" ht="15"/>
    <row r="51571" ht="15"/>
    <row r="51572" ht="15"/>
    <row r="51573" ht="15"/>
    <row r="51574" ht="15"/>
    <row r="51575" ht="15"/>
    <row r="51576" ht="15"/>
    <row r="51577" ht="15"/>
    <row r="51578" ht="15"/>
    <row r="51579" ht="15"/>
    <row r="51580" ht="15"/>
    <row r="51581" ht="15"/>
    <row r="51582" ht="15"/>
    <row r="51583" ht="15"/>
    <row r="51584" ht="15"/>
    <row r="51585" ht="15"/>
    <row r="51586" ht="15"/>
    <row r="51587" ht="15"/>
    <row r="51588" ht="15"/>
    <row r="51589" ht="15"/>
    <row r="51590" ht="15"/>
    <row r="51591" ht="15"/>
    <row r="51592" ht="15"/>
    <row r="51593" ht="15"/>
    <row r="51594" ht="15"/>
    <row r="51595" ht="15"/>
    <row r="51596" ht="15"/>
    <row r="51597" ht="15"/>
    <row r="51598" ht="15"/>
    <row r="51599" ht="15"/>
    <row r="51600" ht="15"/>
    <row r="51601" ht="15"/>
    <row r="51602" ht="15"/>
    <row r="51603" ht="15"/>
    <row r="51604" ht="15"/>
    <row r="51605" ht="15"/>
    <row r="51606" ht="15"/>
    <row r="51607" ht="15"/>
    <row r="51608" ht="15"/>
    <row r="51609" ht="15"/>
    <row r="51610" ht="15"/>
    <row r="51611" ht="15"/>
    <row r="51612" ht="15"/>
    <row r="51613" ht="15"/>
    <row r="51614" ht="15"/>
    <row r="51615" ht="15"/>
    <row r="51616" ht="15"/>
    <row r="51617" ht="15"/>
    <row r="51618" ht="15"/>
    <row r="51619" ht="15"/>
    <row r="51620" ht="15"/>
    <row r="51621" ht="15"/>
    <row r="51622" ht="15"/>
    <row r="51623" ht="15"/>
    <row r="51624" ht="15"/>
    <row r="51625" ht="15"/>
    <row r="51626" ht="15"/>
    <row r="51627" ht="15"/>
    <row r="51628" ht="15"/>
    <row r="51629" ht="15"/>
    <row r="51630" ht="15"/>
    <row r="51631" ht="15"/>
    <row r="51632" ht="15"/>
    <row r="51633" ht="15"/>
    <row r="51634" ht="15"/>
    <row r="51635" ht="15"/>
    <row r="51636" ht="15"/>
    <row r="51637" ht="15"/>
    <row r="51638" ht="15"/>
    <row r="51639" ht="15"/>
    <row r="51640" ht="15"/>
    <row r="51641" ht="15"/>
    <row r="51642" ht="15"/>
    <row r="51643" ht="15"/>
    <row r="51644" ht="15"/>
    <row r="51645" ht="15"/>
    <row r="51646" ht="15"/>
    <row r="51647" ht="15"/>
    <row r="51648" ht="15"/>
    <row r="51649" ht="15"/>
    <row r="51650" ht="15"/>
    <row r="51651" ht="15"/>
    <row r="51652" ht="15"/>
    <row r="51653" ht="15"/>
    <row r="51654" ht="15"/>
    <row r="51655" ht="15"/>
    <row r="51656" ht="15"/>
    <row r="51657" ht="15"/>
    <row r="51658" ht="15"/>
    <row r="51659" ht="15"/>
    <row r="51660" ht="15"/>
    <row r="51661" ht="15"/>
    <row r="51662" ht="15"/>
    <row r="51663" ht="15"/>
    <row r="51664" ht="15"/>
    <row r="51665" ht="15"/>
    <row r="51666" ht="15"/>
    <row r="51667" ht="15"/>
    <row r="51668" ht="15"/>
    <row r="51669" ht="15"/>
    <row r="51670" ht="15"/>
    <row r="51671" ht="15"/>
    <row r="51672" ht="15"/>
    <row r="51673" ht="15"/>
    <row r="51674" ht="15"/>
    <row r="51675" ht="15"/>
    <row r="51676" ht="15"/>
    <row r="51677" ht="15"/>
    <row r="51678" ht="15"/>
    <row r="51679" ht="15"/>
    <row r="51680" ht="15"/>
    <row r="51681" ht="15"/>
    <row r="51682" ht="15"/>
    <row r="51683" ht="15"/>
    <row r="51684" ht="15"/>
    <row r="51685" ht="15"/>
    <row r="51686" ht="15"/>
    <row r="51687" ht="15"/>
    <row r="51688" ht="15"/>
    <row r="51689" ht="15"/>
    <row r="51690" ht="15"/>
    <row r="51691" ht="15"/>
    <row r="51692" ht="15"/>
    <row r="51693" ht="15"/>
    <row r="51694" ht="15"/>
    <row r="51695" ht="15"/>
    <row r="51696" ht="15"/>
    <row r="51697" ht="15"/>
    <row r="51698" ht="15"/>
    <row r="51699" ht="15"/>
    <row r="51700" ht="15"/>
    <row r="51701" ht="15"/>
    <row r="51702" ht="15"/>
    <row r="51703" ht="15"/>
    <row r="51704" ht="15"/>
    <row r="51705" ht="15"/>
    <row r="51706" ht="15"/>
    <row r="51707" ht="15"/>
    <row r="51708" ht="15"/>
    <row r="51709" ht="15"/>
    <row r="51710" ht="15"/>
    <row r="51711" ht="15"/>
    <row r="51712" ht="15"/>
    <row r="51713" ht="15"/>
    <row r="51714" ht="15"/>
    <row r="51715" ht="15"/>
    <row r="51716" ht="15"/>
    <row r="51717" ht="15"/>
    <row r="51718" ht="15"/>
    <row r="51719" ht="15"/>
    <row r="51720" ht="15"/>
    <row r="51721" ht="15"/>
    <row r="51722" ht="15"/>
    <row r="51723" ht="15"/>
    <row r="51724" ht="15"/>
    <row r="51725" ht="15"/>
    <row r="51726" ht="15"/>
    <row r="51727" ht="15"/>
    <row r="51728" ht="15"/>
    <row r="51729" ht="15"/>
    <row r="51730" ht="15"/>
    <row r="51731" ht="15"/>
    <row r="51732" ht="15"/>
    <row r="51733" ht="15"/>
    <row r="51734" ht="15"/>
    <row r="51735" ht="15"/>
    <row r="51736" ht="15"/>
    <row r="51737" ht="15"/>
    <row r="51738" ht="15"/>
    <row r="51739" ht="15"/>
    <row r="51740" ht="15"/>
    <row r="51741" ht="15"/>
    <row r="51742" ht="15"/>
    <row r="51743" ht="15"/>
    <row r="51744" ht="15"/>
    <row r="51745" ht="15"/>
    <row r="51746" ht="15"/>
    <row r="51747" ht="15"/>
    <row r="51748" ht="15"/>
    <row r="51749" ht="15"/>
    <row r="51750" ht="15"/>
    <row r="51751" ht="15"/>
    <row r="51752" ht="15"/>
    <row r="51753" ht="15"/>
    <row r="51754" ht="15"/>
    <row r="51755" ht="15"/>
    <row r="51756" ht="15"/>
    <row r="51757" ht="15"/>
    <row r="51758" ht="15"/>
    <row r="51759" ht="15"/>
    <row r="51760" ht="15"/>
    <row r="51761" ht="15"/>
    <row r="51762" ht="15"/>
    <row r="51763" ht="15"/>
    <row r="51764" ht="15"/>
    <row r="51765" ht="15"/>
    <row r="51766" ht="15"/>
    <row r="51767" ht="15"/>
    <row r="51768" ht="15"/>
    <row r="51769" ht="15"/>
    <row r="51770" ht="15"/>
    <row r="51771" ht="15"/>
    <row r="51772" ht="15"/>
    <row r="51773" ht="15"/>
    <row r="51774" ht="15"/>
    <row r="51775" ht="15"/>
    <row r="51776" ht="15"/>
    <row r="51777" ht="15"/>
    <row r="51778" ht="15"/>
    <row r="51779" ht="15"/>
    <row r="51780" ht="15"/>
    <row r="51781" ht="15"/>
    <row r="51782" ht="15"/>
    <row r="51783" ht="15"/>
    <row r="51784" ht="15"/>
    <row r="51785" ht="15"/>
    <row r="51786" ht="15"/>
    <row r="51787" ht="15"/>
    <row r="51788" ht="15"/>
    <row r="51789" ht="15"/>
    <row r="51790" ht="15"/>
    <row r="51791" ht="15"/>
    <row r="51792" ht="15"/>
    <row r="51793" ht="15"/>
    <row r="51794" ht="15"/>
    <row r="51795" ht="15"/>
    <row r="51796" ht="15"/>
    <row r="51797" ht="15"/>
    <row r="51798" ht="15"/>
    <row r="51799" ht="15"/>
    <row r="51800" ht="15"/>
    <row r="51801" ht="15"/>
    <row r="51802" ht="15"/>
    <row r="51803" ht="15"/>
    <row r="51804" ht="15"/>
    <row r="51805" ht="15"/>
    <row r="51806" ht="15"/>
    <row r="51807" ht="15"/>
    <row r="51808" ht="15"/>
    <row r="51809" ht="15"/>
    <row r="51810" ht="15"/>
    <row r="51811" ht="15"/>
    <row r="51812" ht="15"/>
    <row r="51813" ht="15"/>
    <row r="51814" ht="15"/>
    <row r="51815" ht="15"/>
    <row r="51816" ht="15"/>
    <row r="51817" ht="15"/>
    <row r="51818" ht="15"/>
    <row r="51819" ht="15"/>
    <row r="51820" ht="15"/>
    <row r="51821" ht="15"/>
    <row r="51822" ht="15"/>
    <row r="51823" ht="15"/>
    <row r="51824" ht="15"/>
    <row r="51825" ht="15"/>
    <row r="51826" ht="15"/>
    <row r="51827" ht="15"/>
    <row r="51828" ht="15"/>
    <row r="51829" ht="15"/>
    <row r="51830" ht="15"/>
    <row r="51831" ht="15"/>
    <row r="51832" ht="15"/>
    <row r="51833" ht="15"/>
    <row r="51834" ht="15"/>
    <row r="51835" ht="15"/>
    <row r="51836" ht="15"/>
    <row r="51837" ht="15"/>
    <row r="51838" ht="15"/>
    <row r="51839" ht="15"/>
    <row r="51840" ht="15"/>
    <row r="51841" ht="15"/>
    <row r="51842" ht="15"/>
    <row r="51843" ht="15"/>
    <row r="51844" ht="15"/>
    <row r="51845" ht="15"/>
    <row r="51846" ht="15"/>
    <row r="51847" ht="15"/>
    <row r="51848" ht="15"/>
    <row r="51849" ht="15"/>
    <row r="51850" ht="15"/>
    <row r="51851" ht="15"/>
    <row r="51852" ht="15"/>
    <row r="51853" ht="15"/>
    <row r="51854" ht="15"/>
    <row r="51855" ht="15"/>
    <row r="51856" ht="15"/>
    <row r="51857" ht="15"/>
    <row r="51858" ht="15"/>
    <row r="51859" ht="15"/>
    <row r="51860" ht="15"/>
    <row r="51861" ht="15"/>
    <row r="51862" ht="15"/>
    <row r="51863" ht="15"/>
    <row r="51864" ht="15"/>
    <row r="51865" ht="15"/>
    <row r="51866" ht="15"/>
    <row r="51867" ht="15"/>
    <row r="51868" ht="15"/>
    <row r="51869" ht="15"/>
    <row r="51870" ht="15"/>
    <row r="51871" ht="15"/>
    <row r="51872" ht="15"/>
    <row r="51873" ht="15"/>
    <row r="51874" ht="15"/>
    <row r="51875" ht="15"/>
    <row r="51876" ht="15"/>
    <row r="51877" ht="15"/>
    <row r="51878" ht="15"/>
    <row r="51879" ht="15"/>
    <row r="51880" ht="15"/>
    <row r="51881" ht="15"/>
    <row r="51882" ht="15"/>
    <row r="51883" ht="15"/>
    <row r="51884" ht="15"/>
    <row r="51885" ht="15"/>
    <row r="51886" ht="15"/>
    <row r="51887" ht="15"/>
    <row r="51888" ht="15"/>
    <row r="51889" ht="15"/>
    <row r="51890" ht="15"/>
    <row r="51891" ht="15"/>
    <row r="51892" ht="15"/>
    <row r="51893" ht="15"/>
    <row r="51894" ht="15"/>
    <row r="51895" ht="15"/>
    <row r="51896" ht="15"/>
    <row r="51897" ht="15"/>
    <row r="51898" ht="15"/>
    <row r="51899" ht="15"/>
    <row r="51900" ht="15"/>
    <row r="51901" ht="15"/>
    <row r="51902" ht="15"/>
    <row r="51903" ht="15"/>
    <row r="51904" ht="15"/>
    <row r="51905" ht="15"/>
    <row r="51906" ht="15"/>
    <row r="51907" ht="15"/>
    <row r="51908" ht="15"/>
    <row r="51909" ht="15"/>
    <row r="51910" ht="15"/>
    <row r="51911" ht="15"/>
    <row r="51912" ht="15"/>
    <row r="51913" ht="15"/>
    <row r="51914" ht="15"/>
    <row r="51915" ht="15"/>
    <row r="51916" ht="15"/>
    <row r="51917" ht="15"/>
    <row r="51918" ht="15"/>
    <row r="51919" ht="15"/>
    <row r="51920" ht="15"/>
    <row r="51921" ht="15"/>
    <row r="51922" ht="15"/>
    <row r="51923" ht="15"/>
    <row r="51924" ht="15"/>
    <row r="51925" ht="15"/>
    <row r="51926" ht="15"/>
    <row r="51927" ht="15"/>
    <row r="51928" ht="15"/>
    <row r="51929" ht="15"/>
    <row r="51930" ht="15"/>
    <row r="51931" ht="15"/>
    <row r="51932" ht="15"/>
    <row r="51933" ht="15"/>
    <row r="51934" ht="15"/>
    <row r="51935" ht="15"/>
    <row r="51936" ht="15"/>
    <row r="51937" ht="15"/>
    <row r="51938" ht="15"/>
    <row r="51939" ht="15"/>
    <row r="51940" ht="15"/>
    <row r="51941" ht="15"/>
    <row r="51942" ht="15"/>
    <row r="51943" ht="15"/>
    <row r="51944" ht="15"/>
    <row r="51945" ht="15"/>
    <row r="51946" ht="15"/>
    <row r="51947" ht="15"/>
    <row r="51948" ht="15"/>
    <row r="51949" ht="15"/>
    <row r="51950" ht="15"/>
    <row r="51951" ht="15"/>
    <row r="51952" ht="15"/>
    <row r="51953" ht="15"/>
    <row r="51954" ht="15"/>
    <row r="51955" ht="15"/>
    <row r="51956" ht="15"/>
    <row r="51957" ht="15"/>
    <row r="51958" ht="15"/>
    <row r="51959" ht="15"/>
    <row r="51960" ht="15"/>
    <row r="51961" ht="15"/>
    <row r="51962" ht="15"/>
    <row r="51963" ht="15"/>
    <row r="51964" ht="15"/>
    <row r="51965" ht="15"/>
    <row r="51966" ht="15"/>
    <row r="51967" ht="15"/>
    <row r="51968" ht="15"/>
    <row r="51969" ht="15"/>
    <row r="51970" ht="15"/>
    <row r="51971" ht="15"/>
    <row r="51972" ht="15"/>
    <row r="51973" ht="15"/>
    <row r="51974" ht="15"/>
    <row r="51975" ht="15"/>
    <row r="51976" ht="15"/>
    <row r="51977" ht="15"/>
    <row r="51978" ht="15"/>
    <row r="51979" ht="15"/>
    <row r="51980" ht="15"/>
    <row r="51981" ht="15"/>
    <row r="51982" ht="15"/>
    <row r="51983" ht="15"/>
    <row r="51984" ht="15"/>
    <row r="51985" ht="15"/>
    <row r="51986" ht="15"/>
    <row r="51987" ht="15"/>
    <row r="51988" ht="15"/>
    <row r="51989" ht="15"/>
    <row r="51990" ht="15"/>
    <row r="51991" ht="15"/>
    <row r="51992" ht="15"/>
    <row r="51993" ht="15"/>
    <row r="51994" ht="15"/>
    <row r="51995" ht="15"/>
    <row r="51996" ht="15"/>
    <row r="51997" ht="15"/>
    <row r="51998" ht="15"/>
    <row r="51999" ht="15"/>
    <row r="52000" ht="15"/>
    <row r="52001" ht="15"/>
    <row r="52002" ht="15"/>
    <row r="52003" ht="15"/>
    <row r="52004" ht="15"/>
    <row r="52005" ht="15"/>
    <row r="52006" ht="15"/>
    <row r="52007" ht="15"/>
    <row r="52008" ht="15"/>
    <row r="52009" ht="15"/>
    <row r="52010" ht="15"/>
    <row r="52011" ht="15"/>
    <row r="52012" ht="15"/>
    <row r="52013" ht="15"/>
    <row r="52014" ht="15"/>
    <row r="52015" ht="15"/>
    <row r="52016" ht="15"/>
    <row r="52017" ht="15"/>
    <row r="52018" ht="15"/>
    <row r="52019" ht="15"/>
    <row r="52020" ht="15"/>
    <row r="52021" ht="15"/>
    <row r="52022" ht="15"/>
    <row r="52023" ht="15"/>
    <row r="52024" ht="15"/>
    <row r="52025" ht="15"/>
    <row r="52026" ht="15"/>
    <row r="52027" ht="15"/>
    <row r="52028" ht="15"/>
    <row r="52029" ht="15"/>
    <row r="52030" ht="15"/>
    <row r="52031" ht="15"/>
    <row r="52032" ht="15"/>
    <row r="52033" ht="15"/>
    <row r="52034" ht="15"/>
    <row r="52035" ht="15"/>
    <row r="52036" ht="15"/>
    <row r="52037" ht="15"/>
    <row r="52038" ht="15"/>
    <row r="52039" ht="15"/>
    <row r="52040" ht="15"/>
    <row r="52041" ht="15"/>
    <row r="52042" ht="15"/>
    <row r="52043" ht="15"/>
    <row r="52044" ht="15"/>
    <row r="52045" ht="15"/>
    <row r="52046" ht="15"/>
    <row r="52047" ht="15"/>
    <row r="52048" ht="15"/>
    <row r="52049" ht="15"/>
    <row r="52050" ht="15"/>
    <row r="52051" ht="15"/>
    <row r="52052" ht="15"/>
    <row r="52053" ht="15"/>
    <row r="52054" ht="15"/>
    <row r="52055" ht="15"/>
    <row r="52056" ht="15"/>
    <row r="52057" ht="15"/>
    <row r="52058" ht="15"/>
    <row r="52059" ht="15"/>
    <row r="52060" ht="15"/>
    <row r="52061" ht="15"/>
    <row r="52062" ht="15"/>
    <row r="52063" ht="15"/>
    <row r="52064" ht="15"/>
    <row r="52065" ht="15"/>
    <row r="52066" ht="15"/>
    <row r="52067" ht="15"/>
    <row r="52068" ht="15"/>
    <row r="52069" ht="15"/>
    <row r="52070" ht="15"/>
    <row r="52071" ht="15"/>
    <row r="52072" ht="15"/>
    <row r="52073" ht="15"/>
    <row r="52074" ht="15"/>
    <row r="52075" ht="15"/>
    <row r="52076" ht="15"/>
    <row r="52077" ht="15"/>
    <row r="52078" ht="15"/>
    <row r="52079" ht="15"/>
    <row r="52080" ht="15"/>
    <row r="52081" ht="15"/>
    <row r="52082" ht="15"/>
    <row r="52083" ht="15"/>
    <row r="52084" ht="15"/>
    <row r="52085" ht="15"/>
    <row r="52086" ht="15"/>
    <row r="52087" ht="15"/>
    <row r="52088" ht="15"/>
    <row r="52089" ht="15"/>
    <row r="52090" ht="15"/>
    <row r="52091" ht="15"/>
    <row r="52092" ht="15"/>
    <row r="52093" ht="15"/>
    <row r="52094" ht="15"/>
    <row r="52095" ht="15"/>
    <row r="52096" ht="15"/>
    <row r="52097" ht="15"/>
    <row r="52098" ht="15"/>
    <row r="52099" ht="15"/>
    <row r="52100" ht="15"/>
    <row r="52101" ht="15"/>
    <row r="52102" ht="15"/>
    <row r="52103" ht="15"/>
    <row r="52104" ht="15"/>
    <row r="52105" ht="15"/>
    <row r="52106" ht="15"/>
    <row r="52107" ht="15"/>
    <row r="52108" ht="15"/>
    <row r="52109" ht="15"/>
    <row r="52110" ht="15"/>
    <row r="52111" ht="15"/>
    <row r="52112" ht="15"/>
    <row r="52113" ht="15"/>
    <row r="52114" ht="15"/>
    <row r="52115" ht="15"/>
    <row r="52116" ht="15"/>
    <row r="52117" ht="15"/>
    <row r="52118" ht="15"/>
    <row r="52119" ht="15"/>
    <row r="52120" ht="15"/>
    <row r="52121" ht="15"/>
    <row r="52122" ht="15"/>
    <row r="52123" ht="15"/>
    <row r="52124" ht="15"/>
    <row r="52125" ht="15"/>
    <row r="52126" ht="15"/>
    <row r="52127" ht="15"/>
    <row r="52128" ht="15"/>
    <row r="52129" ht="15"/>
    <row r="52130" ht="15"/>
    <row r="52131" ht="15"/>
    <row r="52132" ht="15"/>
    <row r="52133" ht="15"/>
    <row r="52134" ht="15"/>
    <row r="52135" ht="15"/>
    <row r="52136" ht="15"/>
    <row r="52137" ht="15"/>
    <row r="52138" ht="15"/>
    <row r="52139" ht="15"/>
    <row r="52140" ht="15"/>
    <row r="52141" ht="15"/>
    <row r="52142" ht="15"/>
    <row r="52143" ht="15"/>
    <row r="52144" ht="15"/>
    <row r="52145" ht="15"/>
    <row r="52146" ht="15"/>
    <row r="52147" ht="15"/>
    <row r="52148" ht="15"/>
    <row r="52149" ht="15"/>
    <row r="52150" ht="15"/>
    <row r="52151" ht="15"/>
    <row r="52152" ht="15"/>
    <row r="52153" ht="15"/>
    <row r="52154" ht="15"/>
    <row r="52155" ht="15"/>
    <row r="52156" ht="15"/>
    <row r="52157" ht="15"/>
    <row r="52158" ht="15"/>
    <row r="52159" ht="15"/>
    <row r="52160" ht="15"/>
    <row r="52161" ht="15"/>
    <row r="52162" ht="15"/>
    <row r="52163" ht="15"/>
    <row r="52164" ht="15"/>
    <row r="52165" ht="15"/>
    <row r="52166" ht="15"/>
    <row r="52167" ht="15"/>
    <row r="52168" ht="15"/>
    <row r="52169" ht="15"/>
    <row r="52170" ht="15"/>
    <row r="52171" ht="15"/>
    <row r="52172" ht="15"/>
    <row r="52173" ht="15"/>
    <row r="52174" ht="15"/>
    <row r="52175" ht="15"/>
    <row r="52176" ht="15"/>
    <row r="52177" ht="15"/>
    <row r="52178" ht="15"/>
    <row r="52179" ht="15"/>
    <row r="52180" ht="15"/>
    <row r="52181" ht="15"/>
    <row r="52182" ht="15"/>
    <row r="52183" ht="15"/>
    <row r="52184" ht="15"/>
    <row r="52185" ht="15"/>
    <row r="52186" ht="15"/>
    <row r="52187" ht="15"/>
    <row r="52188" ht="15"/>
    <row r="52189" ht="15"/>
    <row r="52190" ht="15"/>
    <row r="52191" ht="15"/>
    <row r="52192" ht="15"/>
    <row r="52193" ht="15"/>
    <row r="52194" ht="15"/>
    <row r="52195" ht="15"/>
    <row r="52196" ht="15"/>
    <row r="52197" ht="15"/>
    <row r="52198" ht="15"/>
    <row r="52199" ht="15"/>
    <row r="52200" ht="15"/>
    <row r="52201" ht="15"/>
    <row r="52202" ht="15"/>
    <row r="52203" ht="15"/>
    <row r="52204" ht="15"/>
    <row r="52205" ht="15"/>
    <row r="52206" ht="15"/>
    <row r="52207" ht="15"/>
    <row r="52208" ht="15"/>
    <row r="52209" ht="15"/>
    <row r="52210" ht="15"/>
    <row r="52211" ht="15"/>
    <row r="52212" ht="15"/>
    <row r="52213" ht="15"/>
    <row r="52214" ht="15"/>
    <row r="52215" ht="15"/>
    <row r="52216" ht="15"/>
    <row r="52217" ht="15"/>
    <row r="52218" ht="15"/>
    <row r="52219" ht="15"/>
    <row r="52220" ht="15"/>
    <row r="52221" ht="15"/>
    <row r="52222" ht="15"/>
    <row r="52223" ht="15"/>
    <row r="52224" ht="15"/>
    <row r="52225" ht="15"/>
    <row r="52226" ht="15"/>
    <row r="52227" ht="15"/>
    <row r="52228" ht="15"/>
    <row r="52229" ht="15"/>
    <row r="52230" ht="15"/>
    <row r="52231" ht="15"/>
    <row r="52232" ht="15"/>
    <row r="52233" ht="15"/>
    <row r="52234" ht="15"/>
    <row r="52235" ht="15"/>
    <row r="52236" ht="15"/>
    <row r="52237" ht="15"/>
    <row r="52238" ht="15"/>
    <row r="52239" ht="15"/>
    <row r="52240" ht="15"/>
    <row r="52241" ht="15"/>
    <row r="52242" ht="15"/>
    <row r="52243" ht="15"/>
    <row r="52244" ht="15"/>
    <row r="52245" ht="15"/>
    <row r="52246" ht="15"/>
    <row r="52247" ht="15"/>
    <row r="52248" ht="15"/>
    <row r="52249" ht="15"/>
    <row r="52250" ht="15"/>
    <row r="52251" ht="15"/>
    <row r="52252" ht="15"/>
    <row r="52253" ht="15"/>
    <row r="52254" ht="15"/>
    <row r="52255" ht="15"/>
    <row r="52256" ht="15"/>
    <row r="52257" ht="15"/>
    <row r="52258" ht="15"/>
    <row r="52259" ht="15"/>
    <row r="52260" ht="15"/>
    <row r="52261" ht="15"/>
    <row r="52262" ht="15"/>
    <row r="52263" ht="15"/>
    <row r="52264" ht="15"/>
    <row r="52265" ht="15"/>
    <row r="52266" ht="15"/>
    <row r="52267" ht="15"/>
    <row r="52268" ht="15"/>
    <row r="52269" ht="15"/>
    <row r="52270" ht="15"/>
    <row r="52271" ht="15"/>
    <row r="52272" ht="15"/>
    <row r="52273" ht="15"/>
    <row r="52274" ht="15"/>
    <row r="52275" ht="15"/>
    <row r="52276" ht="15"/>
    <row r="52277" ht="15"/>
    <row r="52278" ht="15"/>
    <row r="52279" ht="15"/>
    <row r="52280" ht="15"/>
    <row r="52281" ht="15"/>
    <row r="52282" ht="15"/>
    <row r="52283" ht="15"/>
    <row r="52284" ht="15"/>
    <row r="52285" ht="15"/>
    <row r="52286" ht="15"/>
    <row r="52287" ht="15"/>
    <row r="52288" ht="15"/>
    <row r="52289" ht="15"/>
    <row r="52290" ht="15"/>
    <row r="52291" ht="15"/>
    <row r="52292" ht="15"/>
    <row r="52293" ht="15"/>
    <row r="52294" ht="15"/>
    <row r="52295" ht="15"/>
    <row r="52296" ht="15"/>
    <row r="52297" ht="15"/>
    <row r="52298" ht="15"/>
    <row r="52299" ht="15"/>
    <row r="52300" ht="15"/>
    <row r="52301" ht="15"/>
    <row r="52302" ht="15"/>
    <row r="52303" ht="15"/>
    <row r="52304" ht="15"/>
    <row r="52305" ht="15"/>
    <row r="52306" ht="15"/>
    <row r="52307" ht="15"/>
    <row r="52308" ht="15"/>
    <row r="52309" ht="15"/>
    <row r="52310" ht="15"/>
    <row r="52311" ht="15"/>
    <row r="52312" ht="15"/>
    <row r="52313" ht="15"/>
    <row r="52314" ht="15"/>
    <row r="52315" ht="15"/>
    <row r="52316" ht="15"/>
    <row r="52317" ht="15"/>
    <row r="52318" ht="15"/>
    <row r="52319" ht="15"/>
    <row r="52320" ht="15"/>
    <row r="52321" ht="15"/>
    <row r="52322" ht="15"/>
    <row r="52323" ht="15"/>
    <row r="52324" ht="15"/>
    <row r="52325" ht="15"/>
    <row r="52326" ht="15"/>
    <row r="52327" ht="15"/>
    <row r="52328" ht="15"/>
    <row r="52329" ht="15"/>
    <row r="52330" ht="15"/>
    <row r="52331" ht="15"/>
    <row r="52332" ht="15"/>
    <row r="52333" ht="15"/>
    <row r="52334" ht="15"/>
    <row r="52335" ht="15"/>
    <row r="52336" ht="15"/>
    <row r="52337" ht="15"/>
    <row r="52338" ht="15"/>
    <row r="52339" ht="15"/>
    <row r="52340" ht="15"/>
    <row r="52341" ht="15"/>
    <row r="52342" ht="15"/>
    <row r="52343" ht="15"/>
    <row r="52344" ht="15"/>
    <row r="52345" ht="15"/>
    <row r="52346" ht="15"/>
    <row r="52347" ht="15"/>
    <row r="52348" ht="15"/>
    <row r="52349" ht="15"/>
    <row r="52350" ht="15"/>
    <row r="52351" ht="15"/>
    <row r="52352" ht="15"/>
    <row r="52353" ht="15"/>
    <row r="52354" ht="15"/>
    <row r="52355" ht="15"/>
    <row r="52356" ht="15"/>
    <row r="52357" ht="15"/>
    <row r="52358" ht="15"/>
    <row r="52359" ht="15"/>
    <row r="52360" ht="15"/>
    <row r="52361" ht="15"/>
    <row r="52362" ht="15"/>
    <row r="52363" ht="15"/>
    <row r="52364" ht="15"/>
    <row r="52365" ht="15"/>
    <row r="52366" ht="15"/>
    <row r="52367" ht="15"/>
    <row r="52368" ht="15"/>
    <row r="52369" ht="15"/>
    <row r="52370" ht="15"/>
    <row r="52371" ht="15"/>
    <row r="52372" ht="15"/>
    <row r="52373" ht="15"/>
    <row r="52374" ht="15"/>
    <row r="52375" ht="15"/>
    <row r="52376" ht="15"/>
    <row r="52377" ht="15"/>
    <row r="52378" ht="15"/>
    <row r="52379" ht="15"/>
    <row r="52380" ht="15"/>
    <row r="52381" ht="15"/>
    <row r="52382" ht="15"/>
    <row r="52383" ht="15"/>
    <row r="52384" ht="15"/>
    <row r="52385" ht="15"/>
    <row r="52386" ht="15"/>
    <row r="52387" ht="15"/>
    <row r="52388" ht="15"/>
    <row r="52389" ht="15"/>
    <row r="52390" ht="15"/>
    <row r="52391" ht="15"/>
    <row r="52392" ht="15"/>
    <row r="52393" ht="15"/>
    <row r="52394" ht="15"/>
    <row r="52395" ht="15"/>
    <row r="52396" ht="15"/>
    <row r="52397" ht="15"/>
    <row r="52398" ht="15"/>
    <row r="52399" ht="15"/>
    <row r="52400" ht="15"/>
    <row r="52401" ht="15"/>
    <row r="52402" ht="15"/>
    <row r="52403" ht="15"/>
    <row r="52404" ht="15"/>
    <row r="52405" ht="15"/>
    <row r="52406" ht="15"/>
    <row r="52407" ht="15"/>
    <row r="52408" ht="15"/>
    <row r="52409" ht="15"/>
    <row r="52410" ht="15"/>
    <row r="52411" ht="15"/>
    <row r="52412" ht="15"/>
    <row r="52413" ht="15"/>
    <row r="52414" ht="15"/>
    <row r="52415" ht="15"/>
    <row r="52416" ht="15"/>
    <row r="52417" ht="15"/>
    <row r="52418" ht="15"/>
    <row r="52419" ht="15"/>
    <row r="52420" ht="15"/>
    <row r="52421" ht="15"/>
    <row r="52422" ht="15"/>
    <row r="52423" ht="15"/>
    <row r="52424" ht="15"/>
    <row r="52425" ht="15"/>
    <row r="52426" ht="15"/>
    <row r="52427" ht="15"/>
    <row r="52428" ht="15"/>
    <row r="52429" ht="15"/>
    <row r="52430" ht="15"/>
    <row r="52431" ht="15"/>
    <row r="52432" ht="15"/>
    <row r="52433" ht="15"/>
    <row r="52434" ht="15"/>
    <row r="52435" ht="15"/>
    <row r="52436" ht="15"/>
    <row r="52437" ht="15"/>
    <row r="52438" ht="15"/>
    <row r="52439" ht="15"/>
    <row r="52440" ht="15"/>
    <row r="52441" ht="15"/>
    <row r="52442" ht="15"/>
    <row r="52443" ht="15"/>
    <row r="52444" ht="15"/>
    <row r="52445" ht="15"/>
    <row r="52446" ht="15"/>
    <row r="52447" ht="15"/>
    <row r="52448" ht="15"/>
    <row r="52449" ht="15"/>
    <row r="52450" ht="15"/>
    <row r="52451" ht="15"/>
    <row r="52452" ht="15"/>
    <row r="52453" ht="15"/>
    <row r="52454" ht="15"/>
    <row r="52455" ht="15"/>
    <row r="52456" ht="15"/>
    <row r="52457" ht="15"/>
    <row r="52458" ht="15"/>
    <row r="52459" ht="15"/>
    <row r="52460" ht="15"/>
    <row r="52461" ht="15"/>
    <row r="52462" ht="15"/>
    <row r="52463" ht="15"/>
    <row r="52464" ht="15"/>
    <row r="52465" ht="15"/>
    <row r="52466" ht="15"/>
    <row r="52467" ht="15"/>
    <row r="52468" ht="15"/>
    <row r="52469" ht="15"/>
    <row r="52470" ht="15"/>
    <row r="52471" ht="15"/>
    <row r="52472" ht="15"/>
    <row r="52473" ht="15"/>
    <row r="52474" ht="15"/>
    <row r="52475" ht="15"/>
    <row r="52476" ht="15"/>
    <row r="52477" ht="15"/>
    <row r="52478" ht="15"/>
    <row r="52479" ht="15"/>
    <row r="52480" ht="15"/>
    <row r="52481" ht="15"/>
    <row r="52482" ht="15"/>
    <row r="52483" ht="15"/>
    <row r="52484" ht="15"/>
    <row r="52485" ht="15"/>
    <row r="52486" ht="15"/>
    <row r="52487" ht="15"/>
    <row r="52488" ht="15"/>
    <row r="52489" ht="15"/>
    <row r="52490" ht="15"/>
    <row r="52491" ht="15"/>
    <row r="52492" ht="15"/>
    <row r="52493" ht="15"/>
    <row r="52494" ht="15"/>
    <row r="52495" ht="15"/>
    <row r="52496" ht="15"/>
    <row r="52497" ht="15"/>
    <row r="52498" ht="15"/>
    <row r="52499" ht="15"/>
    <row r="52500" ht="15"/>
    <row r="52501" ht="15"/>
    <row r="52502" ht="15"/>
    <row r="52503" ht="15"/>
    <row r="52504" ht="15"/>
    <row r="52505" ht="15"/>
    <row r="52506" ht="15"/>
    <row r="52507" ht="15"/>
    <row r="52508" ht="15"/>
    <row r="52509" ht="15"/>
    <row r="52510" ht="15"/>
    <row r="52511" ht="15"/>
    <row r="52512" ht="15"/>
    <row r="52513" ht="15"/>
    <row r="52514" ht="15"/>
    <row r="52515" ht="15"/>
    <row r="52516" ht="15"/>
    <row r="52517" ht="15"/>
    <row r="52518" ht="15"/>
    <row r="52519" ht="15"/>
    <row r="52520" ht="15"/>
    <row r="52521" ht="15"/>
    <row r="52522" ht="15"/>
    <row r="52523" ht="15"/>
    <row r="52524" ht="15"/>
    <row r="52525" ht="15"/>
    <row r="52526" ht="15"/>
    <row r="52527" ht="15"/>
    <row r="52528" ht="15"/>
    <row r="52529" ht="15"/>
    <row r="52530" ht="15"/>
    <row r="52531" ht="15"/>
    <row r="52532" ht="15"/>
    <row r="52533" ht="15"/>
    <row r="52534" ht="15"/>
    <row r="52535" ht="15"/>
    <row r="52536" ht="15"/>
    <row r="52537" ht="15"/>
    <row r="52538" ht="15"/>
    <row r="52539" ht="15"/>
    <row r="52540" ht="15"/>
    <row r="52541" ht="15"/>
    <row r="52542" ht="15"/>
    <row r="52543" ht="15"/>
    <row r="52544" ht="15"/>
    <row r="52545" ht="15"/>
    <row r="52546" ht="15"/>
    <row r="52547" ht="15"/>
    <row r="52548" ht="15"/>
    <row r="52549" ht="15"/>
    <row r="52550" ht="15"/>
    <row r="52551" ht="15"/>
    <row r="52552" ht="15"/>
    <row r="52553" ht="15"/>
    <row r="52554" ht="15"/>
    <row r="52555" ht="15"/>
    <row r="52556" ht="15"/>
    <row r="52557" ht="15"/>
    <row r="52558" ht="15"/>
    <row r="52559" ht="15"/>
    <row r="52560" ht="15"/>
    <row r="52561" ht="15"/>
    <row r="52562" ht="15"/>
    <row r="52563" ht="15"/>
    <row r="52564" ht="15"/>
    <row r="52565" ht="15"/>
    <row r="52566" ht="15"/>
    <row r="52567" ht="15"/>
    <row r="52568" ht="15"/>
    <row r="52569" ht="15"/>
    <row r="52570" ht="15"/>
    <row r="52571" ht="15"/>
    <row r="52572" ht="15"/>
    <row r="52573" ht="15"/>
    <row r="52574" ht="15"/>
    <row r="52575" ht="15"/>
    <row r="52576" ht="15"/>
    <row r="52577" ht="15"/>
    <row r="52578" ht="15"/>
    <row r="52579" ht="15"/>
    <row r="52580" ht="15"/>
    <row r="52581" ht="15"/>
    <row r="52582" ht="15"/>
    <row r="52583" ht="15"/>
    <row r="52584" ht="15"/>
    <row r="52585" ht="15"/>
    <row r="52586" ht="15"/>
    <row r="52587" ht="15"/>
    <row r="52588" ht="15"/>
    <row r="52589" ht="15"/>
    <row r="52590" ht="15"/>
    <row r="52591" ht="15"/>
    <row r="52592" ht="15"/>
    <row r="52593" ht="15"/>
    <row r="52594" ht="15"/>
    <row r="52595" ht="15"/>
    <row r="52596" ht="15"/>
    <row r="52597" ht="15"/>
    <row r="52598" ht="15"/>
    <row r="52599" ht="15"/>
    <row r="52600" ht="15"/>
    <row r="52601" ht="15"/>
    <row r="52602" ht="15"/>
    <row r="52603" ht="15"/>
    <row r="52604" ht="15"/>
    <row r="52605" ht="15"/>
    <row r="52606" ht="15"/>
    <row r="52607" ht="15"/>
    <row r="52608" ht="15"/>
    <row r="52609" ht="15"/>
    <row r="52610" ht="15"/>
    <row r="52611" ht="15"/>
    <row r="52612" ht="15"/>
    <row r="52613" ht="15"/>
    <row r="52614" ht="15"/>
    <row r="52615" ht="15"/>
    <row r="52616" ht="15"/>
    <row r="52617" ht="15"/>
    <row r="52618" ht="15"/>
    <row r="52619" ht="15"/>
    <row r="52620" ht="15"/>
    <row r="52621" ht="15"/>
    <row r="52622" ht="15"/>
    <row r="52623" ht="15"/>
    <row r="52624" ht="15"/>
    <row r="52625" ht="15"/>
    <row r="52626" ht="15"/>
    <row r="52627" ht="15"/>
    <row r="52628" ht="15"/>
    <row r="52629" ht="15"/>
    <row r="52630" ht="15"/>
    <row r="52631" ht="15"/>
    <row r="52632" ht="15"/>
    <row r="52633" ht="15"/>
    <row r="52634" ht="15"/>
    <row r="52635" ht="15"/>
    <row r="52636" ht="15"/>
    <row r="52637" ht="15"/>
    <row r="52638" ht="15"/>
    <row r="52639" ht="15"/>
    <row r="52640" ht="15"/>
    <row r="52641" ht="15"/>
    <row r="52642" ht="15"/>
    <row r="52643" ht="15"/>
    <row r="52644" ht="15"/>
    <row r="52645" ht="15"/>
    <row r="52646" ht="15"/>
    <row r="52647" ht="15"/>
    <row r="52648" ht="15"/>
    <row r="52649" ht="15"/>
    <row r="52650" ht="15"/>
    <row r="52651" ht="15"/>
    <row r="52652" ht="15"/>
    <row r="52653" ht="15"/>
    <row r="52654" ht="15"/>
    <row r="52655" ht="15"/>
    <row r="52656" ht="15"/>
    <row r="52657" ht="15"/>
    <row r="52658" ht="15"/>
    <row r="52659" ht="15"/>
    <row r="52660" ht="15"/>
    <row r="52661" ht="15"/>
    <row r="52662" ht="15"/>
    <row r="52663" ht="15"/>
    <row r="52664" ht="15"/>
    <row r="52665" ht="15"/>
    <row r="52666" ht="15"/>
    <row r="52667" ht="15"/>
    <row r="52668" ht="15"/>
    <row r="52669" ht="15"/>
    <row r="52670" ht="15"/>
    <row r="52671" ht="15"/>
    <row r="52672" ht="15"/>
    <row r="52673" ht="15"/>
    <row r="52674" ht="15"/>
    <row r="52675" ht="15"/>
    <row r="52676" ht="15"/>
    <row r="52677" ht="15"/>
    <row r="52678" ht="15"/>
    <row r="52679" ht="15"/>
    <row r="52680" ht="15"/>
    <row r="52681" ht="15"/>
    <row r="52682" ht="15"/>
    <row r="52683" ht="15"/>
    <row r="52684" ht="15"/>
    <row r="52685" ht="15"/>
    <row r="52686" ht="15"/>
    <row r="52687" ht="15"/>
    <row r="52688" ht="15"/>
    <row r="52689" ht="15"/>
    <row r="52690" ht="15"/>
    <row r="52691" ht="15"/>
    <row r="52692" ht="15"/>
    <row r="52693" ht="15"/>
    <row r="52694" ht="15"/>
    <row r="52695" ht="15"/>
    <row r="52696" ht="15"/>
    <row r="52697" ht="15"/>
    <row r="52698" ht="15"/>
    <row r="52699" ht="15"/>
    <row r="52700" ht="15"/>
    <row r="52701" ht="15"/>
    <row r="52702" ht="15"/>
    <row r="52703" ht="15"/>
    <row r="52704" ht="15"/>
    <row r="52705" ht="15"/>
    <row r="52706" ht="15"/>
    <row r="52707" ht="15"/>
    <row r="52708" ht="15"/>
    <row r="52709" ht="15"/>
    <row r="52710" ht="15"/>
    <row r="52711" ht="15"/>
    <row r="52712" ht="15"/>
    <row r="52713" ht="15"/>
    <row r="52714" ht="15"/>
    <row r="52715" ht="15"/>
    <row r="52716" ht="15"/>
    <row r="52717" ht="15"/>
    <row r="52718" ht="15"/>
    <row r="52719" ht="15"/>
    <row r="52720" ht="15"/>
    <row r="52721" ht="15"/>
    <row r="52722" ht="15"/>
    <row r="52723" ht="15"/>
    <row r="52724" ht="15"/>
    <row r="52725" ht="15"/>
    <row r="52726" ht="15"/>
    <row r="52727" ht="15"/>
    <row r="52728" ht="15"/>
    <row r="52729" ht="15"/>
    <row r="52730" ht="15"/>
    <row r="52731" ht="15"/>
    <row r="52732" ht="15"/>
    <row r="52733" ht="15"/>
    <row r="52734" ht="15"/>
    <row r="52735" ht="15"/>
    <row r="52736" ht="15"/>
    <row r="52737" ht="15"/>
    <row r="52738" ht="15"/>
    <row r="52739" ht="15"/>
    <row r="52740" ht="15"/>
    <row r="52741" ht="15"/>
    <row r="52742" ht="15"/>
    <row r="52743" ht="15"/>
    <row r="52744" ht="15"/>
    <row r="52745" ht="15"/>
    <row r="52746" ht="15"/>
    <row r="52747" ht="15"/>
    <row r="52748" ht="15"/>
    <row r="52749" ht="15"/>
    <row r="52750" ht="15"/>
    <row r="52751" ht="15"/>
    <row r="52752" ht="15"/>
    <row r="52753" ht="15"/>
    <row r="52754" ht="15"/>
    <row r="52755" ht="15"/>
    <row r="52756" ht="15"/>
    <row r="52757" ht="15"/>
    <row r="52758" ht="15"/>
    <row r="52759" ht="15"/>
    <row r="52760" ht="15"/>
    <row r="52761" ht="15"/>
    <row r="52762" ht="15"/>
    <row r="52763" ht="15"/>
    <row r="52764" ht="15"/>
    <row r="52765" ht="15"/>
    <row r="52766" ht="15"/>
    <row r="52767" ht="15"/>
    <row r="52768" ht="15"/>
    <row r="52769" ht="15"/>
    <row r="52770" ht="15"/>
    <row r="52771" ht="15"/>
    <row r="52772" ht="15"/>
    <row r="52773" ht="15"/>
    <row r="52774" ht="15"/>
    <row r="52775" ht="15"/>
    <row r="52776" ht="15"/>
    <row r="52777" ht="15"/>
    <row r="52778" ht="15"/>
    <row r="52779" ht="15"/>
    <row r="52780" ht="15"/>
    <row r="52781" ht="15"/>
    <row r="52782" ht="15"/>
    <row r="52783" ht="15"/>
    <row r="52784" ht="15"/>
    <row r="52785" ht="15"/>
    <row r="52786" ht="15"/>
    <row r="52787" ht="15"/>
    <row r="52788" ht="15"/>
    <row r="52789" ht="15"/>
    <row r="52790" ht="15"/>
    <row r="52791" ht="15"/>
    <row r="52792" ht="15"/>
    <row r="52793" ht="15"/>
    <row r="52794" ht="15"/>
    <row r="52795" ht="15"/>
    <row r="52796" ht="15"/>
    <row r="52797" ht="15"/>
    <row r="52798" ht="15"/>
    <row r="52799" ht="15"/>
    <row r="52800" ht="15"/>
    <row r="52801" ht="15"/>
    <row r="52802" ht="15"/>
    <row r="52803" ht="15"/>
    <row r="52804" ht="15"/>
    <row r="52805" ht="15"/>
    <row r="52806" ht="15"/>
    <row r="52807" ht="15"/>
    <row r="52808" ht="15"/>
    <row r="52809" ht="15"/>
    <row r="52810" ht="15"/>
    <row r="52811" ht="15"/>
    <row r="52812" ht="15"/>
    <row r="52813" ht="15"/>
    <row r="52814" ht="15"/>
    <row r="52815" ht="15"/>
    <row r="52816" ht="15"/>
    <row r="52817" ht="15"/>
    <row r="52818" ht="15"/>
    <row r="52819" ht="15"/>
    <row r="52820" ht="15"/>
    <row r="52821" ht="15"/>
    <row r="52822" ht="15"/>
    <row r="52823" ht="15"/>
    <row r="52824" ht="15"/>
    <row r="52825" ht="15"/>
    <row r="52826" ht="15"/>
    <row r="52827" ht="15"/>
    <row r="52828" ht="15"/>
    <row r="52829" ht="15"/>
    <row r="52830" ht="15"/>
    <row r="52831" ht="15"/>
    <row r="52832" ht="15"/>
    <row r="52833" ht="15"/>
    <row r="52834" ht="15"/>
    <row r="52835" ht="15"/>
    <row r="52836" ht="15"/>
    <row r="52837" ht="15"/>
    <row r="52838" ht="15"/>
    <row r="52839" ht="15"/>
    <row r="52840" ht="15"/>
    <row r="52841" ht="15"/>
    <row r="52842" ht="15"/>
    <row r="52843" ht="15"/>
    <row r="52844" ht="15"/>
    <row r="52845" ht="15"/>
    <row r="52846" ht="15"/>
    <row r="52847" ht="15"/>
    <row r="52848" ht="15"/>
    <row r="52849" ht="15"/>
    <row r="52850" ht="15"/>
    <row r="52851" ht="15"/>
    <row r="52852" ht="15"/>
    <row r="52853" ht="15"/>
    <row r="52854" ht="15"/>
    <row r="52855" ht="15"/>
    <row r="52856" ht="15"/>
    <row r="52857" ht="15"/>
    <row r="52858" ht="15"/>
    <row r="52859" ht="15"/>
    <row r="52860" ht="15"/>
    <row r="52861" ht="15"/>
    <row r="52862" ht="15"/>
    <row r="52863" ht="15"/>
    <row r="52864" ht="15"/>
    <row r="52865" ht="15"/>
    <row r="52866" ht="15"/>
    <row r="52867" ht="15"/>
    <row r="52868" ht="15"/>
    <row r="52869" ht="15"/>
    <row r="52870" ht="15"/>
    <row r="52871" ht="15"/>
    <row r="52872" ht="15"/>
    <row r="52873" ht="15"/>
    <row r="52874" ht="15"/>
    <row r="52875" ht="15"/>
    <row r="52876" ht="15"/>
    <row r="52877" ht="15"/>
    <row r="52878" ht="15"/>
    <row r="52879" ht="15"/>
    <row r="52880" ht="15"/>
    <row r="52881" ht="15"/>
    <row r="52882" ht="15"/>
    <row r="52883" ht="15"/>
    <row r="52884" ht="15"/>
    <row r="52885" ht="15"/>
    <row r="52886" ht="15"/>
    <row r="52887" ht="15"/>
    <row r="52888" ht="15"/>
    <row r="52889" ht="15"/>
    <row r="52890" ht="15"/>
    <row r="52891" ht="15"/>
    <row r="52892" ht="15"/>
    <row r="52893" ht="15"/>
    <row r="52894" ht="15"/>
    <row r="52895" ht="15"/>
    <row r="52896" ht="15"/>
    <row r="52897" ht="15"/>
    <row r="52898" ht="15"/>
    <row r="52899" ht="15"/>
    <row r="52900" ht="15"/>
    <row r="52901" ht="15"/>
    <row r="52902" ht="15"/>
    <row r="52903" ht="15"/>
    <row r="52904" ht="15"/>
    <row r="52905" ht="15"/>
    <row r="52906" ht="15"/>
    <row r="52907" ht="15"/>
    <row r="52908" ht="15"/>
    <row r="52909" ht="15"/>
    <row r="52910" ht="15"/>
    <row r="52911" ht="15"/>
    <row r="52912" ht="15"/>
    <row r="52913" ht="15"/>
    <row r="52914" ht="15"/>
    <row r="52915" ht="15"/>
    <row r="52916" ht="15"/>
    <row r="52917" ht="15"/>
    <row r="52918" ht="15"/>
    <row r="52919" ht="15"/>
    <row r="52920" ht="15"/>
    <row r="52921" ht="15"/>
    <row r="52922" ht="15"/>
    <row r="52923" ht="15"/>
    <row r="52924" ht="15"/>
    <row r="52925" ht="15"/>
    <row r="52926" ht="15"/>
    <row r="52927" ht="15"/>
    <row r="52928" ht="15"/>
    <row r="52929" ht="15"/>
    <row r="52930" ht="15"/>
    <row r="52931" ht="15"/>
    <row r="52932" ht="15"/>
    <row r="52933" ht="15"/>
    <row r="52934" ht="15"/>
    <row r="52935" ht="15"/>
    <row r="52936" ht="15"/>
    <row r="52937" ht="15"/>
    <row r="52938" ht="15"/>
    <row r="52939" ht="15"/>
    <row r="52940" ht="15"/>
    <row r="52941" ht="15"/>
    <row r="52942" ht="15"/>
    <row r="52943" ht="15"/>
    <row r="52944" ht="15"/>
    <row r="52945" ht="15"/>
    <row r="52946" ht="15"/>
    <row r="52947" ht="15"/>
    <row r="52948" ht="15"/>
    <row r="52949" ht="15"/>
    <row r="52950" ht="15"/>
    <row r="52951" ht="15"/>
    <row r="52952" ht="15"/>
    <row r="52953" ht="15"/>
    <row r="52954" ht="15"/>
    <row r="52955" ht="15"/>
    <row r="52956" ht="15"/>
    <row r="52957" ht="15"/>
    <row r="52958" ht="15"/>
    <row r="52959" ht="15"/>
    <row r="52960" ht="15"/>
    <row r="52961" ht="15"/>
    <row r="52962" ht="15"/>
    <row r="52963" ht="15"/>
    <row r="52964" ht="15"/>
    <row r="52965" ht="15"/>
    <row r="52966" ht="15"/>
    <row r="52967" ht="15"/>
    <row r="52968" ht="15"/>
    <row r="52969" ht="15"/>
    <row r="52970" ht="15"/>
    <row r="52971" ht="15"/>
    <row r="52972" ht="15"/>
    <row r="52973" ht="15"/>
    <row r="52974" ht="15"/>
    <row r="52975" ht="15"/>
    <row r="52976" ht="15"/>
    <row r="52977" ht="15"/>
    <row r="52978" ht="15"/>
    <row r="52979" ht="15"/>
    <row r="52980" ht="15"/>
    <row r="52981" ht="15"/>
    <row r="52982" ht="15"/>
    <row r="52983" ht="15"/>
    <row r="52984" ht="15"/>
    <row r="52985" ht="15"/>
    <row r="52986" ht="15"/>
    <row r="52987" ht="15"/>
    <row r="52988" ht="15"/>
    <row r="52989" ht="15"/>
    <row r="52990" ht="15"/>
    <row r="52991" ht="15"/>
    <row r="52992" ht="15"/>
    <row r="52993" ht="15"/>
    <row r="52994" ht="15"/>
    <row r="52995" ht="15"/>
    <row r="52996" ht="15"/>
    <row r="52997" ht="15"/>
    <row r="52998" ht="15"/>
    <row r="52999" ht="15"/>
    <row r="53000" ht="15"/>
    <row r="53001" ht="15"/>
    <row r="53002" ht="15"/>
    <row r="53003" ht="15"/>
    <row r="53004" ht="15"/>
    <row r="53005" ht="15"/>
    <row r="53006" ht="15"/>
    <row r="53007" ht="15"/>
    <row r="53008" ht="15"/>
    <row r="53009" ht="15"/>
    <row r="53010" ht="15"/>
    <row r="53011" ht="15"/>
    <row r="53012" ht="15"/>
    <row r="53013" ht="15"/>
    <row r="53014" ht="15"/>
    <row r="53015" ht="15"/>
    <row r="53016" ht="15"/>
    <row r="53017" ht="15"/>
    <row r="53018" ht="15"/>
    <row r="53019" ht="15"/>
    <row r="53020" ht="15"/>
    <row r="53021" ht="15"/>
    <row r="53022" ht="15"/>
    <row r="53023" ht="15"/>
    <row r="53024" ht="15"/>
    <row r="53025" ht="15"/>
    <row r="53026" ht="15"/>
    <row r="53027" ht="15"/>
    <row r="53028" ht="15"/>
    <row r="53029" ht="15"/>
    <row r="53030" ht="15"/>
    <row r="53031" ht="15"/>
    <row r="53032" ht="15"/>
    <row r="53033" ht="15"/>
    <row r="53034" ht="15"/>
    <row r="53035" ht="15"/>
    <row r="53036" ht="15"/>
    <row r="53037" ht="15"/>
    <row r="53038" ht="15"/>
    <row r="53039" ht="15"/>
    <row r="53040" ht="15"/>
    <row r="53041" ht="15"/>
    <row r="53042" ht="15"/>
    <row r="53043" ht="15"/>
    <row r="53044" ht="15"/>
    <row r="53045" ht="15"/>
    <row r="53046" ht="15"/>
    <row r="53047" ht="15"/>
    <row r="53048" ht="15"/>
    <row r="53049" ht="15"/>
    <row r="53050" ht="15"/>
    <row r="53051" ht="15"/>
    <row r="53052" ht="15"/>
    <row r="53053" ht="15"/>
    <row r="53054" ht="15"/>
    <row r="53055" ht="15"/>
    <row r="53056" ht="15"/>
    <row r="53057" ht="15"/>
    <row r="53058" ht="15"/>
    <row r="53059" ht="15"/>
    <row r="53060" ht="15"/>
    <row r="53061" ht="15"/>
    <row r="53062" ht="15"/>
    <row r="53063" ht="15"/>
    <row r="53064" ht="15"/>
    <row r="53065" ht="15"/>
    <row r="53066" ht="15"/>
    <row r="53067" ht="15"/>
    <row r="53068" ht="15"/>
    <row r="53069" ht="15"/>
    <row r="53070" ht="15"/>
    <row r="53071" ht="15"/>
    <row r="53072" ht="15"/>
    <row r="53073" ht="15"/>
    <row r="53074" ht="15"/>
    <row r="53075" ht="15"/>
    <row r="53076" ht="15"/>
    <row r="53077" ht="15"/>
    <row r="53078" ht="15"/>
    <row r="53079" ht="15"/>
    <row r="53080" ht="15"/>
    <row r="53081" ht="15"/>
    <row r="53082" ht="15"/>
    <row r="53083" ht="15"/>
    <row r="53084" ht="15"/>
    <row r="53085" ht="15"/>
    <row r="53086" ht="15"/>
    <row r="53087" ht="15"/>
    <row r="53088" ht="15"/>
    <row r="53089" ht="15"/>
    <row r="53090" ht="15"/>
    <row r="53091" ht="15"/>
    <row r="53092" ht="15"/>
    <row r="53093" ht="15"/>
    <row r="53094" ht="15"/>
    <row r="53095" ht="15"/>
    <row r="53096" ht="15"/>
    <row r="53097" ht="15"/>
    <row r="53098" ht="15"/>
    <row r="53099" ht="15"/>
    <row r="53100" ht="15"/>
    <row r="53101" ht="15"/>
    <row r="53102" ht="15"/>
    <row r="53103" ht="15"/>
    <row r="53104" ht="15"/>
    <row r="53105" ht="15"/>
    <row r="53106" ht="15"/>
    <row r="53107" ht="15"/>
    <row r="53108" ht="15"/>
    <row r="53109" ht="15"/>
    <row r="53110" ht="15"/>
    <row r="53111" ht="15"/>
    <row r="53112" ht="15"/>
    <row r="53113" ht="15"/>
    <row r="53114" ht="15"/>
    <row r="53115" ht="15"/>
    <row r="53116" ht="15"/>
    <row r="53117" ht="15"/>
    <row r="53118" ht="15"/>
    <row r="53119" ht="15"/>
    <row r="53120" ht="15"/>
    <row r="53121" ht="15"/>
    <row r="53122" ht="15"/>
    <row r="53123" ht="15"/>
    <row r="53124" ht="15"/>
    <row r="53125" ht="15"/>
    <row r="53126" ht="15"/>
    <row r="53127" ht="15"/>
    <row r="53128" ht="15"/>
    <row r="53129" ht="15"/>
    <row r="53130" ht="15"/>
    <row r="53131" ht="15"/>
    <row r="53132" ht="15"/>
    <row r="53133" ht="15"/>
    <row r="53134" ht="15"/>
    <row r="53135" ht="15"/>
    <row r="53136" ht="15"/>
    <row r="53137" ht="15"/>
    <row r="53138" ht="15"/>
    <row r="53139" ht="15"/>
    <row r="53140" ht="15"/>
    <row r="53141" ht="15"/>
    <row r="53142" ht="15"/>
    <row r="53143" ht="15"/>
    <row r="53144" ht="15"/>
    <row r="53145" ht="15"/>
    <row r="53146" ht="15"/>
    <row r="53147" ht="15"/>
    <row r="53148" ht="15"/>
    <row r="53149" ht="15"/>
    <row r="53150" ht="15"/>
    <row r="53151" ht="15"/>
    <row r="53152" ht="15"/>
    <row r="53153" ht="15"/>
    <row r="53154" ht="15"/>
    <row r="53155" ht="15"/>
    <row r="53156" ht="15"/>
    <row r="53157" ht="15"/>
    <row r="53158" ht="15"/>
    <row r="53159" ht="15"/>
    <row r="53160" ht="15"/>
    <row r="53161" ht="15"/>
    <row r="53162" ht="15"/>
    <row r="53163" ht="15"/>
    <row r="53164" ht="15"/>
    <row r="53165" ht="15"/>
    <row r="53166" ht="15"/>
    <row r="53167" ht="15"/>
    <row r="53168" ht="15"/>
    <row r="53169" ht="15"/>
    <row r="53170" ht="15"/>
    <row r="53171" ht="15"/>
    <row r="53172" ht="15"/>
    <row r="53173" ht="15"/>
    <row r="53174" ht="15"/>
    <row r="53175" ht="15"/>
    <row r="53176" ht="15"/>
    <row r="53177" ht="15"/>
    <row r="53178" ht="15"/>
    <row r="53179" ht="15"/>
    <row r="53180" ht="15"/>
    <row r="53181" ht="15"/>
    <row r="53182" ht="15"/>
    <row r="53183" ht="15"/>
    <row r="53184" ht="15"/>
    <row r="53185" ht="15"/>
    <row r="53186" ht="15"/>
    <row r="53187" ht="15"/>
    <row r="53188" ht="15"/>
    <row r="53189" ht="15"/>
    <row r="53190" ht="15"/>
    <row r="53191" ht="15"/>
    <row r="53192" ht="15"/>
    <row r="53193" ht="15"/>
    <row r="53194" ht="15"/>
    <row r="53195" ht="15"/>
    <row r="53196" ht="15"/>
    <row r="53197" ht="15"/>
    <row r="53198" ht="15"/>
    <row r="53199" ht="15"/>
    <row r="53200" ht="15"/>
    <row r="53201" ht="15"/>
    <row r="53202" ht="15"/>
    <row r="53203" ht="15"/>
    <row r="53204" ht="15"/>
    <row r="53205" ht="15"/>
    <row r="53206" ht="15"/>
    <row r="53207" ht="15"/>
    <row r="53208" ht="15"/>
    <row r="53209" ht="15"/>
    <row r="53210" ht="15"/>
    <row r="53211" ht="15"/>
    <row r="53212" ht="15"/>
    <row r="53213" ht="15"/>
    <row r="53214" ht="15"/>
    <row r="53215" ht="15"/>
    <row r="53216" ht="15"/>
    <row r="53217" ht="15"/>
    <row r="53218" ht="15"/>
    <row r="53219" ht="15"/>
    <row r="53220" ht="15"/>
    <row r="53221" ht="15"/>
    <row r="53222" ht="15"/>
    <row r="53223" ht="15"/>
    <row r="53224" ht="15"/>
    <row r="53225" ht="15"/>
    <row r="53226" ht="15"/>
    <row r="53227" ht="15"/>
    <row r="53228" ht="15"/>
    <row r="53229" ht="15"/>
    <row r="53230" ht="15"/>
    <row r="53231" ht="15"/>
    <row r="53232" ht="15"/>
    <row r="53233" ht="15"/>
    <row r="53234" ht="15"/>
    <row r="53235" ht="15"/>
    <row r="53236" ht="15"/>
    <row r="53237" ht="15"/>
    <row r="53238" ht="15"/>
    <row r="53239" ht="15"/>
    <row r="53240" ht="15"/>
    <row r="53241" ht="15"/>
    <row r="53242" ht="15"/>
    <row r="53243" ht="15"/>
    <row r="53244" ht="15"/>
    <row r="53245" ht="15"/>
    <row r="53246" ht="15"/>
    <row r="53247" ht="15"/>
    <row r="53248" ht="15"/>
    <row r="53249" ht="15"/>
    <row r="53250" ht="15"/>
    <row r="53251" ht="15"/>
    <row r="53252" ht="15"/>
    <row r="53253" ht="15"/>
    <row r="53254" ht="15"/>
    <row r="53255" ht="15"/>
    <row r="53256" ht="15"/>
    <row r="53257" ht="15"/>
    <row r="53258" ht="15"/>
    <row r="53259" ht="15"/>
    <row r="53260" ht="15"/>
    <row r="53261" ht="15"/>
    <row r="53262" ht="15"/>
    <row r="53263" ht="15"/>
    <row r="53264" ht="15"/>
    <row r="53265" ht="15"/>
    <row r="53266" ht="15"/>
    <row r="53267" ht="15"/>
    <row r="53268" ht="15"/>
    <row r="53269" ht="15"/>
    <row r="53270" ht="15"/>
    <row r="53271" ht="15"/>
    <row r="53272" ht="15"/>
    <row r="53273" ht="15"/>
    <row r="53274" ht="15"/>
    <row r="53275" ht="15"/>
    <row r="53276" ht="15"/>
    <row r="53277" ht="15"/>
    <row r="53278" ht="15"/>
    <row r="53279" ht="15"/>
    <row r="53280" ht="15"/>
    <row r="53281" ht="15"/>
    <row r="53282" ht="15"/>
    <row r="53283" ht="15"/>
    <row r="53284" ht="15"/>
    <row r="53285" ht="15"/>
    <row r="53286" ht="15"/>
    <row r="53287" ht="15"/>
    <row r="53288" ht="15"/>
    <row r="53289" ht="15"/>
    <row r="53290" ht="15"/>
    <row r="53291" ht="15"/>
    <row r="53292" ht="15"/>
    <row r="53293" ht="15"/>
    <row r="53294" ht="15"/>
    <row r="53295" ht="15"/>
    <row r="53296" ht="15"/>
    <row r="53297" ht="15"/>
    <row r="53298" ht="15"/>
    <row r="53299" ht="15"/>
    <row r="53300" ht="15"/>
    <row r="53301" ht="15"/>
    <row r="53302" ht="15"/>
    <row r="53303" ht="15"/>
    <row r="53304" ht="15"/>
    <row r="53305" ht="15"/>
    <row r="53306" ht="15"/>
    <row r="53307" ht="15"/>
    <row r="53308" ht="15"/>
    <row r="53309" ht="15"/>
    <row r="53310" ht="15"/>
    <row r="53311" ht="15"/>
    <row r="53312" ht="15"/>
    <row r="53313" ht="15"/>
    <row r="53314" ht="15"/>
    <row r="53315" ht="15"/>
    <row r="53316" ht="15"/>
    <row r="53317" ht="15"/>
    <row r="53318" ht="15"/>
    <row r="53319" ht="15"/>
    <row r="53320" ht="15"/>
    <row r="53321" ht="15"/>
    <row r="53322" ht="15"/>
    <row r="53323" ht="15"/>
    <row r="53324" ht="15"/>
    <row r="53325" ht="15"/>
    <row r="53326" ht="15"/>
    <row r="53327" ht="15"/>
    <row r="53328" ht="15"/>
    <row r="53329" ht="15"/>
    <row r="53330" ht="15"/>
    <row r="53331" ht="15"/>
    <row r="53332" ht="15"/>
    <row r="53333" ht="15"/>
    <row r="53334" ht="15"/>
    <row r="53335" ht="15"/>
    <row r="53336" ht="15"/>
    <row r="53337" ht="15"/>
    <row r="53338" ht="15"/>
    <row r="53339" ht="15"/>
    <row r="53340" ht="15"/>
    <row r="53341" ht="15"/>
    <row r="53342" ht="15"/>
    <row r="53343" ht="15"/>
    <row r="53344" ht="15"/>
    <row r="53345" ht="15"/>
    <row r="53346" ht="15"/>
    <row r="53347" ht="15"/>
    <row r="53348" ht="15"/>
    <row r="53349" ht="15"/>
    <row r="53350" ht="15"/>
    <row r="53351" ht="15"/>
    <row r="53352" ht="15"/>
    <row r="53353" ht="15"/>
    <row r="53354" ht="15"/>
    <row r="53355" ht="15"/>
    <row r="53356" ht="15"/>
    <row r="53357" ht="15"/>
    <row r="53358" ht="15"/>
    <row r="53359" ht="15"/>
    <row r="53360" ht="15"/>
    <row r="53361" ht="15"/>
    <row r="53362" ht="15"/>
    <row r="53363" ht="15"/>
    <row r="53364" ht="15"/>
    <row r="53365" ht="15"/>
    <row r="53366" ht="15"/>
    <row r="53367" ht="15"/>
    <row r="53368" ht="15"/>
    <row r="53369" ht="15"/>
    <row r="53370" ht="15"/>
    <row r="53371" ht="15"/>
    <row r="53372" ht="15"/>
    <row r="53373" ht="15"/>
    <row r="53374" ht="15"/>
    <row r="53375" ht="15"/>
    <row r="53376" ht="15"/>
    <row r="53377" ht="15"/>
    <row r="53378" ht="15"/>
    <row r="53379" ht="15"/>
    <row r="53380" ht="15"/>
    <row r="53381" ht="15"/>
    <row r="53382" ht="15"/>
    <row r="53383" ht="15"/>
    <row r="53384" ht="15"/>
    <row r="53385" ht="15"/>
    <row r="53386" ht="15"/>
    <row r="53387" ht="15"/>
    <row r="53388" ht="15"/>
    <row r="53389" ht="15"/>
    <row r="53390" ht="15"/>
    <row r="53391" ht="15"/>
    <row r="53392" ht="15"/>
    <row r="53393" ht="15"/>
    <row r="53394" ht="15"/>
    <row r="53395" ht="15"/>
    <row r="53396" ht="15"/>
    <row r="53397" ht="15"/>
    <row r="53398" ht="15"/>
    <row r="53399" ht="15"/>
    <row r="53400" ht="15"/>
    <row r="53401" ht="15"/>
    <row r="53402" ht="15"/>
    <row r="53403" ht="15"/>
    <row r="53404" ht="15"/>
    <row r="53405" ht="15"/>
    <row r="53406" ht="15"/>
    <row r="53407" ht="15"/>
    <row r="53408" ht="15"/>
    <row r="53409" ht="15"/>
    <row r="53410" ht="15"/>
    <row r="53411" ht="15"/>
    <row r="53412" ht="15"/>
    <row r="53413" ht="15"/>
    <row r="53414" ht="15"/>
    <row r="53415" ht="15"/>
    <row r="53416" ht="15"/>
    <row r="53417" ht="15"/>
    <row r="53418" ht="15"/>
    <row r="53419" ht="15"/>
    <row r="53420" ht="15"/>
    <row r="53421" ht="15"/>
    <row r="53422" ht="15"/>
    <row r="53423" ht="15"/>
    <row r="53424" ht="15"/>
    <row r="53425" ht="15"/>
    <row r="53426" ht="15"/>
    <row r="53427" ht="15"/>
    <row r="53428" ht="15"/>
    <row r="53429" ht="15"/>
    <row r="53430" ht="15"/>
    <row r="53431" ht="15"/>
    <row r="53432" ht="15"/>
    <row r="53433" ht="15"/>
    <row r="53434" ht="15"/>
    <row r="53435" ht="15"/>
    <row r="53436" ht="15"/>
    <row r="53437" ht="15"/>
    <row r="53438" ht="15"/>
    <row r="53439" ht="15"/>
    <row r="53440" ht="15"/>
    <row r="53441" ht="15"/>
    <row r="53442" ht="15"/>
    <row r="53443" ht="15"/>
    <row r="53444" ht="15"/>
    <row r="53445" ht="15"/>
    <row r="53446" ht="15"/>
    <row r="53447" ht="15"/>
    <row r="53448" ht="15"/>
    <row r="53449" ht="15"/>
    <row r="53450" ht="15"/>
    <row r="53451" ht="15"/>
    <row r="53452" ht="15"/>
    <row r="53453" ht="15"/>
    <row r="53454" ht="15"/>
    <row r="53455" ht="15"/>
    <row r="53456" ht="15"/>
    <row r="53457" ht="15"/>
    <row r="53458" ht="15"/>
    <row r="53459" ht="15"/>
    <row r="53460" ht="15"/>
    <row r="53461" ht="15"/>
    <row r="53462" ht="15"/>
    <row r="53463" ht="15"/>
    <row r="53464" ht="15"/>
    <row r="53465" ht="15"/>
    <row r="53466" ht="15"/>
    <row r="53467" ht="15"/>
    <row r="53468" ht="15"/>
    <row r="53469" ht="15"/>
    <row r="53470" ht="15"/>
    <row r="53471" ht="15"/>
    <row r="53472" ht="15"/>
    <row r="53473" ht="15"/>
    <row r="53474" ht="15"/>
    <row r="53475" ht="15"/>
    <row r="53476" ht="15"/>
    <row r="53477" ht="15"/>
    <row r="53478" ht="15"/>
    <row r="53479" ht="15"/>
    <row r="53480" ht="15"/>
    <row r="53481" ht="15"/>
    <row r="53482" ht="15"/>
    <row r="53483" ht="15"/>
    <row r="53484" ht="15"/>
    <row r="53485" ht="15"/>
    <row r="53486" ht="15"/>
    <row r="53487" ht="15"/>
    <row r="53488" ht="15"/>
    <row r="53489" ht="15"/>
    <row r="53490" ht="15"/>
    <row r="53491" ht="15"/>
    <row r="53492" ht="15"/>
    <row r="53493" ht="15"/>
    <row r="53494" ht="15"/>
    <row r="53495" ht="15"/>
    <row r="53496" ht="15"/>
    <row r="53497" ht="15"/>
    <row r="53498" ht="15"/>
    <row r="53499" ht="15"/>
    <row r="53500" ht="15"/>
    <row r="53501" ht="15"/>
    <row r="53502" ht="15"/>
    <row r="53503" ht="15"/>
    <row r="53504" ht="15"/>
    <row r="53505" ht="15"/>
    <row r="53506" ht="15"/>
    <row r="53507" ht="15"/>
    <row r="53508" ht="15"/>
    <row r="53509" ht="15"/>
    <row r="53510" ht="15"/>
    <row r="53511" ht="15"/>
    <row r="53512" ht="15"/>
    <row r="53513" ht="15"/>
    <row r="53514" ht="15"/>
    <row r="53515" ht="15"/>
    <row r="53516" ht="15"/>
    <row r="53517" ht="15"/>
    <row r="53518" ht="15"/>
    <row r="53519" ht="15"/>
    <row r="53520" ht="15"/>
    <row r="53521" ht="15"/>
    <row r="53522" ht="15"/>
    <row r="53523" ht="15"/>
    <row r="53524" ht="15"/>
    <row r="53525" ht="15"/>
    <row r="53526" ht="15"/>
    <row r="53527" ht="15"/>
    <row r="53528" ht="15"/>
    <row r="53529" ht="15"/>
    <row r="53530" ht="15"/>
    <row r="53531" ht="15"/>
    <row r="53532" ht="15"/>
    <row r="53533" ht="15"/>
    <row r="53534" ht="15"/>
    <row r="53535" ht="15"/>
    <row r="53536" ht="15"/>
    <row r="53537" ht="15"/>
    <row r="53538" ht="15"/>
    <row r="53539" ht="15"/>
    <row r="53540" ht="15"/>
    <row r="53541" ht="15"/>
    <row r="53542" ht="15"/>
    <row r="53543" ht="15"/>
    <row r="53544" ht="15"/>
    <row r="53545" ht="15"/>
    <row r="53546" ht="15"/>
    <row r="53547" ht="15"/>
    <row r="53548" ht="15"/>
    <row r="53549" ht="15"/>
    <row r="53550" ht="15"/>
    <row r="53551" ht="15"/>
    <row r="53552" ht="15"/>
    <row r="53553" ht="15"/>
    <row r="53554" ht="15"/>
    <row r="53555" ht="15"/>
    <row r="53556" ht="15"/>
    <row r="53557" ht="15"/>
    <row r="53558" ht="15"/>
    <row r="53559" ht="15"/>
    <row r="53560" ht="15"/>
    <row r="53561" ht="15"/>
    <row r="53562" ht="15"/>
    <row r="53563" ht="15"/>
    <row r="53564" ht="15"/>
    <row r="53565" ht="15"/>
    <row r="53566" ht="15"/>
    <row r="53567" ht="15"/>
    <row r="53568" ht="15"/>
    <row r="53569" ht="15"/>
    <row r="53570" ht="15"/>
    <row r="53571" ht="15"/>
    <row r="53572" ht="15"/>
    <row r="53573" ht="15"/>
    <row r="53574" ht="15"/>
    <row r="53575" ht="15"/>
    <row r="53576" ht="15"/>
    <row r="53577" ht="15"/>
    <row r="53578" ht="15"/>
    <row r="53579" ht="15"/>
    <row r="53580" ht="15"/>
    <row r="53581" ht="15"/>
    <row r="53582" ht="15"/>
    <row r="53583" ht="15"/>
    <row r="53584" ht="15"/>
    <row r="53585" ht="15"/>
    <row r="53586" ht="15"/>
    <row r="53587" ht="15"/>
    <row r="53588" ht="15"/>
    <row r="53589" ht="15"/>
    <row r="53590" ht="15"/>
    <row r="53591" ht="15"/>
    <row r="53592" ht="15"/>
    <row r="53593" ht="15"/>
    <row r="53594" ht="15"/>
    <row r="53595" ht="15"/>
    <row r="53596" ht="15"/>
    <row r="53597" ht="15"/>
    <row r="53598" ht="15"/>
    <row r="53599" ht="15"/>
    <row r="53600" ht="15"/>
    <row r="53601" ht="15"/>
    <row r="53602" ht="15"/>
    <row r="53603" ht="15"/>
    <row r="53604" ht="15"/>
    <row r="53605" ht="15"/>
    <row r="53606" ht="15"/>
    <row r="53607" ht="15"/>
    <row r="53608" ht="15"/>
    <row r="53609" ht="15"/>
    <row r="53610" ht="15"/>
    <row r="53611" ht="15"/>
    <row r="53612" ht="15"/>
    <row r="53613" ht="15"/>
    <row r="53614" ht="15"/>
    <row r="53615" ht="15"/>
    <row r="53616" ht="15"/>
    <row r="53617" ht="15"/>
    <row r="53618" ht="15"/>
    <row r="53619" ht="15"/>
    <row r="53620" ht="15"/>
    <row r="53621" ht="15"/>
    <row r="53622" ht="15"/>
    <row r="53623" ht="15"/>
    <row r="53624" ht="15"/>
    <row r="53625" ht="15"/>
    <row r="53626" ht="15"/>
    <row r="53627" ht="15"/>
    <row r="53628" ht="15"/>
    <row r="53629" ht="15"/>
    <row r="53630" ht="15"/>
    <row r="53631" ht="15"/>
    <row r="53632" ht="15"/>
    <row r="53633" ht="15"/>
    <row r="53634" ht="15"/>
    <row r="53635" ht="15"/>
    <row r="53636" ht="15"/>
    <row r="53637" ht="15"/>
    <row r="53638" ht="15"/>
    <row r="53639" ht="15"/>
    <row r="53640" ht="15"/>
    <row r="53641" ht="15"/>
    <row r="53642" ht="15"/>
    <row r="53643" ht="15"/>
    <row r="53644" ht="15"/>
    <row r="53645" ht="15"/>
    <row r="53646" ht="15"/>
    <row r="53647" ht="15"/>
    <row r="53648" ht="15"/>
    <row r="53649" ht="15"/>
    <row r="53650" ht="15"/>
    <row r="53651" ht="15"/>
    <row r="53652" ht="15"/>
    <row r="53653" ht="15"/>
    <row r="53654" ht="15"/>
    <row r="53655" ht="15"/>
    <row r="53656" ht="15"/>
    <row r="53657" ht="15"/>
    <row r="53658" ht="15"/>
    <row r="53659" ht="15"/>
    <row r="53660" ht="15"/>
    <row r="53661" ht="15"/>
    <row r="53662" ht="15"/>
    <row r="53663" ht="15"/>
    <row r="53664" ht="15"/>
    <row r="53665" ht="15"/>
    <row r="53666" ht="15"/>
    <row r="53667" ht="15"/>
    <row r="53668" ht="15"/>
    <row r="53669" ht="15"/>
    <row r="53670" ht="15"/>
    <row r="53671" ht="15"/>
    <row r="53672" ht="15"/>
    <row r="53673" ht="15"/>
    <row r="53674" ht="15"/>
    <row r="53675" ht="15"/>
    <row r="53676" ht="15"/>
    <row r="53677" ht="15"/>
    <row r="53678" ht="15"/>
    <row r="53679" ht="15"/>
    <row r="53680" ht="15"/>
    <row r="53681" ht="15"/>
    <row r="53682" ht="15"/>
    <row r="53683" ht="15"/>
    <row r="53684" ht="15"/>
    <row r="53685" ht="15"/>
    <row r="53686" ht="15"/>
    <row r="53687" ht="15"/>
    <row r="53688" ht="15"/>
    <row r="53689" ht="15"/>
    <row r="53690" ht="15"/>
    <row r="53691" ht="15"/>
    <row r="53692" ht="15"/>
    <row r="53693" ht="15"/>
    <row r="53694" ht="15"/>
    <row r="53695" ht="15"/>
    <row r="53696" ht="15"/>
    <row r="53697" ht="15"/>
    <row r="53698" ht="15"/>
    <row r="53699" ht="15"/>
    <row r="53700" ht="15"/>
    <row r="53701" ht="15"/>
    <row r="53702" ht="15"/>
    <row r="53703" ht="15"/>
    <row r="53704" ht="15"/>
    <row r="53705" ht="15"/>
    <row r="53706" ht="15"/>
    <row r="53707" ht="15"/>
    <row r="53708" ht="15"/>
    <row r="53709" ht="15"/>
    <row r="53710" ht="15"/>
    <row r="53711" ht="15"/>
    <row r="53712" ht="15"/>
    <row r="53713" ht="15"/>
    <row r="53714" ht="15"/>
    <row r="53715" ht="15"/>
    <row r="53716" ht="15"/>
    <row r="53717" ht="15"/>
    <row r="53718" ht="15"/>
    <row r="53719" ht="15"/>
    <row r="53720" ht="15"/>
    <row r="53721" ht="15"/>
    <row r="53722" ht="15"/>
    <row r="53723" ht="15"/>
    <row r="53724" ht="15"/>
    <row r="53725" ht="15"/>
    <row r="53726" ht="15"/>
    <row r="53727" ht="15"/>
    <row r="53728" ht="15"/>
    <row r="53729" ht="15"/>
    <row r="53730" ht="15"/>
    <row r="53731" ht="15"/>
    <row r="53732" ht="15"/>
    <row r="53733" ht="15"/>
    <row r="53734" ht="15"/>
    <row r="53735" ht="15"/>
    <row r="53736" ht="15"/>
    <row r="53737" ht="15"/>
    <row r="53738" ht="15"/>
    <row r="53739" ht="15"/>
    <row r="53740" ht="15"/>
    <row r="53741" ht="15"/>
    <row r="53742" ht="15"/>
    <row r="53743" ht="15"/>
    <row r="53744" ht="15"/>
    <row r="53745" ht="15"/>
    <row r="53746" ht="15"/>
    <row r="53747" ht="15"/>
    <row r="53748" ht="15"/>
    <row r="53749" ht="15"/>
    <row r="53750" ht="15"/>
    <row r="53751" ht="15"/>
    <row r="53752" ht="15"/>
    <row r="53753" ht="15"/>
    <row r="53754" ht="15"/>
    <row r="53755" ht="15"/>
    <row r="53756" ht="15"/>
    <row r="53757" ht="15"/>
    <row r="53758" ht="15"/>
    <row r="53759" ht="15"/>
    <row r="53760" ht="15"/>
    <row r="53761" ht="15"/>
    <row r="53762" ht="15"/>
    <row r="53763" ht="15"/>
    <row r="53764" ht="15"/>
    <row r="53765" ht="15"/>
    <row r="53766" ht="15"/>
    <row r="53767" ht="15"/>
    <row r="53768" ht="15"/>
    <row r="53769" ht="15"/>
    <row r="53770" ht="15"/>
    <row r="53771" ht="15"/>
    <row r="53772" ht="15"/>
    <row r="53773" ht="15"/>
    <row r="53774" ht="15"/>
    <row r="53775" ht="15"/>
    <row r="53776" ht="15"/>
    <row r="53777" ht="15"/>
    <row r="53778" ht="15"/>
    <row r="53779" ht="15"/>
    <row r="53780" ht="15"/>
    <row r="53781" ht="15"/>
    <row r="53782" ht="15"/>
    <row r="53783" ht="15"/>
    <row r="53784" ht="15"/>
    <row r="53785" ht="15"/>
    <row r="53786" ht="15"/>
    <row r="53787" ht="15"/>
    <row r="53788" ht="15"/>
    <row r="53789" ht="15"/>
    <row r="53790" ht="15"/>
    <row r="53791" ht="15"/>
    <row r="53792" ht="15"/>
    <row r="53793" ht="15"/>
    <row r="53794" ht="15"/>
    <row r="53795" ht="15"/>
    <row r="53796" ht="15"/>
    <row r="53797" ht="15"/>
    <row r="53798" ht="15"/>
    <row r="53799" ht="15"/>
    <row r="53800" ht="15"/>
    <row r="53801" ht="15"/>
    <row r="53802" ht="15"/>
    <row r="53803" ht="15"/>
    <row r="53804" ht="15"/>
    <row r="53805" ht="15"/>
    <row r="53806" ht="15"/>
    <row r="53807" ht="15"/>
    <row r="53808" ht="15"/>
    <row r="53809" ht="15"/>
    <row r="53810" ht="15"/>
    <row r="53811" ht="15"/>
    <row r="53812" ht="15"/>
    <row r="53813" ht="15"/>
    <row r="53814" ht="15"/>
    <row r="53815" ht="15"/>
    <row r="53816" ht="15"/>
    <row r="53817" ht="15"/>
    <row r="53818" ht="15"/>
    <row r="53819" ht="15"/>
    <row r="53820" ht="15"/>
    <row r="53821" ht="15"/>
    <row r="53822" ht="15"/>
    <row r="53823" ht="15"/>
    <row r="53824" ht="15"/>
    <row r="53825" ht="15"/>
    <row r="53826" ht="15"/>
    <row r="53827" ht="15"/>
    <row r="53828" ht="15"/>
    <row r="53829" ht="15"/>
    <row r="53830" ht="15"/>
    <row r="53831" ht="15"/>
    <row r="53832" ht="15"/>
    <row r="53833" ht="15"/>
    <row r="53834" ht="15"/>
    <row r="53835" ht="15"/>
    <row r="53836" ht="15"/>
    <row r="53837" ht="15"/>
    <row r="53838" ht="15"/>
    <row r="53839" ht="15"/>
    <row r="53840" ht="15"/>
    <row r="53841" ht="15"/>
    <row r="53842" ht="15"/>
    <row r="53843" ht="15"/>
    <row r="53844" ht="15"/>
    <row r="53845" ht="15"/>
    <row r="53846" ht="15"/>
    <row r="53847" ht="15"/>
    <row r="53848" ht="15"/>
    <row r="53849" ht="15"/>
    <row r="53850" ht="15"/>
    <row r="53851" ht="15"/>
    <row r="53852" ht="15"/>
    <row r="53853" ht="15"/>
    <row r="53854" ht="15"/>
    <row r="53855" ht="15"/>
    <row r="53856" ht="15"/>
    <row r="53857" ht="15"/>
    <row r="53858" ht="15"/>
    <row r="53859" ht="15"/>
    <row r="53860" ht="15"/>
    <row r="53861" ht="15"/>
    <row r="53862" ht="15"/>
    <row r="53863" ht="15"/>
    <row r="53864" ht="15"/>
    <row r="53865" ht="15"/>
    <row r="53866" ht="15"/>
    <row r="53867" ht="15"/>
    <row r="53868" ht="15"/>
    <row r="53869" ht="15"/>
    <row r="53870" ht="15"/>
    <row r="53871" ht="15"/>
    <row r="53872" ht="15"/>
    <row r="53873" ht="15"/>
    <row r="53874" ht="15"/>
    <row r="53875" ht="15"/>
    <row r="53876" ht="15"/>
    <row r="53877" ht="15"/>
    <row r="53878" ht="15"/>
    <row r="53879" ht="15"/>
    <row r="53880" ht="15"/>
    <row r="53881" ht="15"/>
    <row r="53882" ht="15"/>
    <row r="53883" ht="15"/>
    <row r="53884" ht="15"/>
    <row r="53885" ht="15"/>
    <row r="53886" ht="15"/>
    <row r="53887" ht="15"/>
    <row r="53888" ht="15"/>
    <row r="53889" ht="15"/>
    <row r="53890" ht="15"/>
    <row r="53891" ht="15"/>
    <row r="53892" ht="15"/>
    <row r="53893" ht="15"/>
    <row r="53894" ht="15"/>
    <row r="53895" ht="15"/>
    <row r="53896" ht="15"/>
    <row r="53897" ht="15"/>
    <row r="53898" ht="15"/>
    <row r="53899" ht="15"/>
    <row r="53900" ht="15"/>
    <row r="53901" ht="15"/>
    <row r="53902" ht="15"/>
    <row r="53903" ht="15"/>
    <row r="53904" ht="15"/>
    <row r="53905" ht="15"/>
    <row r="53906" ht="15"/>
    <row r="53907" ht="15"/>
    <row r="53908" ht="15"/>
    <row r="53909" ht="15"/>
    <row r="53910" ht="15"/>
    <row r="53911" ht="15"/>
    <row r="53912" ht="15"/>
    <row r="53913" ht="15"/>
    <row r="53914" ht="15"/>
    <row r="53915" ht="15"/>
    <row r="53916" ht="15"/>
    <row r="53917" ht="15"/>
    <row r="53918" ht="15"/>
    <row r="53919" ht="15"/>
    <row r="53920" ht="15"/>
    <row r="53921" ht="15"/>
    <row r="53922" ht="15"/>
    <row r="53923" ht="15"/>
    <row r="53924" ht="15"/>
    <row r="53925" ht="15"/>
    <row r="53926" ht="15"/>
    <row r="53927" ht="15"/>
    <row r="53928" ht="15"/>
    <row r="53929" ht="15"/>
    <row r="53930" ht="15"/>
    <row r="53931" ht="15"/>
    <row r="53932" ht="15"/>
    <row r="53933" ht="15"/>
    <row r="53934" ht="15"/>
    <row r="53935" ht="15"/>
    <row r="53936" ht="15"/>
    <row r="53937" ht="15"/>
    <row r="53938" ht="15"/>
    <row r="53939" ht="15"/>
    <row r="53940" ht="15"/>
    <row r="53941" ht="15"/>
    <row r="53942" ht="15"/>
    <row r="53943" ht="15"/>
    <row r="53944" ht="15"/>
    <row r="53945" ht="15"/>
    <row r="53946" ht="15"/>
    <row r="53947" ht="15"/>
    <row r="53948" ht="15"/>
    <row r="53949" ht="15"/>
    <row r="53950" ht="15"/>
    <row r="53951" ht="15"/>
    <row r="53952" ht="15"/>
    <row r="53953" ht="15"/>
    <row r="53954" ht="15"/>
    <row r="53955" ht="15"/>
    <row r="53956" ht="15"/>
    <row r="53957" ht="15"/>
    <row r="53958" ht="15"/>
    <row r="53959" ht="15"/>
    <row r="53960" ht="15"/>
    <row r="53961" ht="15"/>
    <row r="53962" ht="15"/>
    <row r="53963" ht="15"/>
    <row r="53964" ht="15"/>
    <row r="53965" ht="15"/>
    <row r="53966" ht="15"/>
    <row r="53967" ht="15"/>
    <row r="53968" ht="15"/>
    <row r="53969" ht="15"/>
    <row r="53970" ht="15"/>
    <row r="53971" ht="15"/>
    <row r="53972" ht="15"/>
    <row r="53973" ht="15"/>
    <row r="53974" ht="15"/>
    <row r="53975" ht="15"/>
    <row r="53976" ht="15"/>
    <row r="53977" ht="15"/>
    <row r="53978" ht="15"/>
    <row r="53979" ht="15"/>
    <row r="53980" ht="15"/>
    <row r="53981" ht="15"/>
    <row r="53982" ht="15"/>
    <row r="53983" ht="15"/>
    <row r="53984" ht="15"/>
    <row r="53985" ht="15"/>
    <row r="53986" ht="15"/>
    <row r="53987" ht="15"/>
    <row r="53988" ht="15"/>
    <row r="53989" ht="15"/>
    <row r="53990" ht="15"/>
    <row r="53991" ht="15"/>
    <row r="53992" ht="15"/>
    <row r="53993" ht="15"/>
    <row r="53994" ht="15"/>
    <row r="53995" ht="15"/>
    <row r="53996" ht="15"/>
    <row r="53997" ht="15"/>
    <row r="53998" ht="15"/>
    <row r="53999" ht="15"/>
    <row r="54000" ht="15"/>
    <row r="54001" ht="15"/>
    <row r="54002" ht="15"/>
    <row r="54003" ht="15"/>
    <row r="54004" ht="15"/>
    <row r="54005" ht="15"/>
    <row r="54006" ht="15"/>
    <row r="54007" ht="15"/>
    <row r="54008" ht="15"/>
    <row r="54009" ht="15"/>
    <row r="54010" ht="15"/>
    <row r="54011" ht="15"/>
    <row r="54012" ht="15"/>
    <row r="54013" ht="15"/>
    <row r="54014" ht="15"/>
    <row r="54015" ht="15"/>
    <row r="54016" ht="15"/>
    <row r="54017" ht="15"/>
    <row r="54018" ht="15"/>
    <row r="54019" ht="15"/>
    <row r="54020" ht="15"/>
    <row r="54021" ht="15"/>
    <row r="54022" ht="15"/>
    <row r="54023" ht="15"/>
    <row r="54024" ht="15"/>
    <row r="54025" ht="15"/>
    <row r="54026" ht="15"/>
    <row r="54027" ht="15"/>
    <row r="54028" ht="15"/>
    <row r="54029" ht="15"/>
    <row r="54030" ht="15"/>
    <row r="54031" ht="15"/>
    <row r="54032" ht="15"/>
    <row r="54033" ht="15"/>
    <row r="54034" ht="15"/>
    <row r="54035" ht="15"/>
    <row r="54036" ht="15"/>
    <row r="54037" ht="15"/>
    <row r="54038" ht="15"/>
    <row r="54039" ht="15"/>
    <row r="54040" ht="15"/>
    <row r="54041" ht="15"/>
    <row r="54042" ht="15"/>
    <row r="54043" ht="15"/>
    <row r="54044" ht="15"/>
    <row r="54045" ht="15"/>
    <row r="54046" ht="15"/>
    <row r="54047" ht="15"/>
    <row r="54048" ht="15"/>
    <row r="54049" ht="15"/>
    <row r="54050" ht="15"/>
    <row r="54051" ht="15"/>
    <row r="54052" ht="15"/>
    <row r="54053" ht="15"/>
    <row r="54054" ht="15"/>
    <row r="54055" ht="15"/>
    <row r="54056" ht="15"/>
    <row r="54057" ht="15"/>
    <row r="54058" ht="15"/>
    <row r="54059" ht="15"/>
    <row r="54060" ht="15"/>
    <row r="54061" ht="15"/>
    <row r="54062" ht="15"/>
    <row r="54063" ht="15"/>
    <row r="54064" ht="15"/>
    <row r="54065" ht="15"/>
    <row r="54066" ht="15"/>
    <row r="54067" ht="15"/>
    <row r="54068" ht="15"/>
    <row r="54069" ht="15"/>
    <row r="54070" ht="15"/>
    <row r="54071" ht="15"/>
    <row r="54072" ht="15"/>
    <row r="54073" ht="15"/>
    <row r="54074" ht="15"/>
    <row r="54075" ht="15"/>
    <row r="54076" ht="15"/>
    <row r="54077" ht="15"/>
    <row r="54078" ht="15"/>
    <row r="54079" ht="15"/>
    <row r="54080" ht="15"/>
    <row r="54081" ht="15"/>
    <row r="54082" ht="15"/>
    <row r="54083" ht="15"/>
    <row r="54084" ht="15"/>
    <row r="54085" ht="15"/>
    <row r="54086" ht="15"/>
    <row r="54087" ht="15"/>
    <row r="54088" ht="15"/>
    <row r="54089" ht="15"/>
    <row r="54090" ht="15"/>
    <row r="54091" ht="15"/>
    <row r="54092" ht="15"/>
    <row r="54093" ht="15"/>
    <row r="54094" ht="15"/>
    <row r="54095" ht="15"/>
    <row r="54096" ht="15"/>
    <row r="54097" ht="15"/>
    <row r="54098" ht="15"/>
    <row r="54099" ht="15"/>
    <row r="54100" ht="15"/>
    <row r="54101" ht="15"/>
    <row r="54102" ht="15"/>
    <row r="54103" ht="15"/>
    <row r="54104" ht="15"/>
    <row r="54105" ht="15"/>
    <row r="54106" ht="15"/>
    <row r="54107" ht="15"/>
    <row r="54108" ht="15"/>
    <row r="54109" ht="15"/>
    <row r="54110" ht="15"/>
    <row r="54111" ht="15"/>
    <row r="54112" ht="15"/>
    <row r="54113" ht="15"/>
    <row r="54114" ht="15"/>
    <row r="54115" ht="15"/>
    <row r="54116" ht="15"/>
    <row r="54117" ht="15"/>
    <row r="54118" ht="15"/>
    <row r="54119" ht="15"/>
    <row r="54120" ht="15"/>
    <row r="54121" ht="15"/>
    <row r="54122" ht="15"/>
    <row r="54123" ht="15"/>
    <row r="54124" ht="15"/>
    <row r="54125" ht="15"/>
    <row r="54126" ht="15"/>
    <row r="54127" ht="15"/>
    <row r="54128" ht="15"/>
    <row r="54129" ht="15"/>
    <row r="54130" ht="15"/>
    <row r="54131" ht="15"/>
    <row r="54132" ht="15"/>
    <row r="54133" ht="15"/>
    <row r="54134" ht="15"/>
    <row r="54135" ht="15"/>
    <row r="54136" ht="15"/>
    <row r="54137" ht="15"/>
    <row r="54138" ht="15"/>
    <row r="54139" ht="15"/>
    <row r="54140" ht="15"/>
    <row r="54141" ht="15"/>
    <row r="54142" ht="15"/>
    <row r="54143" ht="15"/>
    <row r="54144" ht="15"/>
    <row r="54145" ht="15"/>
    <row r="54146" ht="15"/>
    <row r="54147" ht="15"/>
    <row r="54148" ht="15"/>
    <row r="54149" ht="15"/>
    <row r="54150" ht="15"/>
    <row r="54151" ht="15"/>
    <row r="54152" ht="15"/>
    <row r="54153" ht="15"/>
    <row r="54154" ht="15"/>
    <row r="54155" ht="15"/>
    <row r="54156" ht="15"/>
    <row r="54157" ht="15"/>
    <row r="54158" ht="15"/>
    <row r="54159" ht="15"/>
    <row r="54160" ht="15"/>
    <row r="54161" ht="15"/>
    <row r="54162" ht="15"/>
    <row r="54163" ht="15"/>
    <row r="54164" ht="15"/>
    <row r="54165" ht="15"/>
    <row r="54166" ht="15"/>
    <row r="54167" ht="15"/>
    <row r="54168" ht="15"/>
    <row r="54169" ht="15"/>
    <row r="54170" ht="15"/>
    <row r="54171" ht="15"/>
    <row r="54172" ht="15"/>
    <row r="54173" ht="15"/>
    <row r="54174" ht="15"/>
    <row r="54175" ht="15"/>
    <row r="54176" ht="15"/>
    <row r="54177" ht="15"/>
    <row r="54178" ht="15"/>
    <row r="54179" ht="15"/>
    <row r="54180" ht="15"/>
    <row r="54181" ht="15"/>
    <row r="54182" ht="15"/>
    <row r="54183" ht="15"/>
    <row r="54184" ht="15"/>
    <row r="54185" ht="15"/>
    <row r="54186" ht="15"/>
    <row r="54187" ht="15"/>
    <row r="54188" ht="15"/>
    <row r="54189" ht="15"/>
    <row r="54190" ht="15"/>
    <row r="54191" ht="15"/>
    <row r="54192" ht="15"/>
    <row r="54193" ht="15"/>
    <row r="54194" ht="15"/>
    <row r="54195" ht="15"/>
    <row r="54196" ht="15"/>
    <row r="54197" ht="15"/>
    <row r="54198" ht="15"/>
    <row r="54199" ht="15"/>
    <row r="54200" ht="15"/>
    <row r="54201" ht="15"/>
    <row r="54202" ht="15"/>
    <row r="54203" ht="15"/>
    <row r="54204" ht="15"/>
    <row r="54205" ht="15"/>
    <row r="54206" ht="15"/>
    <row r="54207" ht="15"/>
    <row r="54208" ht="15"/>
    <row r="54209" ht="15"/>
    <row r="54210" ht="15"/>
    <row r="54211" ht="15"/>
    <row r="54212" ht="15"/>
    <row r="54213" ht="15"/>
    <row r="54214" ht="15"/>
    <row r="54215" ht="15"/>
    <row r="54216" ht="15"/>
    <row r="54217" ht="15"/>
    <row r="54218" ht="15"/>
    <row r="54219" ht="15"/>
    <row r="54220" ht="15"/>
    <row r="54221" ht="15"/>
    <row r="54222" ht="15"/>
    <row r="54223" ht="15"/>
    <row r="54224" ht="15"/>
    <row r="54225" ht="15"/>
    <row r="54226" ht="15"/>
    <row r="54227" ht="15"/>
    <row r="54228" ht="15"/>
    <row r="54229" ht="15"/>
    <row r="54230" ht="15"/>
    <row r="54231" ht="15"/>
    <row r="54232" ht="15"/>
    <row r="54233" ht="15"/>
    <row r="54234" ht="15"/>
    <row r="54235" ht="15"/>
    <row r="54236" ht="15"/>
    <row r="54237" ht="15"/>
    <row r="54238" ht="15"/>
    <row r="54239" ht="15"/>
    <row r="54240" ht="15"/>
    <row r="54241" ht="15"/>
    <row r="54242" ht="15"/>
    <row r="54243" ht="15"/>
    <row r="54244" ht="15"/>
    <row r="54245" ht="15"/>
    <row r="54246" ht="15"/>
    <row r="54247" ht="15"/>
    <row r="54248" ht="15"/>
    <row r="54249" ht="15"/>
    <row r="54250" ht="15"/>
    <row r="54251" ht="15"/>
    <row r="54252" ht="15"/>
    <row r="54253" ht="15"/>
    <row r="54254" ht="15"/>
    <row r="54255" ht="15"/>
    <row r="54256" ht="15"/>
    <row r="54257" ht="15"/>
    <row r="54258" ht="15"/>
    <row r="54259" ht="15"/>
    <row r="54260" ht="15"/>
    <row r="54261" ht="15"/>
    <row r="54262" ht="15"/>
    <row r="54263" ht="15"/>
    <row r="54264" ht="15"/>
    <row r="54265" ht="15"/>
    <row r="54266" ht="15"/>
    <row r="54267" ht="15"/>
    <row r="54268" ht="15"/>
    <row r="54269" ht="15"/>
    <row r="54270" ht="15"/>
    <row r="54271" ht="15"/>
    <row r="54272" ht="15"/>
    <row r="54273" ht="15"/>
    <row r="54274" ht="15"/>
    <row r="54275" ht="15"/>
    <row r="54276" ht="15"/>
    <row r="54277" ht="15"/>
    <row r="54278" ht="15"/>
    <row r="54279" ht="15"/>
    <row r="54280" ht="15"/>
    <row r="54281" ht="15"/>
    <row r="54282" ht="15"/>
    <row r="54283" ht="15"/>
    <row r="54284" ht="15"/>
    <row r="54285" ht="15"/>
    <row r="54286" ht="15"/>
    <row r="54287" ht="15"/>
    <row r="54288" ht="15"/>
    <row r="54289" ht="15"/>
    <row r="54290" ht="15"/>
    <row r="54291" ht="15"/>
    <row r="54292" ht="15"/>
    <row r="54293" ht="15"/>
    <row r="54294" ht="15"/>
    <row r="54295" ht="15"/>
    <row r="54296" ht="15"/>
    <row r="54297" ht="15"/>
    <row r="54298" ht="15"/>
    <row r="54299" ht="15"/>
    <row r="54300" ht="15"/>
    <row r="54301" ht="15"/>
    <row r="54302" ht="15"/>
    <row r="54303" ht="15"/>
    <row r="54304" ht="15"/>
    <row r="54305" ht="15"/>
    <row r="54306" ht="15"/>
    <row r="54307" ht="15"/>
    <row r="54308" ht="15"/>
    <row r="54309" ht="15"/>
    <row r="54310" ht="15"/>
    <row r="54311" ht="15"/>
    <row r="54312" ht="15"/>
    <row r="54313" ht="15"/>
    <row r="54314" ht="15"/>
    <row r="54315" ht="15"/>
    <row r="54316" ht="15"/>
    <row r="54317" ht="15"/>
    <row r="54318" ht="15"/>
    <row r="54319" ht="15"/>
    <row r="54320" ht="15"/>
    <row r="54321" ht="15"/>
    <row r="54322" ht="15"/>
    <row r="54323" ht="15"/>
    <row r="54324" ht="15"/>
    <row r="54325" ht="15"/>
    <row r="54326" ht="15"/>
    <row r="54327" ht="15"/>
    <row r="54328" ht="15"/>
    <row r="54329" ht="15"/>
    <row r="54330" ht="15"/>
    <row r="54331" ht="15"/>
    <row r="54332" ht="15"/>
    <row r="54333" ht="15"/>
    <row r="54334" ht="15"/>
    <row r="54335" ht="15"/>
    <row r="54336" ht="15"/>
    <row r="54337" ht="15"/>
    <row r="54338" ht="15"/>
    <row r="54339" ht="15"/>
    <row r="54340" ht="15"/>
    <row r="54341" ht="15"/>
    <row r="54342" ht="15"/>
    <row r="54343" ht="15"/>
    <row r="54344" ht="15"/>
    <row r="54345" ht="15"/>
    <row r="54346" ht="15"/>
    <row r="54347" ht="15"/>
    <row r="54348" ht="15"/>
    <row r="54349" ht="15"/>
    <row r="54350" ht="15"/>
    <row r="54351" ht="15"/>
    <row r="54352" ht="15"/>
    <row r="54353" ht="15"/>
    <row r="54354" ht="15"/>
    <row r="54355" ht="15"/>
    <row r="54356" ht="15"/>
    <row r="54357" ht="15"/>
    <row r="54358" ht="15"/>
    <row r="54359" ht="15"/>
    <row r="54360" ht="15"/>
    <row r="54361" ht="15"/>
    <row r="54362" ht="15"/>
    <row r="54363" ht="15"/>
    <row r="54364" ht="15"/>
    <row r="54365" ht="15"/>
    <row r="54366" ht="15"/>
    <row r="54367" ht="15"/>
    <row r="54368" ht="15"/>
    <row r="54369" ht="15"/>
    <row r="54370" ht="15"/>
    <row r="54371" ht="15"/>
    <row r="54372" ht="15"/>
    <row r="54373" ht="15"/>
    <row r="54374" ht="15"/>
    <row r="54375" ht="15"/>
    <row r="54376" ht="15"/>
    <row r="54377" ht="15"/>
    <row r="54378" ht="15"/>
    <row r="54379" ht="15"/>
    <row r="54380" ht="15"/>
    <row r="54381" ht="15"/>
    <row r="54382" ht="15"/>
    <row r="54383" ht="15"/>
    <row r="54384" ht="15"/>
    <row r="54385" ht="15"/>
    <row r="54386" ht="15"/>
    <row r="54387" ht="15"/>
    <row r="54388" ht="15"/>
    <row r="54389" ht="15"/>
    <row r="54390" ht="15"/>
    <row r="54391" ht="15"/>
    <row r="54392" ht="15"/>
    <row r="54393" ht="15"/>
    <row r="54394" ht="15"/>
    <row r="54395" ht="15"/>
    <row r="54396" ht="15"/>
    <row r="54397" ht="15"/>
    <row r="54398" ht="15"/>
    <row r="54399" ht="15"/>
    <row r="54400" ht="15"/>
    <row r="54401" ht="15"/>
    <row r="54402" ht="15"/>
    <row r="54403" ht="15"/>
    <row r="54404" ht="15"/>
    <row r="54405" ht="15"/>
    <row r="54406" ht="15"/>
    <row r="54407" ht="15"/>
    <row r="54408" ht="15"/>
    <row r="54409" ht="15"/>
    <row r="54410" ht="15"/>
    <row r="54411" ht="15"/>
    <row r="54412" ht="15"/>
    <row r="54413" ht="15"/>
    <row r="54414" ht="15"/>
    <row r="54415" ht="15"/>
    <row r="54416" ht="15"/>
    <row r="54417" ht="15"/>
    <row r="54418" ht="15"/>
    <row r="54419" ht="15"/>
    <row r="54420" ht="15"/>
    <row r="54421" ht="15"/>
    <row r="54422" ht="15"/>
    <row r="54423" ht="15"/>
    <row r="54424" ht="15"/>
    <row r="54425" ht="15"/>
    <row r="54426" ht="15"/>
    <row r="54427" ht="15"/>
    <row r="54428" ht="15"/>
    <row r="54429" ht="15"/>
    <row r="54430" ht="15"/>
    <row r="54431" ht="15"/>
    <row r="54432" ht="15"/>
    <row r="54433" ht="15"/>
    <row r="54434" ht="15"/>
    <row r="54435" ht="15"/>
    <row r="54436" ht="15"/>
    <row r="54437" ht="15"/>
    <row r="54438" ht="15"/>
    <row r="54439" ht="15"/>
    <row r="54440" ht="15"/>
    <row r="54441" ht="15"/>
    <row r="54442" ht="15"/>
    <row r="54443" ht="15"/>
    <row r="54444" ht="15"/>
    <row r="54445" ht="15"/>
    <row r="54446" ht="15"/>
    <row r="54447" ht="15"/>
    <row r="54448" ht="15"/>
    <row r="54449" ht="15"/>
    <row r="54450" ht="15"/>
    <row r="54451" ht="15"/>
    <row r="54452" ht="15"/>
    <row r="54453" ht="15"/>
    <row r="54454" ht="15"/>
    <row r="54455" ht="15"/>
    <row r="54456" ht="15"/>
    <row r="54457" ht="15"/>
    <row r="54458" ht="15"/>
    <row r="54459" ht="15"/>
    <row r="54460" ht="15"/>
    <row r="54461" ht="15"/>
    <row r="54462" ht="15"/>
    <row r="54463" ht="15"/>
    <row r="54464" ht="15"/>
    <row r="54465" ht="15"/>
    <row r="54466" ht="15"/>
    <row r="54467" ht="15"/>
    <row r="54468" ht="15"/>
    <row r="54469" ht="15"/>
    <row r="54470" ht="15"/>
    <row r="54471" ht="15"/>
    <row r="54472" ht="15"/>
    <row r="54473" ht="15"/>
    <row r="54474" ht="15"/>
    <row r="54475" ht="15"/>
    <row r="54476" ht="15"/>
    <row r="54477" ht="15"/>
    <row r="54478" ht="15"/>
    <row r="54479" ht="15"/>
    <row r="54480" ht="15"/>
    <row r="54481" ht="15"/>
    <row r="54482" ht="15"/>
    <row r="54483" ht="15"/>
    <row r="54484" ht="15"/>
    <row r="54485" ht="15"/>
    <row r="54486" ht="15"/>
    <row r="54487" ht="15"/>
    <row r="54488" ht="15"/>
    <row r="54489" ht="15"/>
    <row r="54490" ht="15"/>
    <row r="54491" ht="15"/>
    <row r="54492" ht="15"/>
    <row r="54493" ht="15"/>
    <row r="54494" ht="15"/>
    <row r="54495" ht="15"/>
    <row r="54496" ht="15"/>
    <row r="54497" ht="15"/>
    <row r="54498" ht="15"/>
    <row r="54499" ht="15"/>
    <row r="54500" ht="15"/>
    <row r="54501" ht="15"/>
    <row r="54502" ht="15"/>
    <row r="54503" ht="15"/>
    <row r="54504" ht="15"/>
    <row r="54505" ht="15"/>
    <row r="54506" ht="15"/>
    <row r="54507" ht="15"/>
    <row r="54508" ht="15"/>
    <row r="54509" ht="15"/>
    <row r="54510" ht="15"/>
    <row r="54511" ht="15"/>
    <row r="54512" ht="15"/>
    <row r="54513" ht="15"/>
    <row r="54514" ht="15"/>
    <row r="54515" ht="15"/>
    <row r="54516" ht="15"/>
    <row r="54517" ht="15"/>
    <row r="54518" ht="15"/>
    <row r="54519" ht="15"/>
    <row r="54520" ht="15"/>
    <row r="54521" ht="15"/>
    <row r="54522" ht="15"/>
    <row r="54523" ht="15"/>
    <row r="54524" ht="15"/>
    <row r="54525" ht="15"/>
    <row r="54526" ht="15"/>
    <row r="54527" ht="15"/>
    <row r="54528" ht="15"/>
    <row r="54529" ht="15"/>
    <row r="54530" ht="15"/>
    <row r="54531" ht="15"/>
    <row r="54532" ht="15"/>
    <row r="54533" ht="15"/>
    <row r="54534" ht="15"/>
    <row r="54535" ht="15"/>
    <row r="54536" ht="15"/>
    <row r="54537" ht="15"/>
    <row r="54538" ht="15"/>
    <row r="54539" ht="15"/>
    <row r="54540" ht="15"/>
    <row r="54541" ht="15"/>
    <row r="54542" ht="15"/>
    <row r="54543" ht="15"/>
    <row r="54544" ht="15"/>
    <row r="54545" ht="15"/>
    <row r="54546" ht="15"/>
    <row r="54547" ht="15"/>
    <row r="54548" ht="15"/>
    <row r="54549" ht="15"/>
    <row r="54550" ht="15"/>
    <row r="54551" ht="15"/>
    <row r="54552" ht="15"/>
    <row r="54553" ht="15"/>
    <row r="54554" ht="15"/>
    <row r="54555" ht="15"/>
    <row r="54556" ht="15"/>
    <row r="54557" ht="15"/>
    <row r="54558" ht="15"/>
    <row r="54559" ht="15"/>
    <row r="54560" ht="15"/>
    <row r="54561" ht="15"/>
    <row r="54562" ht="15"/>
    <row r="54563" ht="15"/>
    <row r="54564" ht="15"/>
    <row r="54565" ht="15"/>
    <row r="54566" ht="15"/>
    <row r="54567" ht="15"/>
    <row r="54568" ht="15"/>
    <row r="54569" ht="15"/>
    <row r="54570" ht="15"/>
    <row r="54571" ht="15"/>
    <row r="54572" ht="15"/>
    <row r="54573" ht="15"/>
    <row r="54574" ht="15"/>
    <row r="54575" ht="15"/>
    <row r="54576" ht="15"/>
    <row r="54577" ht="15"/>
    <row r="54578" ht="15"/>
    <row r="54579" ht="15"/>
    <row r="54580" ht="15"/>
    <row r="54581" ht="15"/>
    <row r="54582" ht="15"/>
    <row r="54583" ht="15"/>
    <row r="54584" ht="15"/>
    <row r="54585" ht="15"/>
    <row r="54586" ht="15"/>
    <row r="54587" ht="15"/>
    <row r="54588" ht="15"/>
    <row r="54589" ht="15"/>
    <row r="54590" ht="15"/>
    <row r="54591" ht="15"/>
    <row r="54592" ht="15"/>
    <row r="54593" ht="15"/>
    <row r="54594" ht="15"/>
    <row r="54595" ht="15"/>
    <row r="54596" ht="15"/>
    <row r="54597" ht="15"/>
    <row r="54598" ht="15"/>
    <row r="54599" ht="15"/>
    <row r="54600" ht="15"/>
    <row r="54601" ht="15"/>
    <row r="54602" ht="15"/>
    <row r="54603" ht="15"/>
    <row r="54604" ht="15"/>
    <row r="54605" ht="15"/>
    <row r="54606" ht="15"/>
    <row r="54607" ht="15"/>
    <row r="54608" ht="15"/>
    <row r="54609" ht="15"/>
    <row r="54610" ht="15"/>
    <row r="54611" ht="15"/>
    <row r="54612" ht="15"/>
    <row r="54613" ht="15"/>
    <row r="54614" ht="15"/>
    <row r="54615" ht="15"/>
    <row r="54616" ht="15"/>
    <row r="54617" ht="15"/>
    <row r="54618" ht="15"/>
    <row r="54619" ht="15"/>
    <row r="54620" ht="15"/>
    <row r="54621" ht="15"/>
    <row r="54622" ht="15"/>
    <row r="54623" ht="15"/>
    <row r="54624" ht="15"/>
    <row r="54625" ht="15"/>
    <row r="54626" ht="15"/>
    <row r="54627" ht="15"/>
    <row r="54628" ht="15"/>
    <row r="54629" ht="15"/>
    <row r="54630" ht="15"/>
    <row r="54631" ht="15"/>
    <row r="54632" ht="15"/>
    <row r="54633" ht="15"/>
    <row r="54634" ht="15"/>
    <row r="54635" ht="15"/>
    <row r="54636" ht="15"/>
    <row r="54637" ht="15"/>
    <row r="54638" ht="15"/>
    <row r="54639" ht="15"/>
    <row r="54640" ht="15"/>
    <row r="54641" ht="15"/>
    <row r="54642" ht="15"/>
    <row r="54643" ht="15"/>
    <row r="54644" ht="15"/>
    <row r="54645" ht="15"/>
    <row r="54646" ht="15"/>
    <row r="54647" ht="15"/>
    <row r="54648" ht="15"/>
    <row r="54649" ht="15"/>
    <row r="54650" ht="15"/>
    <row r="54651" ht="15"/>
    <row r="54652" ht="15"/>
    <row r="54653" ht="15"/>
    <row r="54654" ht="15"/>
    <row r="54655" ht="15"/>
    <row r="54656" ht="15"/>
    <row r="54657" ht="15"/>
    <row r="54658" ht="15"/>
    <row r="54659" ht="15"/>
    <row r="54660" ht="15"/>
    <row r="54661" ht="15"/>
    <row r="54662" ht="15"/>
    <row r="54663" ht="15"/>
    <row r="54664" ht="15"/>
    <row r="54665" ht="15"/>
    <row r="54666" ht="15"/>
    <row r="54667" ht="15"/>
    <row r="54668" ht="15"/>
    <row r="54669" ht="15"/>
    <row r="54670" ht="15"/>
    <row r="54671" ht="15"/>
    <row r="54672" ht="15"/>
    <row r="54673" ht="15"/>
    <row r="54674" ht="15"/>
    <row r="54675" ht="15"/>
    <row r="54676" ht="15"/>
    <row r="54677" ht="15"/>
    <row r="54678" ht="15"/>
    <row r="54679" ht="15"/>
    <row r="54680" ht="15"/>
    <row r="54681" ht="15"/>
    <row r="54682" ht="15"/>
    <row r="54683" ht="15"/>
    <row r="54684" ht="15"/>
    <row r="54685" ht="15"/>
    <row r="54686" ht="15"/>
    <row r="54687" ht="15"/>
    <row r="54688" ht="15"/>
    <row r="54689" ht="15"/>
    <row r="54690" ht="15"/>
    <row r="54691" ht="15"/>
    <row r="54692" ht="15"/>
    <row r="54693" ht="15"/>
    <row r="54694" ht="15"/>
    <row r="54695" ht="15"/>
    <row r="54696" ht="15"/>
    <row r="54697" ht="15"/>
    <row r="54698" ht="15"/>
    <row r="54699" ht="15"/>
    <row r="54700" ht="15"/>
    <row r="54701" ht="15"/>
    <row r="54702" ht="15"/>
    <row r="54703" ht="15"/>
    <row r="54704" ht="15"/>
    <row r="54705" ht="15"/>
    <row r="54706" ht="15"/>
    <row r="54707" ht="15"/>
    <row r="54708" ht="15"/>
    <row r="54709" ht="15"/>
    <row r="54710" ht="15"/>
    <row r="54711" ht="15"/>
    <row r="54712" ht="15"/>
    <row r="54713" ht="15"/>
    <row r="54714" ht="15"/>
    <row r="54715" ht="15"/>
    <row r="54716" ht="15"/>
    <row r="54717" ht="15"/>
    <row r="54718" ht="15"/>
    <row r="54719" ht="15"/>
    <row r="54720" ht="15"/>
    <row r="54721" ht="15"/>
    <row r="54722" ht="15"/>
    <row r="54723" ht="15"/>
    <row r="54724" ht="15"/>
    <row r="54725" ht="15"/>
    <row r="54726" ht="15"/>
    <row r="54727" ht="15"/>
    <row r="54728" ht="15"/>
    <row r="54729" ht="15"/>
    <row r="54730" ht="15"/>
    <row r="54731" ht="15"/>
    <row r="54732" ht="15"/>
    <row r="54733" ht="15"/>
    <row r="54734" ht="15"/>
    <row r="54735" ht="15"/>
    <row r="54736" ht="15"/>
    <row r="54737" ht="15"/>
    <row r="54738" ht="15"/>
    <row r="54739" ht="15"/>
    <row r="54740" ht="15"/>
    <row r="54741" ht="15"/>
    <row r="54742" ht="15"/>
    <row r="54743" ht="15"/>
    <row r="54744" ht="15"/>
    <row r="54745" ht="15"/>
    <row r="54746" ht="15"/>
    <row r="54747" ht="15"/>
    <row r="54748" ht="15"/>
    <row r="54749" ht="15"/>
    <row r="54750" ht="15"/>
    <row r="54751" ht="15"/>
    <row r="54752" ht="15"/>
    <row r="54753" ht="15"/>
    <row r="54754" ht="15"/>
    <row r="54755" ht="15"/>
    <row r="54756" ht="15"/>
    <row r="54757" ht="15"/>
    <row r="54758" ht="15"/>
    <row r="54759" ht="15"/>
    <row r="54760" ht="15"/>
    <row r="54761" ht="15"/>
    <row r="54762" ht="15"/>
    <row r="54763" ht="15"/>
    <row r="54764" ht="15"/>
    <row r="54765" ht="15"/>
    <row r="54766" ht="15"/>
    <row r="54767" ht="15"/>
    <row r="54768" ht="15"/>
    <row r="54769" ht="15"/>
    <row r="54770" ht="15"/>
    <row r="54771" ht="15"/>
    <row r="54772" ht="15"/>
    <row r="54773" ht="15"/>
    <row r="54774" ht="15"/>
    <row r="54775" ht="15"/>
    <row r="54776" ht="15"/>
    <row r="54777" ht="15"/>
    <row r="54778" ht="15"/>
    <row r="54779" ht="15"/>
    <row r="54780" ht="15"/>
    <row r="54781" ht="15"/>
    <row r="54782" ht="15"/>
    <row r="54783" ht="15"/>
    <row r="54784" ht="15"/>
    <row r="54785" ht="15"/>
    <row r="54786" ht="15"/>
    <row r="54787" ht="15"/>
    <row r="54788" ht="15"/>
    <row r="54789" ht="15"/>
    <row r="54790" ht="15"/>
    <row r="54791" ht="15"/>
    <row r="54792" ht="15"/>
    <row r="54793" ht="15"/>
    <row r="54794" ht="15"/>
    <row r="54795" ht="15"/>
    <row r="54796" ht="15"/>
    <row r="54797" ht="15"/>
    <row r="54798" ht="15"/>
    <row r="54799" ht="15"/>
    <row r="54800" ht="15"/>
    <row r="54801" ht="15"/>
    <row r="54802" ht="15"/>
    <row r="54803" ht="15"/>
    <row r="54804" ht="15"/>
    <row r="54805" ht="15"/>
    <row r="54806" ht="15"/>
    <row r="54807" ht="15"/>
    <row r="54808" ht="15"/>
    <row r="54809" ht="15"/>
    <row r="54810" ht="15"/>
    <row r="54811" ht="15"/>
    <row r="54812" ht="15"/>
    <row r="54813" ht="15"/>
    <row r="54814" ht="15"/>
    <row r="54815" ht="15"/>
    <row r="54816" ht="15"/>
    <row r="54817" ht="15"/>
    <row r="54818" ht="15"/>
    <row r="54819" ht="15"/>
    <row r="54820" ht="15"/>
    <row r="54821" ht="15"/>
    <row r="54822" ht="15"/>
    <row r="54823" ht="15"/>
    <row r="54824" ht="15"/>
    <row r="54825" ht="15"/>
    <row r="54826" ht="15"/>
    <row r="54827" ht="15"/>
    <row r="54828" ht="15"/>
    <row r="54829" ht="15"/>
    <row r="54830" ht="15"/>
    <row r="54831" ht="15"/>
    <row r="54832" ht="15"/>
    <row r="54833" ht="15"/>
    <row r="54834" ht="15"/>
    <row r="54835" ht="15"/>
    <row r="54836" ht="15"/>
    <row r="54837" ht="15"/>
    <row r="54838" ht="15"/>
    <row r="54839" ht="15"/>
    <row r="54840" ht="15"/>
    <row r="54841" ht="15"/>
    <row r="54842" ht="15"/>
    <row r="54843" ht="15"/>
    <row r="54844" ht="15"/>
    <row r="54845" ht="15"/>
    <row r="54846" ht="15"/>
    <row r="54847" ht="15"/>
    <row r="54848" ht="15"/>
    <row r="54849" ht="15"/>
    <row r="54850" ht="15"/>
    <row r="54851" ht="15"/>
    <row r="54852" ht="15"/>
    <row r="54853" ht="15"/>
    <row r="54854" ht="15"/>
    <row r="54855" ht="15"/>
    <row r="54856" ht="15"/>
    <row r="54857" ht="15"/>
    <row r="54858" ht="15"/>
    <row r="54859" ht="15"/>
    <row r="54860" ht="15"/>
    <row r="54861" ht="15"/>
    <row r="54862" ht="15"/>
    <row r="54863" ht="15"/>
    <row r="54864" ht="15"/>
    <row r="54865" ht="15"/>
    <row r="54866" ht="15"/>
    <row r="54867" ht="15"/>
    <row r="54868" ht="15"/>
    <row r="54869" ht="15"/>
    <row r="54870" ht="15"/>
    <row r="54871" ht="15"/>
    <row r="54872" ht="15"/>
    <row r="54873" ht="15"/>
    <row r="54874" ht="15"/>
    <row r="54875" ht="15"/>
    <row r="54876" ht="15"/>
    <row r="54877" ht="15"/>
    <row r="54878" ht="15"/>
    <row r="54879" ht="15"/>
    <row r="54880" ht="15"/>
    <row r="54881" ht="15"/>
    <row r="54882" ht="15"/>
    <row r="54883" ht="15"/>
    <row r="54884" ht="15"/>
    <row r="54885" ht="15"/>
    <row r="54886" ht="15"/>
    <row r="54887" ht="15"/>
    <row r="54888" ht="15"/>
    <row r="54889" ht="15"/>
    <row r="54890" ht="15"/>
    <row r="54891" ht="15"/>
    <row r="54892" ht="15"/>
    <row r="54893" ht="15"/>
    <row r="54894" ht="15"/>
    <row r="54895" ht="15"/>
    <row r="54896" ht="15"/>
    <row r="54897" ht="15"/>
    <row r="54898" ht="15"/>
    <row r="54899" ht="15"/>
    <row r="54900" ht="15"/>
    <row r="54901" ht="15"/>
    <row r="54902" ht="15"/>
    <row r="54903" ht="15"/>
    <row r="54904" ht="15"/>
    <row r="54905" ht="15"/>
    <row r="54906" ht="15"/>
    <row r="54907" ht="15"/>
    <row r="54908" ht="15"/>
    <row r="54909" ht="15"/>
    <row r="54910" ht="15"/>
    <row r="54911" ht="15"/>
    <row r="54912" ht="15"/>
    <row r="54913" ht="15"/>
    <row r="54914" ht="15"/>
    <row r="54915" ht="15"/>
    <row r="54916" ht="15"/>
    <row r="54917" ht="15"/>
    <row r="54918" ht="15"/>
    <row r="54919" ht="15"/>
    <row r="54920" ht="15"/>
    <row r="54921" ht="15"/>
    <row r="54922" ht="15"/>
    <row r="54923" ht="15"/>
    <row r="54924" ht="15"/>
    <row r="54925" ht="15"/>
    <row r="54926" ht="15"/>
    <row r="54927" ht="15"/>
    <row r="54928" ht="15"/>
    <row r="54929" ht="15"/>
    <row r="54930" ht="15"/>
    <row r="54931" ht="15"/>
    <row r="54932" ht="15"/>
    <row r="54933" ht="15"/>
    <row r="54934" ht="15"/>
    <row r="54935" ht="15"/>
    <row r="54936" ht="15"/>
    <row r="54937" ht="15"/>
    <row r="54938" ht="15"/>
    <row r="54939" ht="15"/>
    <row r="54940" ht="15"/>
    <row r="54941" ht="15"/>
    <row r="54942" ht="15"/>
    <row r="54943" ht="15"/>
    <row r="54944" ht="15"/>
    <row r="54945" ht="15"/>
    <row r="54946" ht="15"/>
    <row r="54947" ht="15"/>
    <row r="54948" ht="15"/>
    <row r="54949" ht="15"/>
    <row r="54950" ht="15"/>
    <row r="54951" ht="15"/>
    <row r="54952" ht="15"/>
    <row r="54953" ht="15"/>
    <row r="54954" ht="15"/>
    <row r="54955" ht="15"/>
    <row r="54956" ht="15"/>
    <row r="54957" ht="15"/>
    <row r="54958" ht="15"/>
    <row r="54959" ht="15"/>
    <row r="54960" ht="15"/>
    <row r="54961" ht="15"/>
    <row r="54962" ht="15"/>
    <row r="54963" ht="15"/>
    <row r="54964" ht="15"/>
    <row r="54965" ht="15"/>
    <row r="54966" ht="15"/>
    <row r="54967" ht="15"/>
    <row r="54968" ht="15"/>
    <row r="54969" ht="15"/>
    <row r="54970" ht="15"/>
    <row r="54971" ht="15"/>
    <row r="54972" ht="15"/>
    <row r="54973" ht="15"/>
    <row r="54974" ht="15"/>
    <row r="54975" ht="15"/>
    <row r="54976" ht="15"/>
    <row r="54977" ht="15"/>
    <row r="54978" ht="15"/>
    <row r="54979" ht="15"/>
    <row r="54980" ht="15"/>
    <row r="54981" ht="15"/>
    <row r="54982" ht="15"/>
    <row r="54983" ht="15"/>
    <row r="54984" ht="15"/>
    <row r="54985" ht="15"/>
    <row r="54986" ht="15"/>
    <row r="54987" ht="15"/>
    <row r="54988" ht="15"/>
    <row r="54989" ht="15"/>
    <row r="54990" ht="15"/>
    <row r="54991" ht="15"/>
    <row r="54992" ht="15"/>
    <row r="54993" ht="15"/>
    <row r="54994" ht="15"/>
    <row r="54995" ht="15"/>
    <row r="54996" ht="15"/>
    <row r="54997" ht="15"/>
    <row r="54998" ht="15"/>
    <row r="54999" ht="15"/>
    <row r="55000" ht="15"/>
    <row r="55001" ht="15"/>
    <row r="55002" ht="15"/>
    <row r="55003" ht="15"/>
    <row r="55004" ht="15"/>
    <row r="55005" ht="15"/>
    <row r="55006" ht="15"/>
    <row r="55007" ht="15"/>
    <row r="55008" ht="15"/>
    <row r="55009" ht="15"/>
    <row r="55010" ht="15"/>
    <row r="55011" ht="15"/>
    <row r="55012" ht="15"/>
    <row r="55013" ht="15"/>
    <row r="55014" ht="15"/>
    <row r="55015" ht="15"/>
    <row r="55016" ht="15"/>
    <row r="55017" ht="15"/>
    <row r="55018" ht="15"/>
    <row r="55019" ht="15"/>
    <row r="55020" ht="15"/>
    <row r="55021" ht="15"/>
    <row r="55022" ht="15"/>
    <row r="55023" ht="15"/>
    <row r="55024" ht="15"/>
    <row r="55025" ht="15"/>
    <row r="55026" ht="15"/>
    <row r="55027" ht="15"/>
    <row r="55028" ht="15"/>
    <row r="55029" ht="15"/>
    <row r="55030" ht="15"/>
    <row r="55031" ht="15"/>
    <row r="55032" ht="15"/>
    <row r="55033" ht="15"/>
    <row r="55034" ht="15"/>
    <row r="55035" ht="15"/>
    <row r="55036" ht="15"/>
    <row r="55037" ht="15"/>
    <row r="55038" ht="15"/>
    <row r="55039" ht="15"/>
    <row r="55040" ht="15"/>
    <row r="55041" ht="15"/>
    <row r="55042" ht="15"/>
    <row r="55043" ht="15"/>
    <row r="55044" ht="15"/>
    <row r="55045" ht="15"/>
    <row r="55046" ht="15"/>
    <row r="55047" ht="15"/>
    <row r="55048" ht="15"/>
    <row r="55049" ht="15"/>
    <row r="55050" ht="15"/>
    <row r="55051" ht="15"/>
    <row r="55052" ht="15"/>
    <row r="55053" ht="15"/>
    <row r="55054" ht="15"/>
    <row r="55055" ht="15"/>
    <row r="55056" ht="15"/>
    <row r="55057" ht="15"/>
    <row r="55058" ht="15"/>
    <row r="55059" ht="15"/>
    <row r="55060" ht="15"/>
    <row r="55061" ht="15"/>
    <row r="55062" ht="15"/>
    <row r="55063" ht="15"/>
    <row r="55064" ht="15"/>
    <row r="55065" ht="15"/>
    <row r="55066" ht="15"/>
    <row r="55067" ht="15"/>
    <row r="55068" ht="15"/>
    <row r="55069" ht="15"/>
    <row r="55070" ht="15"/>
    <row r="55071" ht="15"/>
    <row r="55072" ht="15"/>
    <row r="55073" ht="15"/>
    <row r="55074" ht="15"/>
    <row r="55075" ht="15"/>
    <row r="55076" ht="15"/>
    <row r="55077" ht="15"/>
    <row r="55078" ht="15"/>
    <row r="55079" ht="15"/>
    <row r="55080" ht="15"/>
    <row r="55081" ht="15"/>
    <row r="55082" ht="15"/>
    <row r="55083" ht="15"/>
    <row r="55084" ht="15"/>
    <row r="55085" ht="15"/>
    <row r="55086" ht="15"/>
    <row r="55087" ht="15"/>
    <row r="55088" ht="15"/>
    <row r="55089" ht="15"/>
    <row r="55090" ht="15"/>
    <row r="55091" ht="15"/>
    <row r="55092" ht="15"/>
    <row r="55093" ht="15"/>
    <row r="55094" ht="15"/>
    <row r="55095" ht="15"/>
    <row r="55096" ht="15"/>
    <row r="55097" ht="15"/>
    <row r="55098" ht="15"/>
    <row r="55099" ht="15"/>
    <row r="55100" ht="15"/>
    <row r="55101" ht="15"/>
    <row r="55102" ht="15"/>
    <row r="55103" ht="15"/>
    <row r="55104" ht="15"/>
    <row r="55105" ht="15"/>
    <row r="55106" ht="15"/>
    <row r="55107" ht="15"/>
    <row r="55108" ht="15"/>
    <row r="55109" ht="15"/>
    <row r="55110" ht="15"/>
    <row r="55111" ht="15"/>
    <row r="55112" ht="15"/>
    <row r="55113" ht="15"/>
    <row r="55114" ht="15"/>
    <row r="55115" ht="15"/>
    <row r="55116" ht="15"/>
    <row r="55117" ht="15"/>
    <row r="55118" ht="15"/>
    <row r="55119" ht="15"/>
    <row r="55120" ht="15"/>
    <row r="55121" ht="15"/>
    <row r="55122" ht="15"/>
    <row r="55123" ht="15"/>
    <row r="55124" ht="15"/>
    <row r="55125" ht="15"/>
    <row r="55126" ht="15"/>
    <row r="55127" ht="15"/>
    <row r="55128" ht="15"/>
    <row r="55129" ht="15"/>
    <row r="55130" ht="15"/>
    <row r="55131" ht="15"/>
    <row r="55132" ht="15"/>
    <row r="55133" ht="15"/>
    <row r="55134" ht="15"/>
    <row r="55135" ht="15"/>
    <row r="55136" ht="15"/>
    <row r="55137" ht="15"/>
    <row r="55138" ht="15"/>
    <row r="55139" ht="15"/>
    <row r="55140" ht="15"/>
    <row r="55141" ht="15"/>
    <row r="55142" ht="15"/>
    <row r="55143" ht="15"/>
    <row r="55144" ht="15"/>
    <row r="55145" ht="15"/>
    <row r="55146" ht="15"/>
    <row r="55147" ht="15"/>
    <row r="55148" ht="15"/>
    <row r="55149" ht="15"/>
    <row r="55150" ht="15"/>
    <row r="55151" ht="15"/>
    <row r="55152" ht="15"/>
    <row r="55153" ht="15"/>
    <row r="55154" ht="15"/>
    <row r="55155" ht="15"/>
    <row r="55156" ht="15"/>
    <row r="55157" ht="15"/>
    <row r="55158" ht="15"/>
    <row r="55159" ht="15"/>
    <row r="55160" ht="15"/>
    <row r="55161" ht="15"/>
    <row r="55162" ht="15"/>
    <row r="55163" ht="15"/>
    <row r="55164" ht="15"/>
    <row r="55165" ht="15"/>
    <row r="55166" ht="15"/>
    <row r="55167" ht="15"/>
    <row r="55168" ht="15"/>
    <row r="55169" ht="15"/>
    <row r="55170" ht="15"/>
    <row r="55171" ht="15"/>
    <row r="55172" ht="15"/>
    <row r="55173" ht="15"/>
    <row r="55174" ht="15"/>
    <row r="55175" ht="15"/>
    <row r="55176" ht="15"/>
    <row r="55177" ht="15"/>
    <row r="55178" ht="15"/>
    <row r="55179" ht="15"/>
    <row r="55180" ht="15"/>
    <row r="55181" ht="15"/>
    <row r="55182" ht="15"/>
    <row r="55183" ht="15"/>
    <row r="55184" ht="15"/>
    <row r="55185" ht="15"/>
    <row r="55186" ht="15"/>
    <row r="55187" ht="15"/>
    <row r="55188" ht="15"/>
    <row r="55189" ht="15"/>
    <row r="55190" ht="15"/>
    <row r="55191" ht="15"/>
    <row r="55192" ht="15"/>
    <row r="55193" ht="15"/>
    <row r="55194" ht="15"/>
    <row r="55195" ht="15"/>
    <row r="55196" ht="15"/>
    <row r="55197" ht="15"/>
    <row r="55198" ht="15"/>
    <row r="55199" ht="15"/>
    <row r="55200" ht="15"/>
    <row r="55201" ht="15"/>
    <row r="55202" ht="15"/>
    <row r="55203" ht="15"/>
    <row r="55204" ht="15"/>
    <row r="55205" ht="15"/>
    <row r="55206" ht="15"/>
    <row r="55207" ht="15"/>
    <row r="55208" ht="15"/>
    <row r="55209" ht="15"/>
    <row r="55210" ht="15"/>
    <row r="55211" ht="15"/>
    <row r="55212" ht="15"/>
    <row r="55213" ht="15"/>
    <row r="55214" ht="15"/>
    <row r="55215" ht="15"/>
    <row r="55216" ht="15"/>
    <row r="55217" ht="15"/>
    <row r="55218" ht="15"/>
    <row r="55219" ht="15"/>
    <row r="55220" ht="15"/>
    <row r="55221" ht="15"/>
    <row r="55222" ht="15"/>
    <row r="55223" ht="15"/>
    <row r="55224" ht="15"/>
    <row r="55225" ht="15"/>
    <row r="55226" ht="15"/>
    <row r="55227" ht="15"/>
    <row r="55228" ht="15"/>
    <row r="55229" ht="15"/>
    <row r="55230" ht="15"/>
    <row r="55231" ht="15"/>
    <row r="55232" ht="15"/>
    <row r="55233" ht="15"/>
    <row r="55234" ht="15"/>
    <row r="55235" ht="15"/>
    <row r="55236" ht="15"/>
    <row r="55237" ht="15"/>
    <row r="55238" ht="15"/>
    <row r="55239" ht="15"/>
    <row r="55240" ht="15"/>
    <row r="55241" ht="15"/>
    <row r="55242" ht="15"/>
    <row r="55243" ht="15"/>
    <row r="55244" ht="15"/>
    <row r="55245" ht="15"/>
    <row r="55246" ht="15"/>
    <row r="55247" ht="15"/>
    <row r="55248" ht="15"/>
    <row r="55249" ht="15"/>
    <row r="55250" ht="15"/>
    <row r="55251" ht="15"/>
    <row r="55252" ht="15"/>
    <row r="55253" ht="15"/>
    <row r="55254" ht="15"/>
    <row r="55255" ht="15"/>
    <row r="55256" ht="15"/>
    <row r="55257" ht="15"/>
    <row r="55258" ht="15"/>
    <row r="55259" ht="15"/>
    <row r="55260" ht="15"/>
    <row r="55261" ht="15"/>
    <row r="55262" ht="15"/>
    <row r="55263" ht="15"/>
    <row r="55264" ht="15"/>
    <row r="55265" ht="15"/>
    <row r="55266" ht="15"/>
    <row r="55267" ht="15"/>
    <row r="55268" ht="15"/>
    <row r="55269" ht="15"/>
    <row r="55270" ht="15"/>
    <row r="55271" ht="15"/>
    <row r="55272" ht="15"/>
    <row r="55273" ht="15"/>
    <row r="55274" ht="15"/>
    <row r="55275" ht="15"/>
    <row r="55276" ht="15"/>
    <row r="55277" ht="15"/>
    <row r="55278" ht="15"/>
    <row r="55279" ht="15"/>
    <row r="55280" ht="15"/>
    <row r="55281" ht="15"/>
    <row r="55282" ht="15"/>
    <row r="55283" ht="15"/>
    <row r="55284" ht="15"/>
    <row r="55285" ht="15"/>
    <row r="55286" ht="15"/>
    <row r="55287" ht="15"/>
    <row r="55288" ht="15"/>
    <row r="55289" ht="15"/>
    <row r="55290" ht="15"/>
    <row r="55291" ht="15"/>
    <row r="55292" ht="15"/>
    <row r="55293" ht="15"/>
    <row r="55294" ht="15"/>
    <row r="55295" ht="15"/>
    <row r="55296" ht="15"/>
    <row r="55297" ht="15"/>
    <row r="55298" ht="15"/>
    <row r="55299" ht="15"/>
    <row r="55300" ht="15"/>
    <row r="55301" ht="15"/>
    <row r="55302" ht="15"/>
    <row r="55303" ht="15"/>
    <row r="55304" ht="15"/>
    <row r="55305" ht="15"/>
    <row r="55306" ht="15"/>
    <row r="55307" ht="15"/>
    <row r="55308" ht="15"/>
    <row r="55309" ht="15"/>
    <row r="55310" ht="15"/>
    <row r="55311" ht="15"/>
    <row r="55312" ht="15"/>
    <row r="55313" ht="15"/>
    <row r="55314" ht="15"/>
    <row r="55315" ht="15"/>
    <row r="55316" ht="15"/>
    <row r="55317" ht="15"/>
    <row r="55318" ht="15"/>
    <row r="55319" ht="15"/>
    <row r="55320" ht="15"/>
    <row r="55321" ht="15"/>
    <row r="55322" ht="15"/>
    <row r="55323" ht="15"/>
    <row r="55324" ht="15"/>
    <row r="55325" ht="15"/>
    <row r="55326" ht="15"/>
    <row r="55327" ht="15"/>
    <row r="55328" ht="15"/>
    <row r="55329" ht="15"/>
    <row r="55330" ht="15"/>
    <row r="55331" ht="15"/>
    <row r="55332" ht="15"/>
    <row r="55333" ht="15"/>
    <row r="55334" ht="15"/>
    <row r="55335" ht="15"/>
    <row r="55336" ht="15"/>
    <row r="55337" ht="15"/>
    <row r="55338" ht="15"/>
    <row r="55339" ht="15"/>
    <row r="55340" ht="15"/>
    <row r="55341" ht="15"/>
    <row r="55342" ht="15"/>
    <row r="55343" ht="15"/>
    <row r="55344" ht="15"/>
    <row r="55345" ht="15"/>
    <row r="55346" ht="15"/>
    <row r="55347" ht="15"/>
    <row r="55348" ht="15"/>
    <row r="55349" ht="15"/>
    <row r="55350" ht="15"/>
    <row r="55351" ht="15"/>
    <row r="55352" ht="15"/>
    <row r="55353" ht="15"/>
    <row r="55354" ht="15"/>
    <row r="55355" ht="15"/>
    <row r="55356" ht="15"/>
    <row r="55357" ht="15"/>
    <row r="55358" ht="15"/>
    <row r="55359" ht="15"/>
    <row r="55360" ht="15"/>
    <row r="55361" ht="15"/>
    <row r="55362" ht="15"/>
    <row r="55363" ht="15"/>
    <row r="55364" ht="15"/>
    <row r="55365" ht="15"/>
    <row r="55366" ht="15"/>
    <row r="55367" ht="15"/>
    <row r="55368" ht="15"/>
    <row r="55369" ht="15"/>
    <row r="55370" ht="15"/>
    <row r="55371" ht="15"/>
    <row r="55372" ht="15"/>
    <row r="55373" ht="15"/>
    <row r="55374" ht="15"/>
    <row r="55375" ht="15"/>
    <row r="55376" ht="15"/>
    <row r="55377" ht="15"/>
    <row r="55378" ht="15"/>
    <row r="55379" ht="15"/>
    <row r="55380" ht="15"/>
    <row r="55381" ht="15"/>
    <row r="55382" ht="15"/>
    <row r="55383" ht="15"/>
    <row r="55384" ht="15"/>
    <row r="55385" ht="15"/>
    <row r="55386" ht="15"/>
    <row r="55387" ht="15"/>
    <row r="55388" ht="15"/>
    <row r="55389" ht="15"/>
    <row r="55390" ht="15"/>
    <row r="55391" ht="15"/>
    <row r="55392" ht="15"/>
    <row r="55393" ht="15"/>
    <row r="55394" ht="15"/>
    <row r="55395" ht="15"/>
    <row r="55396" ht="15"/>
    <row r="55397" ht="15"/>
    <row r="55398" ht="15"/>
    <row r="55399" ht="15"/>
    <row r="55400" ht="15"/>
    <row r="55401" ht="15"/>
    <row r="55402" ht="15"/>
    <row r="55403" ht="15"/>
    <row r="55404" ht="15"/>
    <row r="55405" ht="15"/>
    <row r="55406" ht="15"/>
    <row r="55407" ht="15"/>
    <row r="55408" ht="15"/>
    <row r="55409" ht="15"/>
    <row r="55410" ht="15"/>
    <row r="55411" ht="15"/>
    <row r="55412" ht="15"/>
    <row r="55413" ht="15"/>
    <row r="55414" ht="15"/>
    <row r="55415" ht="15"/>
    <row r="55416" ht="15"/>
    <row r="55417" ht="15"/>
    <row r="55418" ht="15"/>
    <row r="55419" ht="15"/>
    <row r="55420" ht="15"/>
    <row r="55421" ht="15"/>
    <row r="55422" ht="15"/>
    <row r="55423" ht="15"/>
    <row r="55424" ht="15"/>
    <row r="55425" ht="15"/>
    <row r="55426" ht="15"/>
    <row r="55427" ht="15"/>
    <row r="55428" ht="15"/>
    <row r="55429" ht="15"/>
    <row r="55430" ht="15"/>
    <row r="55431" ht="15"/>
    <row r="55432" ht="15"/>
    <row r="55433" ht="15"/>
    <row r="55434" ht="15"/>
    <row r="55435" ht="15"/>
    <row r="55436" ht="15"/>
    <row r="55437" ht="15"/>
    <row r="55438" ht="15"/>
    <row r="55439" ht="15"/>
    <row r="55440" ht="15"/>
    <row r="55441" ht="15"/>
    <row r="55442" ht="15"/>
    <row r="55443" ht="15"/>
    <row r="55444" ht="15"/>
    <row r="55445" ht="15"/>
    <row r="55446" ht="15"/>
    <row r="55447" ht="15"/>
    <row r="55448" ht="15"/>
    <row r="55449" ht="15"/>
    <row r="55450" ht="15"/>
    <row r="55451" ht="15"/>
    <row r="55452" ht="15"/>
    <row r="55453" ht="15"/>
    <row r="55454" ht="15"/>
    <row r="55455" ht="15"/>
    <row r="55456" ht="15"/>
    <row r="55457" ht="15"/>
    <row r="55458" ht="15"/>
    <row r="55459" ht="15"/>
    <row r="55460" ht="15"/>
    <row r="55461" ht="15"/>
    <row r="55462" ht="15"/>
    <row r="55463" ht="15"/>
    <row r="55464" ht="15"/>
    <row r="55465" ht="15"/>
    <row r="55466" ht="15"/>
    <row r="55467" ht="15"/>
    <row r="55468" ht="15"/>
    <row r="55469" ht="15"/>
    <row r="55470" ht="15"/>
    <row r="55471" ht="15"/>
    <row r="55472" ht="15"/>
    <row r="55473" ht="15"/>
    <row r="55474" ht="15"/>
    <row r="55475" ht="15"/>
    <row r="55476" ht="15"/>
    <row r="55477" ht="15"/>
    <row r="55478" ht="15"/>
    <row r="55479" ht="15"/>
    <row r="55480" ht="15"/>
    <row r="55481" ht="15"/>
    <row r="55482" ht="15"/>
    <row r="55483" ht="15"/>
    <row r="55484" ht="15"/>
    <row r="55485" ht="15"/>
    <row r="55486" ht="15"/>
    <row r="55487" ht="15"/>
    <row r="55488" ht="15"/>
    <row r="55489" ht="15"/>
    <row r="55490" ht="15"/>
    <row r="55491" ht="15"/>
    <row r="55492" ht="15"/>
    <row r="55493" ht="15"/>
    <row r="55494" ht="15"/>
    <row r="55495" ht="15"/>
    <row r="55496" ht="15"/>
    <row r="55497" ht="15"/>
    <row r="55498" ht="15"/>
    <row r="55499" ht="15"/>
    <row r="55500" ht="15"/>
    <row r="55501" ht="15"/>
    <row r="55502" ht="15"/>
    <row r="55503" ht="15"/>
    <row r="55504" ht="15"/>
    <row r="55505" ht="15"/>
    <row r="55506" ht="15"/>
    <row r="55507" ht="15"/>
    <row r="55508" ht="15"/>
    <row r="55509" ht="15"/>
    <row r="55510" ht="15"/>
    <row r="55511" ht="15"/>
    <row r="55512" ht="15"/>
    <row r="55513" ht="15"/>
    <row r="55514" ht="15"/>
    <row r="55515" ht="15"/>
    <row r="55516" ht="15"/>
    <row r="55517" ht="15"/>
    <row r="55518" ht="15"/>
    <row r="55519" ht="15"/>
    <row r="55520" ht="15"/>
    <row r="55521" ht="15"/>
    <row r="55522" ht="15"/>
    <row r="55523" ht="15"/>
    <row r="55524" ht="15"/>
    <row r="55525" ht="15"/>
    <row r="55526" ht="15"/>
    <row r="55527" ht="15"/>
    <row r="55528" ht="15"/>
    <row r="55529" ht="15"/>
    <row r="55530" ht="15"/>
    <row r="55531" ht="15"/>
    <row r="55532" ht="15"/>
    <row r="55533" ht="15"/>
    <row r="55534" ht="15"/>
    <row r="55535" ht="15"/>
    <row r="55536" ht="15"/>
    <row r="55537" ht="15"/>
    <row r="55538" ht="15"/>
    <row r="55539" ht="15"/>
    <row r="55540" ht="15"/>
    <row r="55541" ht="15"/>
    <row r="55542" ht="15"/>
    <row r="55543" ht="15"/>
    <row r="55544" ht="15"/>
    <row r="55545" ht="15"/>
    <row r="55546" ht="15"/>
    <row r="55547" ht="15"/>
    <row r="55548" ht="15"/>
    <row r="55549" ht="15"/>
    <row r="55550" ht="15"/>
    <row r="55551" ht="15"/>
    <row r="55552" ht="15"/>
    <row r="55553" ht="15"/>
    <row r="55554" ht="15"/>
    <row r="55555" ht="15"/>
    <row r="55556" ht="15"/>
    <row r="55557" ht="15"/>
    <row r="55558" ht="15"/>
    <row r="55559" ht="15"/>
    <row r="55560" ht="15"/>
    <row r="55561" ht="15"/>
    <row r="55562" ht="15"/>
    <row r="55563" ht="15"/>
    <row r="55564" ht="15"/>
    <row r="55565" ht="15"/>
    <row r="55566" ht="15"/>
    <row r="55567" ht="15"/>
    <row r="55568" ht="15"/>
    <row r="55569" ht="15"/>
    <row r="55570" ht="15"/>
    <row r="55571" ht="15"/>
    <row r="55572" ht="15"/>
    <row r="55573" ht="15"/>
    <row r="55574" ht="15"/>
    <row r="55575" ht="15"/>
    <row r="55576" ht="15"/>
    <row r="55577" ht="15"/>
    <row r="55578" ht="15"/>
    <row r="55579" ht="15"/>
    <row r="55580" ht="15"/>
    <row r="55581" ht="15"/>
    <row r="55582" ht="15"/>
    <row r="55583" ht="15"/>
    <row r="55584" ht="15"/>
    <row r="55585" ht="15"/>
    <row r="55586" ht="15"/>
    <row r="55587" ht="15"/>
    <row r="55588" ht="15"/>
    <row r="55589" ht="15"/>
    <row r="55590" ht="15"/>
    <row r="55591" ht="15"/>
    <row r="55592" ht="15"/>
    <row r="55593" ht="15"/>
    <row r="55594" ht="15"/>
    <row r="55595" ht="15"/>
    <row r="55596" ht="15"/>
    <row r="55597" ht="15"/>
    <row r="55598" ht="15"/>
    <row r="55599" ht="15"/>
    <row r="55600" ht="15"/>
    <row r="55601" ht="15"/>
    <row r="55602" ht="15"/>
    <row r="55603" ht="15"/>
    <row r="55604" ht="15"/>
    <row r="55605" ht="15"/>
    <row r="55606" ht="15"/>
    <row r="55607" ht="15"/>
    <row r="55608" ht="15"/>
    <row r="55609" ht="15"/>
    <row r="55610" ht="15"/>
    <row r="55611" ht="15"/>
    <row r="55612" ht="15"/>
    <row r="55613" ht="15"/>
    <row r="55614" ht="15"/>
    <row r="55615" ht="15"/>
    <row r="55616" ht="15"/>
    <row r="55617" ht="15"/>
    <row r="55618" ht="15"/>
    <row r="55619" ht="15"/>
    <row r="55620" ht="15"/>
    <row r="55621" ht="15"/>
    <row r="55622" ht="15"/>
    <row r="55623" ht="15"/>
    <row r="55624" ht="15"/>
    <row r="55625" ht="15"/>
    <row r="55626" ht="15"/>
    <row r="55627" ht="15"/>
    <row r="55628" ht="15"/>
    <row r="55629" ht="15"/>
    <row r="55630" ht="15"/>
    <row r="55631" ht="15"/>
    <row r="55632" ht="15"/>
    <row r="55633" ht="15"/>
    <row r="55634" ht="15"/>
    <row r="55635" ht="15"/>
    <row r="55636" ht="15"/>
    <row r="55637" ht="15"/>
    <row r="55638" ht="15"/>
    <row r="55639" ht="15"/>
    <row r="55640" ht="15"/>
    <row r="55641" ht="15"/>
    <row r="55642" ht="15"/>
    <row r="55643" ht="15"/>
    <row r="55644" ht="15"/>
    <row r="55645" ht="15"/>
    <row r="55646" ht="15"/>
    <row r="55647" ht="15"/>
    <row r="55648" ht="15"/>
    <row r="55649" ht="15"/>
    <row r="55650" ht="15"/>
    <row r="55651" ht="15"/>
    <row r="55652" ht="15"/>
    <row r="55653" ht="15"/>
    <row r="55654" ht="15"/>
    <row r="55655" ht="15"/>
    <row r="55656" ht="15"/>
    <row r="55657" ht="15"/>
    <row r="55658" ht="15"/>
    <row r="55659" ht="15"/>
    <row r="55660" ht="15"/>
    <row r="55661" ht="15"/>
    <row r="55662" ht="15"/>
    <row r="55663" ht="15"/>
    <row r="55664" ht="15"/>
    <row r="55665" ht="15"/>
    <row r="55666" ht="15"/>
    <row r="55667" ht="15"/>
    <row r="55668" ht="15"/>
    <row r="55669" ht="15"/>
    <row r="55670" ht="15"/>
    <row r="55671" ht="15"/>
    <row r="55672" ht="15"/>
    <row r="55673" ht="15"/>
    <row r="55674" ht="15"/>
    <row r="55675" ht="15"/>
    <row r="55676" ht="15"/>
    <row r="55677" ht="15"/>
    <row r="55678" ht="15"/>
    <row r="55679" ht="15"/>
    <row r="55680" ht="15"/>
    <row r="55681" ht="15"/>
    <row r="55682" ht="15"/>
    <row r="55683" ht="15"/>
    <row r="55684" ht="15"/>
    <row r="55685" ht="15"/>
    <row r="55686" ht="15"/>
    <row r="55687" ht="15"/>
    <row r="55688" ht="15"/>
    <row r="55689" ht="15"/>
    <row r="55690" ht="15"/>
    <row r="55691" ht="15"/>
    <row r="55692" ht="15"/>
    <row r="55693" ht="15"/>
    <row r="55694" ht="15"/>
    <row r="55695" ht="15"/>
    <row r="55696" ht="15"/>
    <row r="55697" ht="15"/>
    <row r="55698" ht="15"/>
    <row r="55699" ht="15"/>
    <row r="55700" ht="15"/>
    <row r="55701" ht="15"/>
    <row r="55702" ht="15"/>
    <row r="55703" ht="15"/>
    <row r="55704" ht="15"/>
    <row r="55705" ht="15"/>
    <row r="55706" ht="15"/>
    <row r="55707" ht="15"/>
    <row r="55708" ht="15"/>
    <row r="55709" ht="15"/>
    <row r="55710" ht="15"/>
    <row r="55711" ht="15"/>
    <row r="55712" ht="15"/>
    <row r="55713" ht="15"/>
    <row r="55714" ht="15"/>
    <row r="55715" ht="15"/>
    <row r="55716" ht="15"/>
    <row r="55717" ht="15"/>
    <row r="55718" ht="15"/>
    <row r="55719" ht="15"/>
    <row r="55720" ht="15"/>
    <row r="55721" ht="15"/>
    <row r="55722" ht="15"/>
    <row r="55723" ht="15"/>
    <row r="55724" ht="15"/>
    <row r="55725" ht="15"/>
    <row r="55726" ht="15"/>
    <row r="55727" ht="15"/>
    <row r="55728" ht="15"/>
    <row r="55729" ht="15"/>
    <row r="55730" ht="15"/>
    <row r="55731" ht="15"/>
    <row r="55732" ht="15"/>
    <row r="55733" ht="15"/>
    <row r="55734" ht="15"/>
    <row r="55735" ht="15"/>
    <row r="55736" ht="15"/>
    <row r="55737" ht="15"/>
    <row r="55738" ht="15"/>
    <row r="55739" ht="15"/>
    <row r="55740" ht="15"/>
    <row r="55741" ht="15"/>
    <row r="55742" ht="15"/>
    <row r="55743" ht="15"/>
    <row r="55744" ht="15"/>
    <row r="55745" ht="15"/>
    <row r="55746" ht="15"/>
    <row r="55747" ht="15"/>
    <row r="55748" ht="15"/>
    <row r="55749" ht="15"/>
    <row r="55750" ht="15"/>
    <row r="55751" ht="15"/>
    <row r="55752" ht="15"/>
    <row r="55753" ht="15"/>
    <row r="55754" ht="15"/>
    <row r="55755" ht="15"/>
    <row r="55756" ht="15"/>
    <row r="55757" ht="15"/>
    <row r="55758" ht="15"/>
    <row r="55759" ht="15"/>
    <row r="55760" ht="15"/>
    <row r="55761" ht="15"/>
    <row r="55762" ht="15"/>
    <row r="55763" ht="15"/>
    <row r="55764" ht="15"/>
    <row r="55765" ht="15"/>
    <row r="55766" ht="15"/>
    <row r="55767" ht="15"/>
    <row r="55768" ht="15"/>
    <row r="55769" ht="15"/>
    <row r="55770" ht="15"/>
    <row r="55771" ht="15"/>
    <row r="55772" ht="15"/>
    <row r="55773" ht="15"/>
    <row r="55774" ht="15"/>
    <row r="55775" ht="15"/>
    <row r="55776" ht="15"/>
    <row r="55777" ht="15"/>
    <row r="55778" ht="15"/>
    <row r="55779" ht="15"/>
    <row r="55780" ht="15"/>
    <row r="55781" ht="15"/>
    <row r="55782" ht="15"/>
    <row r="55783" ht="15"/>
    <row r="55784" ht="15"/>
    <row r="55785" ht="15"/>
    <row r="55786" ht="15"/>
    <row r="55787" ht="15"/>
    <row r="55788" ht="15"/>
    <row r="55789" ht="15"/>
    <row r="55790" ht="15"/>
    <row r="55791" ht="15"/>
    <row r="55792" ht="15"/>
    <row r="55793" ht="15"/>
    <row r="55794" ht="15"/>
    <row r="55795" ht="15"/>
    <row r="55796" ht="15"/>
    <row r="55797" ht="15"/>
    <row r="55798" ht="15"/>
    <row r="55799" ht="15"/>
    <row r="55800" ht="15"/>
    <row r="55801" ht="15"/>
    <row r="55802" ht="15"/>
    <row r="55803" ht="15"/>
    <row r="55804" ht="15"/>
    <row r="55805" ht="15"/>
    <row r="55806" ht="15"/>
    <row r="55807" ht="15"/>
    <row r="55808" ht="15"/>
    <row r="55809" ht="15"/>
    <row r="55810" ht="15"/>
    <row r="55811" ht="15"/>
    <row r="55812" ht="15"/>
    <row r="55813" ht="15"/>
    <row r="55814" ht="15"/>
    <row r="55815" ht="15"/>
    <row r="55816" ht="15"/>
    <row r="55817" ht="15"/>
    <row r="55818" ht="15"/>
    <row r="55819" ht="15"/>
    <row r="55820" ht="15"/>
    <row r="55821" ht="15"/>
    <row r="55822" ht="15"/>
    <row r="55823" ht="15"/>
    <row r="55824" ht="15"/>
    <row r="55825" ht="15"/>
    <row r="55826" ht="15"/>
    <row r="55827" ht="15"/>
    <row r="55828" ht="15"/>
    <row r="55829" ht="15"/>
    <row r="55830" ht="15"/>
    <row r="55831" ht="15"/>
    <row r="55832" ht="15"/>
    <row r="55833" ht="15"/>
    <row r="55834" ht="15"/>
    <row r="55835" ht="15"/>
    <row r="55836" ht="15"/>
    <row r="55837" ht="15"/>
    <row r="55838" ht="15"/>
    <row r="55839" ht="15"/>
    <row r="55840" ht="15"/>
    <row r="55841" ht="15"/>
    <row r="55842" ht="15"/>
    <row r="55843" ht="15"/>
    <row r="55844" ht="15"/>
    <row r="55845" ht="15"/>
    <row r="55846" ht="15"/>
    <row r="55847" ht="15"/>
    <row r="55848" ht="15"/>
    <row r="55849" ht="15"/>
    <row r="55850" ht="15"/>
    <row r="55851" ht="15"/>
    <row r="55852" ht="15"/>
    <row r="55853" ht="15"/>
    <row r="55854" ht="15"/>
    <row r="55855" ht="15"/>
    <row r="55856" ht="15"/>
    <row r="55857" ht="15"/>
    <row r="55858" ht="15"/>
    <row r="55859" ht="15"/>
    <row r="55860" ht="15"/>
    <row r="55861" ht="15"/>
    <row r="55862" ht="15"/>
    <row r="55863" ht="15"/>
    <row r="55864" ht="15"/>
    <row r="55865" ht="15"/>
    <row r="55866" ht="15"/>
    <row r="55867" ht="15"/>
    <row r="55868" ht="15"/>
    <row r="55869" ht="15"/>
    <row r="55870" ht="15"/>
    <row r="55871" ht="15"/>
    <row r="55872" ht="15"/>
    <row r="55873" ht="15"/>
    <row r="55874" ht="15"/>
    <row r="55875" ht="15"/>
    <row r="55876" ht="15"/>
    <row r="55877" ht="15"/>
    <row r="55878" ht="15"/>
    <row r="55879" ht="15"/>
    <row r="55880" ht="15"/>
    <row r="55881" ht="15"/>
    <row r="55882" ht="15"/>
    <row r="55883" ht="15"/>
    <row r="55884" ht="15"/>
    <row r="55885" ht="15"/>
    <row r="55886" ht="15"/>
    <row r="55887" ht="15"/>
    <row r="55888" ht="15"/>
    <row r="55889" ht="15"/>
    <row r="55890" ht="15"/>
    <row r="55891" ht="15"/>
    <row r="55892" ht="15"/>
    <row r="55893" ht="15"/>
    <row r="55894" ht="15"/>
    <row r="55895" ht="15"/>
    <row r="55896" ht="15"/>
    <row r="55897" ht="15"/>
    <row r="55898" ht="15"/>
    <row r="55899" ht="15"/>
    <row r="55900" ht="15"/>
    <row r="55901" ht="15"/>
    <row r="55902" ht="15"/>
    <row r="55903" ht="15"/>
    <row r="55904" ht="15"/>
    <row r="55905" ht="15"/>
    <row r="55906" ht="15"/>
    <row r="55907" ht="15"/>
    <row r="55908" ht="15"/>
    <row r="55909" ht="15"/>
    <row r="55910" ht="15"/>
    <row r="55911" ht="15"/>
    <row r="55912" ht="15"/>
    <row r="55913" ht="15"/>
    <row r="55914" ht="15"/>
    <row r="55915" ht="15"/>
    <row r="55916" ht="15"/>
    <row r="55917" ht="15"/>
    <row r="55918" ht="15"/>
    <row r="55919" ht="15"/>
    <row r="55920" ht="15"/>
    <row r="55921" ht="15"/>
    <row r="55922" ht="15"/>
    <row r="55923" ht="15"/>
    <row r="55924" ht="15"/>
    <row r="55925" ht="15"/>
    <row r="55926" ht="15"/>
    <row r="55927" ht="15"/>
    <row r="55928" ht="15"/>
    <row r="55929" ht="15"/>
    <row r="55930" ht="15"/>
    <row r="55931" ht="15"/>
    <row r="55932" ht="15"/>
    <row r="55933" ht="15"/>
    <row r="55934" ht="15"/>
    <row r="55935" ht="15"/>
    <row r="55936" ht="15"/>
    <row r="55937" ht="15"/>
    <row r="55938" ht="15"/>
    <row r="55939" ht="15"/>
    <row r="55940" ht="15"/>
    <row r="55941" ht="15"/>
    <row r="55942" ht="15"/>
    <row r="55943" ht="15"/>
    <row r="55944" ht="15"/>
    <row r="55945" ht="15"/>
    <row r="55946" ht="15"/>
    <row r="55947" ht="15"/>
    <row r="55948" ht="15"/>
    <row r="55949" ht="15"/>
    <row r="55950" ht="15"/>
    <row r="55951" ht="15"/>
    <row r="55952" ht="15"/>
    <row r="55953" ht="15"/>
    <row r="55954" ht="15"/>
    <row r="55955" ht="15"/>
    <row r="55956" ht="15"/>
    <row r="55957" ht="15"/>
    <row r="55958" ht="15"/>
    <row r="55959" ht="15"/>
    <row r="55960" ht="15"/>
    <row r="55961" ht="15"/>
    <row r="55962" ht="15"/>
    <row r="55963" ht="15"/>
    <row r="55964" ht="15"/>
    <row r="55965" ht="15"/>
    <row r="55966" ht="15"/>
    <row r="55967" ht="15"/>
    <row r="55968" ht="15"/>
    <row r="55969" ht="15"/>
    <row r="55970" ht="15"/>
    <row r="55971" ht="15"/>
    <row r="55972" ht="15"/>
    <row r="55973" ht="15"/>
    <row r="55974" ht="15"/>
    <row r="55975" ht="15"/>
    <row r="55976" ht="15"/>
    <row r="55977" ht="15"/>
    <row r="55978" ht="15"/>
    <row r="55979" ht="15"/>
    <row r="55980" ht="15"/>
    <row r="55981" ht="15"/>
    <row r="55982" ht="15"/>
    <row r="55983" ht="15"/>
    <row r="55984" ht="15"/>
    <row r="55985" ht="15"/>
    <row r="55986" ht="15"/>
    <row r="55987" ht="15"/>
    <row r="55988" ht="15"/>
    <row r="55989" ht="15"/>
    <row r="55990" ht="15"/>
    <row r="55991" ht="15"/>
    <row r="55992" ht="15"/>
    <row r="55993" ht="15"/>
    <row r="55994" ht="15"/>
    <row r="55995" ht="15"/>
    <row r="55996" ht="15"/>
    <row r="55997" ht="15"/>
    <row r="55998" ht="15"/>
    <row r="55999" ht="15"/>
    <row r="56000" ht="15"/>
    <row r="56001" ht="15"/>
    <row r="56002" ht="15"/>
    <row r="56003" ht="15"/>
    <row r="56004" ht="15"/>
    <row r="56005" ht="15"/>
    <row r="56006" ht="15"/>
    <row r="56007" ht="15"/>
    <row r="56008" ht="15"/>
    <row r="56009" ht="15"/>
    <row r="56010" ht="15"/>
    <row r="56011" ht="15"/>
    <row r="56012" ht="15"/>
    <row r="56013" ht="15"/>
    <row r="56014" ht="15"/>
    <row r="56015" ht="15"/>
    <row r="56016" ht="15"/>
    <row r="56017" ht="15"/>
    <row r="56018" ht="15"/>
    <row r="56019" ht="15"/>
    <row r="56020" ht="15"/>
    <row r="56021" ht="15"/>
    <row r="56022" ht="15"/>
    <row r="56023" ht="15"/>
    <row r="56024" ht="15"/>
    <row r="56025" ht="15"/>
    <row r="56026" ht="15"/>
    <row r="56027" ht="15"/>
    <row r="56028" ht="15"/>
    <row r="56029" ht="15"/>
    <row r="56030" ht="15"/>
    <row r="56031" ht="15"/>
    <row r="56032" ht="15"/>
    <row r="56033" ht="15"/>
    <row r="56034" ht="15"/>
    <row r="56035" ht="15"/>
    <row r="56036" ht="15"/>
    <row r="56037" ht="15"/>
    <row r="56038" ht="15"/>
    <row r="56039" ht="15"/>
    <row r="56040" ht="15"/>
    <row r="56041" ht="15"/>
    <row r="56042" ht="15"/>
    <row r="56043" ht="15"/>
    <row r="56044" ht="15"/>
    <row r="56045" ht="15"/>
    <row r="56046" ht="15"/>
    <row r="56047" ht="15"/>
    <row r="56048" ht="15"/>
    <row r="56049" ht="15"/>
    <row r="56050" ht="15"/>
    <row r="56051" ht="15"/>
    <row r="56052" ht="15"/>
    <row r="56053" ht="15"/>
    <row r="56054" ht="15"/>
    <row r="56055" ht="15"/>
    <row r="56056" ht="15"/>
    <row r="56057" ht="15"/>
    <row r="56058" ht="15"/>
    <row r="56059" ht="15"/>
    <row r="56060" ht="15"/>
    <row r="56061" ht="15"/>
    <row r="56062" ht="15"/>
    <row r="56063" ht="15"/>
    <row r="56064" ht="15"/>
    <row r="56065" ht="15"/>
    <row r="56066" ht="15"/>
    <row r="56067" ht="15"/>
    <row r="56068" ht="15"/>
    <row r="56069" ht="15"/>
    <row r="56070" ht="15"/>
    <row r="56071" ht="15"/>
    <row r="56072" ht="15"/>
    <row r="56073" ht="15"/>
    <row r="56074" ht="15"/>
    <row r="56075" ht="15"/>
    <row r="56076" ht="15"/>
    <row r="56077" ht="15"/>
    <row r="56078" ht="15"/>
    <row r="56079" ht="15"/>
    <row r="56080" ht="15"/>
    <row r="56081" ht="15"/>
    <row r="56082" ht="15"/>
    <row r="56083" ht="15"/>
    <row r="56084" ht="15"/>
    <row r="56085" ht="15"/>
    <row r="56086" ht="15"/>
    <row r="56087" ht="15"/>
    <row r="56088" ht="15"/>
    <row r="56089" ht="15"/>
    <row r="56090" ht="15"/>
    <row r="56091" ht="15"/>
    <row r="56092" ht="15"/>
    <row r="56093" ht="15"/>
    <row r="56094" ht="15"/>
    <row r="56095" ht="15"/>
    <row r="56096" ht="15"/>
    <row r="56097" ht="15"/>
    <row r="56098" ht="15"/>
    <row r="56099" ht="15"/>
    <row r="56100" ht="15"/>
    <row r="56101" ht="15"/>
    <row r="56102" ht="15"/>
    <row r="56103" ht="15"/>
    <row r="56104" ht="15"/>
    <row r="56105" ht="15"/>
    <row r="56106" ht="15"/>
    <row r="56107" ht="15"/>
    <row r="56108" ht="15"/>
    <row r="56109" ht="15"/>
    <row r="56110" ht="15"/>
    <row r="56111" ht="15"/>
    <row r="56112" ht="15"/>
    <row r="56113" ht="15"/>
    <row r="56114" ht="15"/>
    <row r="56115" ht="15"/>
    <row r="56116" ht="15"/>
    <row r="56117" ht="15"/>
    <row r="56118" ht="15"/>
    <row r="56119" ht="15"/>
    <row r="56120" ht="15"/>
    <row r="56121" ht="15"/>
    <row r="56122" ht="15"/>
    <row r="56123" ht="15"/>
    <row r="56124" ht="15"/>
    <row r="56125" ht="15"/>
    <row r="56126" ht="15"/>
    <row r="56127" ht="15"/>
    <row r="56128" ht="15"/>
    <row r="56129" ht="15"/>
    <row r="56130" ht="15"/>
    <row r="56131" ht="15"/>
    <row r="56132" ht="15"/>
    <row r="56133" ht="15"/>
    <row r="56134" ht="15"/>
    <row r="56135" ht="15"/>
    <row r="56136" ht="15"/>
    <row r="56137" ht="15"/>
    <row r="56138" ht="15"/>
    <row r="56139" ht="15"/>
    <row r="56140" ht="15"/>
    <row r="56141" ht="15"/>
    <row r="56142" ht="15"/>
    <row r="56143" ht="15"/>
    <row r="56144" ht="15"/>
    <row r="56145" ht="15"/>
    <row r="56146" ht="15"/>
    <row r="56147" ht="15"/>
    <row r="56148" ht="15"/>
    <row r="56149" ht="15"/>
    <row r="56150" ht="15"/>
    <row r="56151" ht="15"/>
    <row r="56152" ht="15"/>
    <row r="56153" ht="15"/>
    <row r="56154" ht="15"/>
    <row r="56155" ht="15"/>
    <row r="56156" ht="15"/>
    <row r="56157" ht="15"/>
    <row r="56158" ht="15"/>
    <row r="56159" ht="15"/>
    <row r="56160" ht="15"/>
    <row r="56161" ht="15"/>
    <row r="56162" ht="15"/>
    <row r="56163" ht="15"/>
    <row r="56164" ht="15"/>
    <row r="56165" ht="15"/>
    <row r="56166" ht="15"/>
    <row r="56167" ht="15"/>
    <row r="56168" ht="15"/>
    <row r="56169" ht="15"/>
    <row r="56170" ht="15"/>
    <row r="56171" ht="15"/>
    <row r="56172" ht="15"/>
    <row r="56173" ht="15"/>
    <row r="56174" ht="15"/>
    <row r="56175" ht="15"/>
    <row r="56176" ht="15"/>
    <row r="56177" ht="15"/>
    <row r="56178" ht="15"/>
    <row r="56179" ht="15"/>
    <row r="56180" ht="15"/>
    <row r="56181" ht="15"/>
    <row r="56182" ht="15"/>
    <row r="56183" ht="15"/>
    <row r="56184" ht="15"/>
    <row r="56185" ht="15"/>
    <row r="56186" ht="15"/>
    <row r="56187" ht="15"/>
    <row r="56188" ht="15"/>
    <row r="56189" ht="15"/>
    <row r="56190" ht="15"/>
    <row r="56191" ht="15"/>
    <row r="56192" ht="15"/>
    <row r="56193" ht="15"/>
    <row r="56194" ht="15"/>
    <row r="56195" ht="15"/>
    <row r="56196" ht="15"/>
    <row r="56197" ht="15"/>
    <row r="56198" ht="15"/>
    <row r="56199" ht="15"/>
    <row r="56200" ht="15"/>
    <row r="56201" ht="15"/>
    <row r="56202" ht="15"/>
    <row r="56203" ht="15"/>
    <row r="56204" ht="15"/>
    <row r="56205" ht="15"/>
    <row r="56206" ht="15"/>
    <row r="56207" ht="15"/>
    <row r="56208" ht="15"/>
    <row r="56209" ht="15"/>
    <row r="56210" ht="15"/>
    <row r="56211" ht="15"/>
    <row r="56212" ht="15"/>
    <row r="56213" ht="15"/>
    <row r="56214" ht="15"/>
    <row r="56215" ht="15"/>
    <row r="56216" ht="15"/>
    <row r="56217" ht="15"/>
    <row r="56218" ht="15"/>
    <row r="56219" ht="15"/>
    <row r="56220" ht="15"/>
    <row r="56221" ht="15"/>
    <row r="56222" ht="15"/>
    <row r="56223" ht="15"/>
    <row r="56224" ht="15"/>
    <row r="56225" ht="15"/>
    <row r="56226" ht="15"/>
    <row r="56227" ht="15"/>
    <row r="56228" ht="15"/>
    <row r="56229" ht="15"/>
    <row r="56230" ht="15"/>
    <row r="56231" ht="15"/>
    <row r="56232" ht="15"/>
    <row r="56233" ht="15"/>
    <row r="56234" ht="15"/>
    <row r="56235" ht="15"/>
    <row r="56236" ht="15"/>
    <row r="56237" ht="15"/>
    <row r="56238" ht="15"/>
    <row r="56239" ht="15"/>
    <row r="56240" ht="15"/>
    <row r="56241" ht="15"/>
    <row r="56242" ht="15"/>
    <row r="56243" ht="15"/>
    <row r="56244" ht="15"/>
    <row r="56245" ht="15"/>
    <row r="56246" ht="15"/>
    <row r="56247" ht="15"/>
    <row r="56248" ht="15"/>
    <row r="56249" ht="15"/>
    <row r="56250" ht="15"/>
    <row r="56251" ht="15"/>
    <row r="56252" ht="15"/>
    <row r="56253" ht="15"/>
    <row r="56254" ht="15"/>
    <row r="56255" ht="15"/>
    <row r="56256" ht="15"/>
    <row r="56257" ht="15"/>
    <row r="56258" ht="15"/>
    <row r="56259" ht="15"/>
    <row r="56260" ht="15"/>
    <row r="56261" ht="15"/>
    <row r="56262" ht="15"/>
    <row r="56263" ht="15"/>
    <row r="56264" ht="15"/>
    <row r="56265" ht="15"/>
    <row r="56266" ht="15"/>
    <row r="56267" ht="15"/>
    <row r="56268" ht="15"/>
    <row r="56269" ht="15"/>
    <row r="56270" ht="15"/>
    <row r="56271" ht="15"/>
    <row r="56272" ht="15"/>
    <row r="56273" ht="15"/>
    <row r="56274" ht="15"/>
    <row r="56275" ht="15"/>
    <row r="56276" ht="15"/>
    <row r="56277" ht="15"/>
    <row r="56278" ht="15"/>
    <row r="56279" ht="15"/>
    <row r="56280" ht="15"/>
    <row r="56281" ht="15"/>
    <row r="56282" ht="15"/>
    <row r="56283" ht="15"/>
    <row r="56284" ht="15"/>
    <row r="56285" ht="15"/>
    <row r="56286" ht="15"/>
    <row r="56287" ht="15"/>
    <row r="56288" ht="15"/>
    <row r="56289" ht="15"/>
    <row r="56290" ht="15"/>
    <row r="56291" ht="15"/>
    <row r="56292" ht="15"/>
    <row r="56293" ht="15"/>
    <row r="56294" ht="15"/>
    <row r="56295" ht="15"/>
    <row r="56296" ht="15"/>
    <row r="56297" ht="15"/>
    <row r="56298" ht="15"/>
    <row r="56299" ht="15"/>
    <row r="56300" ht="15"/>
    <row r="56301" ht="15"/>
    <row r="56302" ht="15"/>
    <row r="56303" ht="15"/>
    <row r="56304" ht="15"/>
    <row r="56305" ht="15"/>
    <row r="56306" ht="15"/>
    <row r="56307" ht="15"/>
    <row r="56308" ht="15"/>
    <row r="56309" ht="15"/>
    <row r="56310" ht="15"/>
    <row r="56311" ht="15"/>
    <row r="56312" ht="15"/>
    <row r="56313" ht="15"/>
    <row r="56314" ht="15"/>
    <row r="56315" ht="15"/>
    <row r="56316" ht="15"/>
    <row r="56317" ht="15"/>
    <row r="56318" ht="15"/>
    <row r="56319" ht="15"/>
    <row r="56320" ht="15"/>
    <row r="56321" ht="15"/>
    <row r="56322" ht="15"/>
    <row r="56323" ht="15"/>
    <row r="56324" ht="15"/>
    <row r="56325" ht="15"/>
    <row r="56326" ht="15"/>
    <row r="56327" ht="15"/>
    <row r="56328" ht="15"/>
    <row r="56329" ht="15"/>
    <row r="56330" ht="15"/>
    <row r="56331" ht="15"/>
    <row r="56332" ht="15"/>
    <row r="56333" ht="15"/>
    <row r="56334" ht="15"/>
    <row r="56335" ht="15"/>
    <row r="56336" ht="15"/>
    <row r="56337" ht="15"/>
    <row r="56338" ht="15"/>
    <row r="56339" ht="15"/>
    <row r="56340" ht="15"/>
    <row r="56341" ht="15"/>
    <row r="56342" ht="15"/>
    <row r="56343" ht="15"/>
    <row r="56344" ht="15"/>
    <row r="56345" ht="15"/>
    <row r="56346" ht="15"/>
    <row r="56347" ht="15"/>
    <row r="56348" ht="15"/>
    <row r="56349" ht="15"/>
    <row r="56350" ht="15"/>
    <row r="56351" ht="15"/>
    <row r="56352" ht="15"/>
    <row r="56353" ht="15"/>
    <row r="56354" ht="15"/>
    <row r="56355" ht="15"/>
    <row r="56356" ht="15"/>
    <row r="56357" ht="15"/>
    <row r="56358" ht="15"/>
    <row r="56359" ht="15"/>
    <row r="56360" ht="15"/>
    <row r="56361" ht="15"/>
    <row r="56362" ht="15"/>
    <row r="56363" ht="15"/>
    <row r="56364" ht="15"/>
    <row r="56365" ht="15"/>
    <row r="56366" ht="15"/>
    <row r="56367" ht="15"/>
    <row r="56368" ht="15"/>
    <row r="56369" ht="15"/>
    <row r="56370" ht="15"/>
    <row r="56371" ht="15"/>
    <row r="56372" ht="15"/>
    <row r="56373" ht="15"/>
    <row r="56374" ht="15"/>
    <row r="56375" ht="15"/>
    <row r="56376" ht="15"/>
    <row r="56377" ht="15"/>
    <row r="56378" ht="15"/>
    <row r="56379" ht="15"/>
    <row r="56380" ht="15"/>
    <row r="56381" ht="15"/>
    <row r="56382" ht="15"/>
    <row r="56383" ht="15"/>
    <row r="56384" ht="15"/>
    <row r="56385" ht="15"/>
    <row r="56386" ht="15"/>
    <row r="56387" ht="15"/>
    <row r="56388" ht="15"/>
    <row r="56389" ht="15"/>
    <row r="56390" ht="15"/>
    <row r="56391" ht="15"/>
    <row r="56392" ht="15"/>
    <row r="56393" ht="15"/>
    <row r="56394" ht="15"/>
    <row r="56395" ht="15"/>
    <row r="56396" ht="15"/>
    <row r="56397" ht="15"/>
    <row r="56398" ht="15"/>
    <row r="56399" ht="15"/>
    <row r="56400" ht="15"/>
    <row r="56401" ht="15"/>
    <row r="56402" ht="15"/>
    <row r="56403" ht="15"/>
    <row r="56404" ht="15"/>
    <row r="56405" ht="15"/>
    <row r="56406" ht="15"/>
    <row r="56407" ht="15"/>
    <row r="56408" ht="15"/>
    <row r="56409" ht="15"/>
    <row r="56410" ht="15"/>
    <row r="56411" ht="15"/>
    <row r="56412" ht="15"/>
    <row r="56413" ht="15"/>
    <row r="56414" ht="15"/>
    <row r="56415" ht="15"/>
    <row r="56416" ht="15"/>
    <row r="56417" ht="15"/>
    <row r="56418" ht="15"/>
    <row r="56419" ht="15"/>
    <row r="56420" ht="15"/>
    <row r="56421" ht="15"/>
    <row r="56422" ht="15"/>
    <row r="56423" ht="15"/>
    <row r="56424" ht="15"/>
    <row r="56425" ht="15"/>
    <row r="56426" ht="15"/>
    <row r="56427" ht="15"/>
    <row r="56428" ht="15"/>
    <row r="56429" ht="15"/>
    <row r="56430" ht="15"/>
    <row r="56431" ht="15"/>
    <row r="56432" ht="15"/>
    <row r="56433" ht="15"/>
    <row r="56434" ht="15"/>
    <row r="56435" ht="15"/>
    <row r="56436" ht="15"/>
    <row r="56437" ht="15"/>
    <row r="56438" ht="15"/>
    <row r="56439" ht="15"/>
    <row r="56440" ht="15"/>
    <row r="56441" ht="15"/>
    <row r="56442" ht="15"/>
    <row r="56443" ht="15"/>
    <row r="56444" ht="15"/>
    <row r="56445" ht="15"/>
    <row r="56446" ht="15"/>
    <row r="56447" ht="15"/>
    <row r="56448" ht="15"/>
    <row r="56449" ht="15"/>
    <row r="56450" ht="15"/>
    <row r="56451" ht="15"/>
    <row r="56452" ht="15"/>
    <row r="56453" ht="15"/>
    <row r="56454" ht="15"/>
    <row r="56455" ht="15"/>
    <row r="56456" ht="15"/>
    <row r="56457" ht="15"/>
    <row r="56458" ht="15"/>
    <row r="56459" ht="15"/>
    <row r="56460" ht="15"/>
    <row r="56461" ht="15"/>
    <row r="56462" ht="15"/>
    <row r="56463" ht="15"/>
    <row r="56464" ht="15"/>
    <row r="56465" ht="15"/>
    <row r="56466" ht="15"/>
    <row r="56467" ht="15"/>
    <row r="56468" ht="15"/>
    <row r="56469" ht="15"/>
    <row r="56470" ht="15"/>
    <row r="56471" ht="15"/>
    <row r="56472" ht="15"/>
    <row r="56473" ht="15"/>
    <row r="56474" ht="15"/>
    <row r="56475" ht="15"/>
    <row r="56476" ht="15"/>
    <row r="56477" ht="15"/>
    <row r="56478" ht="15"/>
    <row r="56479" ht="15"/>
    <row r="56480" ht="15"/>
    <row r="56481" ht="15"/>
    <row r="56482" ht="15"/>
    <row r="56483" ht="15"/>
    <row r="56484" ht="15"/>
    <row r="56485" ht="15"/>
    <row r="56486" ht="15"/>
    <row r="56487" ht="15"/>
    <row r="56488" ht="15"/>
    <row r="56489" ht="15"/>
    <row r="56490" ht="15"/>
    <row r="56491" ht="15"/>
    <row r="56492" ht="15"/>
    <row r="56493" ht="15"/>
    <row r="56494" ht="15"/>
    <row r="56495" ht="15"/>
    <row r="56496" ht="15"/>
    <row r="56497" ht="15"/>
    <row r="56498" ht="15"/>
    <row r="56499" ht="15"/>
    <row r="56500" ht="15"/>
    <row r="56501" ht="15"/>
    <row r="56502" ht="15"/>
    <row r="56503" ht="15"/>
    <row r="56504" ht="15"/>
    <row r="56505" ht="15"/>
    <row r="56506" ht="15"/>
    <row r="56507" ht="15"/>
    <row r="56508" ht="15"/>
    <row r="56509" ht="15"/>
    <row r="56510" ht="15"/>
    <row r="56511" ht="15"/>
    <row r="56512" ht="15"/>
    <row r="56513" ht="15"/>
    <row r="56514" ht="15"/>
    <row r="56515" ht="15"/>
    <row r="56516" ht="15"/>
    <row r="56517" ht="15"/>
    <row r="56518" ht="15"/>
    <row r="56519" ht="15"/>
    <row r="56520" ht="15"/>
    <row r="56521" ht="15"/>
    <row r="56522" ht="15"/>
    <row r="56523" ht="15"/>
    <row r="56524" ht="15"/>
    <row r="56525" ht="15"/>
    <row r="56526" ht="15"/>
    <row r="56527" ht="15"/>
    <row r="56528" ht="15"/>
    <row r="56529" ht="15"/>
    <row r="56530" ht="15"/>
    <row r="56531" ht="15"/>
    <row r="56532" ht="15"/>
    <row r="56533" ht="15"/>
    <row r="56534" ht="15"/>
    <row r="56535" ht="15"/>
    <row r="56536" ht="15"/>
    <row r="56537" ht="15"/>
    <row r="56538" ht="15"/>
    <row r="56539" ht="15"/>
    <row r="56540" ht="15"/>
    <row r="56541" ht="15"/>
    <row r="56542" ht="15"/>
    <row r="56543" ht="15"/>
    <row r="56544" ht="15"/>
    <row r="56545" ht="15"/>
    <row r="56546" ht="15"/>
    <row r="56547" ht="15"/>
    <row r="56548" ht="15"/>
    <row r="56549" ht="15"/>
    <row r="56550" ht="15"/>
    <row r="56551" ht="15"/>
    <row r="56552" ht="15"/>
    <row r="56553" ht="15"/>
    <row r="56554" ht="15"/>
    <row r="56555" ht="15"/>
    <row r="56556" ht="15"/>
    <row r="56557" ht="15"/>
    <row r="56558" ht="15"/>
    <row r="56559" ht="15"/>
    <row r="56560" ht="15"/>
    <row r="56561" ht="15"/>
    <row r="56562" ht="15"/>
    <row r="56563" ht="15"/>
    <row r="56564" ht="15"/>
    <row r="56565" ht="15"/>
    <row r="56566" ht="15"/>
    <row r="56567" ht="15"/>
    <row r="56568" ht="15"/>
    <row r="56569" ht="15"/>
    <row r="56570" ht="15"/>
    <row r="56571" ht="15"/>
    <row r="56572" ht="15"/>
    <row r="56573" ht="15"/>
    <row r="56574" ht="15"/>
    <row r="56575" ht="15"/>
    <row r="56576" ht="15"/>
    <row r="56577" ht="15"/>
    <row r="56578" ht="15"/>
    <row r="56579" ht="15"/>
    <row r="56580" ht="15"/>
    <row r="56581" ht="15"/>
    <row r="56582" ht="15"/>
    <row r="56583" ht="15"/>
    <row r="56584" ht="15"/>
    <row r="56585" ht="15"/>
    <row r="56586" ht="15"/>
    <row r="56587" ht="15"/>
    <row r="56588" ht="15"/>
    <row r="56589" ht="15"/>
    <row r="56590" ht="15"/>
    <row r="56591" ht="15"/>
    <row r="56592" ht="15"/>
    <row r="56593" ht="15"/>
    <row r="56594" ht="15"/>
    <row r="56595" ht="15"/>
    <row r="56596" ht="15"/>
    <row r="56597" ht="15"/>
    <row r="56598" ht="15"/>
    <row r="56599" ht="15"/>
    <row r="56600" ht="15"/>
    <row r="56601" ht="15"/>
    <row r="56602" ht="15"/>
    <row r="56603" ht="15"/>
    <row r="56604" ht="15"/>
    <row r="56605" ht="15"/>
    <row r="56606" ht="15"/>
    <row r="56607" ht="15"/>
    <row r="56608" ht="15"/>
    <row r="56609" ht="15"/>
    <row r="56610" ht="15"/>
    <row r="56611" ht="15"/>
    <row r="56612" ht="15"/>
    <row r="56613" ht="15"/>
    <row r="56614" ht="15"/>
    <row r="56615" ht="15"/>
    <row r="56616" ht="15"/>
    <row r="56617" ht="15"/>
    <row r="56618" ht="15"/>
    <row r="56619" ht="15"/>
    <row r="56620" ht="15"/>
    <row r="56621" ht="15"/>
    <row r="56622" ht="15"/>
    <row r="56623" ht="15"/>
    <row r="56624" ht="15"/>
    <row r="56625" ht="15"/>
    <row r="56626" ht="15"/>
    <row r="56627" ht="15"/>
    <row r="56628" ht="15"/>
    <row r="56629" ht="15"/>
    <row r="56630" ht="15"/>
    <row r="56631" ht="15"/>
    <row r="56632" ht="15"/>
    <row r="56633" ht="15"/>
    <row r="56634" ht="15"/>
    <row r="56635" ht="15"/>
    <row r="56636" ht="15"/>
    <row r="56637" ht="15"/>
    <row r="56638" ht="15"/>
    <row r="56639" ht="15"/>
    <row r="56640" ht="15"/>
    <row r="56641" ht="15"/>
    <row r="56642" ht="15"/>
    <row r="56643" ht="15"/>
    <row r="56644" ht="15"/>
    <row r="56645" ht="15"/>
    <row r="56646" ht="15"/>
    <row r="56647" ht="15"/>
    <row r="56648" ht="15"/>
    <row r="56649" ht="15"/>
    <row r="56650" ht="15"/>
    <row r="56651" ht="15"/>
    <row r="56652" ht="15"/>
    <row r="56653" ht="15"/>
    <row r="56654" ht="15"/>
    <row r="56655" ht="15"/>
    <row r="56656" ht="15"/>
    <row r="56657" ht="15"/>
    <row r="56658" ht="15"/>
    <row r="56659" ht="15"/>
    <row r="56660" ht="15"/>
    <row r="56661" ht="15"/>
    <row r="56662" ht="15"/>
    <row r="56663" ht="15"/>
    <row r="56664" ht="15"/>
    <row r="56665" ht="15"/>
    <row r="56666" ht="15"/>
    <row r="56667" ht="15"/>
    <row r="56668" ht="15"/>
    <row r="56669" ht="15"/>
    <row r="56670" ht="15"/>
    <row r="56671" ht="15"/>
    <row r="56672" ht="15"/>
    <row r="56673" ht="15"/>
    <row r="56674" ht="15"/>
    <row r="56675" ht="15"/>
    <row r="56676" ht="15"/>
    <row r="56677" ht="15"/>
    <row r="56678" ht="15"/>
    <row r="56679" ht="15"/>
    <row r="56680" ht="15"/>
    <row r="56681" ht="15"/>
    <row r="56682" ht="15"/>
    <row r="56683" ht="15"/>
    <row r="56684" ht="15"/>
    <row r="56685" ht="15"/>
    <row r="56686" ht="15"/>
    <row r="56687" ht="15"/>
    <row r="56688" ht="15"/>
    <row r="56689" ht="15"/>
    <row r="56690" ht="15"/>
    <row r="56691" ht="15"/>
    <row r="56692" ht="15"/>
    <row r="56693" ht="15"/>
    <row r="56694" ht="15"/>
    <row r="56695" ht="15"/>
    <row r="56696" ht="15"/>
    <row r="56697" ht="15"/>
    <row r="56698" ht="15"/>
    <row r="56699" ht="15"/>
    <row r="56700" ht="15"/>
    <row r="56701" ht="15"/>
    <row r="56702" ht="15"/>
    <row r="56703" ht="15"/>
    <row r="56704" ht="15"/>
    <row r="56705" ht="15"/>
    <row r="56706" ht="15"/>
    <row r="56707" ht="15"/>
    <row r="56708" ht="15"/>
    <row r="56709" ht="15"/>
    <row r="56710" ht="15"/>
    <row r="56711" ht="15"/>
    <row r="56712" ht="15"/>
    <row r="56713" ht="15"/>
    <row r="56714" ht="15"/>
    <row r="56715" ht="15"/>
    <row r="56716" ht="15"/>
    <row r="56717" ht="15"/>
    <row r="56718" ht="15"/>
    <row r="56719" ht="15"/>
    <row r="56720" ht="15"/>
    <row r="56721" ht="15"/>
    <row r="56722" ht="15"/>
    <row r="56723" ht="15"/>
    <row r="56724" ht="15"/>
    <row r="56725" ht="15"/>
    <row r="56726" ht="15"/>
    <row r="56727" ht="15"/>
    <row r="56728" ht="15"/>
    <row r="56729" ht="15"/>
    <row r="56730" ht="15"/>
    <row r="56731" ht="15"/>
    <row r="56732" ht="15"/>
    <row r="56733" ht="15"/>
    <row r="56734" ht="15"/>
    <row r="56735" ht="15"/>
    <row r="56736" ht="15"/>
    <row r="56737" ht="15"/>
    <row r="56738" ht="15"/>
    <row r="56739" ht="15"/>
    <row r="56740" ht="15"/>
    <row r="56741" ht="15"/>
    <row r="56742" ht="15"/>
    <row r="56743" ht="15"/>
    <row r="56744" ht="15"/>
    <row r="56745" ht="15"/>
    <row r="56746" ht="15"/>
    <row r="56747" ht="15"/>
    <row r="56748" ht="15"/>
    <row r="56749" ht="15"/>
    <row r="56750" ht="15"/>
    <row r="56751" ht="15"/>
    <row r="56752" ht="15"/>
    <row r="56753" ht="15"/>
    <row r="56754" ht="15"/>
    <row r="56755" ht="15"/>
    <row r="56756" ht="15"/>
    <row r="56757" ht="15"/>
    <row r="56758" ht="15"/>
    <row r="56759" ht="15"/>
    <row r="56760" ht="15"/>
    <row r="56761" ht="15"/>
    <row r="56762" ht="15"/>
    <row r="56763" ht="15"/>
    <row r="56764" ht="15"/>
    <row r="56765" ht="15"/>
    <row r="56766" ht="15"/>
    <row r="56767" ht="15"/>
    <row r="56768" ht="15"/>
    <row r="56769" ht="15"/>
    <row r="56770" ht="15"/>
    <row r="56771" ht="15"/>
    <row r="56772" ht="15"/>
    <row r="56773" ht="15"/>
    <row r="56774" ht="15"/>
    <row r="56775" ht="15"/>
    <row r="56776" ht="15"/>
    <row r="56777" ht="15"/>
    <row r="56778" ht="15"/>
    <row r="56779" ht="15"/>
    <row r="56780" ht="15"/>
    <row r="56781" ht="15"/>
    <row r="56782" ht="15"/>
    <row r="56783" ht="15"/>
    <row r="56784" ht="15"/>
    <row r="56785" ht="15"/>
    <row r="56786" ht="15"/>
    <row r="56787" ht="15"/>
    <row r="56788" ht="15"/>
    <row r="56789" ht="15"/>
    <row r="56790" ht="15"/>
    <row r="56791" ht="15"/>
    <row r="56792" ht="15"/>
    <row r="56793" ht="15"/>
    <row r="56794" ht="15"/>
    <row r="56795" ht="15"/>
    <row r="56796" ht="15"/>
    <row r="56797" ht="15"/>
    <row r="56798" ht="15"/>
    <row r="56799" ht="15"/>
    <row r="56800" ht="15"/>
    <row r="56801" ht="15"/>
    <row r="56802" ht="15"/>
    <row r="56803" ht="15"/>
    <row r="56804" ht="15"/>
    <row r="56805" ht="15"/>
    <row r="56806" ht="15"/>
    <row r="56807" ht="15"/>
    <row r="56808" ht="15"/>
    <row r="56809" ht="15"/>
    <row r="56810" ht="15"/>
    <row r="56811" ht="15"/>
    <row r="56812" ht="15"/>
    <row r="56813" ht="15"/>
    <row r="56814" ht="15"/>
    <row r="56815" ht="15"/>
    <row r="56816" ht="15"/>
    <row r="56817" ht="15"/>
    <row r="56818" ht="15"/>
    <row r="56819" ht="15"/>
    <row r="56820" ht="15"/>
    <row r="56821" ht="15"/>
    <row r="56822" ht="15"/>
    <row r="56823" ht="15"/>
    <row r="56824" ht="15"/>
    <row r="56825" ht="15"/>
    <row r="56826" ht="15"/>
    <row r="56827" ht="15"/>
    <row r="56828" ht="15"/>
    <row r="56829" ht="15"/>
    <row r="56830" ht="15"/>
    <row r="56831" ht="15"/>
    <row r="56832" ht="15"/>
    <row r="56833" ht="15"/>
    <row r="56834" ht="15"/>
    <row r="56835" ht="15"/>
    <row r="56836" ht="15"/>
    <row r="56837" ht="15"/>
    <row r="56838" ht="15"/>
    <row r="56839" ht="15"/>
    <row r="56840" ht="15"/>
    <row r="56841" ht="15"/>
    <row r="56842" ht="15"/>
    <row r="56843" ht="15"/>
    <row r="56844" ht="15"/>
    <row r="56845" ht="15"/>
    <row r="56846" ht="15"/>
    <row r="56847" ht="15"/>
    <row r="56848" ht="15"/>
    <row r="56849" ht="15"/>
    <row r="56850" ht="15"/>
    <row r="56851" ht="15"/>
    <row r="56852" ht="15"/>
    <row r="56853" ht="15"/>
    <row r="56854" ht="15"/>
    <row r="56855" ht="15"/>
    <row r="56856" ht="15"/>
    <row r="56857" ht="15"/>
    <row r="56858" ht="15"/>
    <row r="56859" ht="15"/>
    <row r="56860" ht="15"/>
    <row r="56861" ht="15"/>
    <row r="56862" ht="15"/>
    <row r="56863" ht="15"/>
    <row r="56864" ht="15"/>
    <row r="56865" ht="15"/>
    <row r="56866" ht="15"/>
    <row r="56867" ht="15"/>
    <row r="56868" ht="15"/>
    <row r="56869" ht="15"/>
    <row r="56870" ht="15"/>
    <row r="56871" ht="15"/>
    <row r="56872" ht="15"/>
    <row r="56873" ht="15"/>
    <row r="56874" ht="15"/>
    <row r="56875" ht="15"/>
    <row r="56876" ht="15"/>
    <row r="56877" ht="15"/>
    <row r="56878" ht="15"/>
    <row r="56879" ht="15"/>
    <row r="56880" ht="15"/>
    <row r="56881" ht="15"/>
    <row r="56882" ht="15"/>
    <row r="56883" ht="15"/>
    <row r="56884" ht="15"/>
    <row r="56885" ht="15"/>
    <row r="56886" ht="15"/>
    <row r="56887" ht="15"/>
    <row r="56888" ht="15"/>
    <row r="56889" ht="15"/>
    <row r="56890" ht="15"/>
    <row r="56891" ht="15"/>
    <row r="56892" ht="15"/>
    <row r="56893" ht="15"/>
    <row r="56894" ht="15"/>
    <row r="56895" ht="15"/>
    <row r="56896" ht="15"/>
    <row r="56897" ht="15"/>
    <row r="56898" ht="15"/>
    <row r="56899" ht="15"/>
    <row r="56900" ht="15"/>
    <row r="56901" ht="15"/>
    <row r="56902" ht="15"/>
    <row r="56903" ht="15"/>
    <row r="56904" ht="15"/>
    <row r="56905" ht="15"/>
    <row r="56906" ht="15"/>
    <row r="56907" ht="15"/>
    <row r="56908" ht="15"/>
    <row r="56909" ht="15"/>
    <row r="56910" ht="15"/>
    <row r="56911" ht="15"/>
    <row r="56912" ht="15"/>
    <row r="56913" ht="15"/>
    <row r="56914" ht="15"/>
    <row r="56915" ht="15"/>
    <row r="56916" ht="15"/>
    <row r="56917" ht="15"/>
    <row r="56918" ht="15"/>
    <row r="56919" ht="15"/>
    <row r="56920" ht="15"/>
    <row r="56921" ht="15"/>
    <row r="56922" ht="15"/>
    <row r="56923" ht="15"/>
    <row r="56924" ht="15"/>
    <row r="56925" ht="15"/>
    <row r="56926" ht="15"/>
    <row r="56927" ht="15"/>
    <row r="56928" ht="15"/>
    <row r="56929" ht="15"/>
    <row r="56930" ht="15"/>
    <row r="56931" ht="15"/>
    <row r="56932" ht="15"/>
    <row r="56933" ht="15"/>
    <row r="56934" ht="15"/>
    <row r="56935" ht="15"/>
    <row r="56936" ht="15"/>
    <row r="56937" ht="15"/>
    <row r="56938" ht="15"/>
    <row r="56939" ht="15"/>
    <row r="56940" ht="15"/>
    <row r="56941" ht="15"/>
    <row r="56942" ht="15"/>
    <row r="56943" ht="15"/>
    <row r="56944" ht="15"/>
    <row r="56945" ht="15"/>
    <row r="56946" ht="15"/>
    <row r="56947" ht="15"/>
    <row r="56948" ht="15"/>
    <row r="56949" ht="15"/>
    <row r="56950" ht="15"/>
    <row r="56951" ht="15"/>
    <row r="56952" ht="15"/>
    <row r="56953" ht="15"/>
    <row r="56954" ht="15"/>
    <row r="56955" ht="15"/>
    <row r="56956" ht="15"/>
    <row r="56957" ht="15"/>
    <row r="56958" ht="15"/>
    <row r="56959" ht="15"/>
    <row r="56960" ht="15"/>
    <row r="56961" ht="15"/>
    <row r="56962" ht="15"/>
    <row r="56963" ht="15"/>
    <row r="56964" ht="15"/>
    <row r="56965" ht="15"/>
    <row r="56966" ht="15"/>
    <row r="56967" ht="15"/>
    <row r="56968" ht="15"/>
    <row r="56969" ht="15"/>
    <row r="56970" ht="15"/>
    <row r="56971" ht="15"/>
    <row r="56972" ht="15"/>
    <row r="56973" ht="15"/>
    <row r="56974" ht="15"/>
    <row r="56975" ht="15"/>
    <row r="56976" ht="15"/>
    <row r="56977" ht="15"/>
    <row r="56978" ht="15"/>
    <row r="56979" ht="15"/>
    <row r="56980" ht="15"/>
    <row r="56981" ht="15"/>
    <row r="56982" ht="15"/>
    <row r="56983" ht="15"/>
    <row r="56984" ht="15"/>
    <row r="56985" ht="15"/>
    <row r="56986" ht="15"/>
    <row r="56987" ht="15"/>
    <row r="56988" ht="15"/>
    <row r="56989" ht="15"/>
    <row r="56990" ht="15"/>
    <row r="56991" ht="15"/>
    <row r="56992" ht="15"/>
    <row r="56993" ht="15"/>
    <row r="56994" ht="15"/>
    <row r="56995" ht="15"/>
    <row r="56996" ht="15"/>
    <row r="56997" ht="15"/>
    <row r="56998" ht="15"/>
    <row r="56999" ht="15"/>
    <row r="57000" ht="15"/>
    <row r="57001" ht="15"/>
    <row r="57002" ht="15"/>
    <row r="57003" ht="15"/>
    <row r="57004" ht="15"/>
    <row r="57005" ht="15"/>
    <row r="57006" ht="15"/>
    <row r="57007" ht="15"/>
    <row r="57008" ht="15"/>
    <row r="57009" ht="15"/>
    <row r="57010" ht="15"/>
    <row r="57011" ht="15"/>
    <row r="57012" ht="15"/>
    <row r="57013" ht="15"/>
    <row r="57014" ht="15"/>
    <row r="57015" ht="15"/>
    <row r="57016" ht="15"/>
    <row r="57017" ht="15"/>
    <row r="57018" ht="15"/>
    <row r="57019" ht="15"/>
    <row r="57020" ht="15"/>
    <row r="57021" ht="15"/>
    <row r="57022" ht="15"/>
    <row r="57023" ht="15"/>
    <row r="57024" ht="15"/>
    <row r="57025" ht="15"/>
    <row r="57026" ht="15"/>
    <row r="57027" ht="15"/>
    <row r="57028" ht="15"/>
    <row r="57029" ht="15"/>
    <row r="57030" ht="15"/>
    <row r="57031" ht="15"/>
    <row r="57032" ht="15"/>
    <row r="57033" ht="15"/>
    <row r="57034" ht="15"/>
    <row r="57035" ht="15"/>
    <row r="57036" ht="15"/>
    <row r="57037" ht="15"/>
    <row r="57038" ht="15"/>
    <row r="57039" ht="15"/>
    <row r="57040" ht="15"/>
    <row r="57041" ht="15"/>
    <row r="57042" ht="15"/>
    <row r="57043" ht="15"/>
    <row r="57044" ht="15"/>
    <row r="57045" ht="15"/>
    <row r="57046" ht="15"/>
    <row r="57047" ht="15"/>
    <row r="57048" ht="15"/>
    <row r="57049" ht="15"/>
    <row r="57050" ht="15"/>
    <row r="57051" ht="15"/>
    <row r="57052" ht="15"/>
    <row r="57053" ht="15"/>
    <row r="57054" ht="15"/>
    <row r="57055" ht="15"/>
    <row r="57056" ht="15"/>
    <row r="57057" ht="15"/>
    <row r="57058" ht="15"/>
    <row r="57059" ht="15"/>
    <row r="57060" ht="15"/>
    <row r="57061" ht="15"/>
    <row r="57062" ht="15"/>
    <row r="57063" ht="15"/>
    <row r="57064" ht="15"/>
    <row r="57065" ht="15"/>
    <row r="57066" ht="15"/>
    <row r="57067" ht="15"/>
    <row r="57068" ht="15"/>
    <row r="57069" ht="15"/>
    <row r="57070" ht="15"/>
    <row r="57071" ht="15"/>
    <row r="57072" ht="15"/>
    <row r="57073" ht="15"/>
    <row r="57074" ht="15"/>
    <row r="57075" ht="15"/>
    <row r="57076" ht="15"/>
    <row r="57077" ht="15"/>
    <row r="57078" ht="15"/>
    <row r="57079" ht="15"/>
    <row r="57080" ht="15"/>
    <row r="57081" ht="15"/>
    <row r="57082" ht="15"/>
    <row r="57083" ht="15"/>
    <row r="57084" ht="15"/>
    <row r="57085" ht="15"/>
    <row r="57086" ht="15"/>
    <row r="57087" ht="15"/>
    <row r="57088" ht="15"/>
    <row r="57089" ht="15"/>
    <row r="57090" ht="15"/>
    <row r="57091" ht="15"/>
    <row r="57092" ht="15"/>
    <row r="57093" ht="15"/>
    <row r="57094" ht="15"/>
    <row r="57095" ht="15"/>
    <row r="57096" ht="15"/>
    <row r="57097" ht="15"/>
    <row r="57098" ht="15"/>
    <row r="57099" ht="15"/>
    <row r="57100" ht="15"/>
    <row r="57101" ht="15"/>
    <row r="57102" ht="15"/>
    <row r="57103" ht="15"/>
    <row r="57104" ht="15"/>
    <row r="57105" ht="15"/>
    <row r="57106" ht="15"/>
    <row r="57107" ht="15"/>
    <row r="57108" ht="15"/>
    <row r="57109" ht="15"/>
    <row r="57110" ht="15"/>
    <row r="57111" ht="15"/>
    <row r="57112" ht="15"/>
    <row r="57113" ht="15"/>
    <row r="57114" ht="15"/>
    <row r="57115" ht="15"/>
    <row r="57116" ht="15"/>
    <row r="57117" ht="15"/>
    <row r="57118" ht="15"/>
    <row r="57119" ht="15"/>
    <row r="57120" ht="15"/>
    <row r="57121" ht="15"/>
    <row r="57122" ht="15"/>
    <row r="57123" ht="15"/>
    <row r="57124" ht="15"/>
    <row r="57125" ht="15"/>
    <row r="57126" ht="15"/>
    <row r="57127" ht="15"/>
    <row r="57128" ht="15"/>
    <row r="57129" ht="15"/>
    <row r="57130" ht="15"/>
    <row r="57131" ht="15"/>
    <row r="57132" ht="15"/>
    <row r="57133" ht="15"/>
    <row r="57134" ht="15"/>
    <row r="57135" ht="15"/>
    <row r="57136" ht="15"/>
    <row r="57137" ht="15"/>
    <row r="57138" ht="15"/>
    <row r="57139" ht="15"/>
    <row r="57140" ht="15"/>
    <row r="57141" ht="15"/>
    <row r="57142" ht="15"/>
    <row r="57143" ht="15"/>
    <row r="57144" ht="15"/>
    <row r="57145" ht="15"/>
    <row r="57146" ht="15"/>
    <row r="57147" ht="15"/>
    <row r="57148" ht="15"/>
    <row r="57149" ht="15"/>
    <row r="57150" ht="15"/>
    <row r="57151" ht="15"/>
    <row r="57152" ht="15"/>
    <row r="57153" ht="15"/>
    <row r="57154" ht="15"/>
    <row r="57155" ht="15"/>
    <row r="57156" ht="15"/>
    <row r="57157" ht="15"/>
    <row r="57158" ht="15"/>
    <row r="57159" ht="15"/>
    <row r="57160" ht="15"/>
    <row r="57161" ht="15"/>
    <row r="57162" ht="15"/>
    <row r="57163" ht="15"/>
    <row r="57164" ht="15"/>
    <row r="57165" ht="15"/>
    <row r="57166" ht="15"/>
    <row r="57167" ht="15"/>
    <row r="57168" ht="15"/>
    <row r="57169" ht="15"/>
    <row r="57170" ht="15"/>
    <row r="57171" ht="15"/>
    <row r="57172" ht="15"/>
    <row r="57173" ht="15"/>
    <row r="57174" ht="15"/>
    <row r="57175" ht="15"/>
    <row r="57176" ht="15"/>
    <row r="57177" ht="15"/>
    <row r="57178" ht="15"/>
    <row r="57179" ht="15"/>
    <row r="57180" ht="15"/>
    <row r="57181" ht="15"/>
    <row r="57182" ht="15"/>
    <row r="57183" ht="15"/>
    <row r="57184" ht="15"/>
    <row r="57185" ht="15"/>
    <row r="57186" ht="15"/>
    <row r="57187" ht="15"/>
    <row r="57188" ht="15"/>
    <row r="57189" ht="15"/>
    <row r="57190" ht="15"/>
    <row r="57191" ht="15"/>
    <row r="57192" ht="15"/>
    <row r="57193" ht="15"/>
    <row r="57194" ht="15"/>
    <row r="57195" ht="15"/>
    <row r="57196" ht="15"/>
    <row r="57197" ht="15"/>
    <row r="57198" ht="15"/>
    <row r="57199" ht="15"/>
    <row r="57200" ht="15"/>
    <row r="57201" ht="15"/>
    <row r="57202" ht="15"/>
    <row r="57203" ht="15"/>
    <row r="57204" ht="15"/>
    <row r="57205" ht="15"/>
    <row r="57206" ht="15"/>
    <row r="57207" ht="15"/>
    <row r="57208" ht="15"/>
    <row r="57209" ht="15"/>
    <row r="57210" ht="15"/>
    <row r="57211" ht="15"/>
    <row r="57212" ht="15"/>
    <row r="57213" ht="15"/>
    <row r="57214" ht="15"/>
    <row r="57215" ht="15"/>
    <row r="57216" ht="15"/>
    <row r="57217" ht="15"/>
    <row r="57218" ht="15"/>
    <row r="57219" ht="15"/>
    <row r="57220" ht="15"/>
    <row r="57221" ht="15"/>
    <row r="57222" ht="15"/>
    <row r="57223" ht="15"/>
    <row r="57224" ht="15"/>
    <row r="57225" ht="15"/>
    <row r="57226" ht="15"/>
    <row r="57227" ht="15"/>
    <row r="57228" ht="15"/>
    <row r="57229" ht="15"/>
    <row r="57230" ht="15"/>
    <row r="57231" ht="15"/>
    <row r="57232" ht="15"/>
    <row r="57233" ht="15"/>
    <row r="57234" ht="15"/>
    <row r="57235" ht="15"/>
    <row r="57236" ht="15"/>
    <row r="57237" ht="15"/>
    <row r="57238" ht="15"/>
    <row r="57239" ht="15"/>
    <row r="57240" ht="15"/>
    <row r="57241" ht="15"/>
    <row r="57242" ht="15"/>
    <row r="57243" ht="15"/>
    <row r="57244" ht="15"/>
    <row r="57245" ht="15"/>
    <row r="57246" ht="15"/>
    <row r="57247" ht="15"/>
    <row r="57248" ht="15"/>
    <row r="57249" ht="15"/>
    <row r="57250" ht="15"/>
    <row r="57251" ht="15"/>
    <row r="57252" ht="15"/>
    <row r="57253" ht="15"/>
    <row r="57254" ht="15"/>
    <row r="57255" ht="15"/>
    <row r="57256" ht="15"/>
    <row r="57257" ht="15"/>
    <row r="57258" ht="15"/>
    <row r="57259" ht="15"/>
    <row r="57260" ht="15"/>
    <row r="57261" ht="15"/>
    <row r="57262" ht="15"/>
    <row r="57263" ht="15"/>
    <row r="57264" ht="15"/>
    <row r="57265" ht="15"/>
    <row r="57266" ht="15"/>
    <row r="57267" ht="15"/>
    <row r="57268" ht="15"/>
    <row r="57269" ht="15"/>
    <row r="57270" ht="15"/>
    <row r="57271" ht="15"/>
    <row r="57272" ht="15"/>
    <row r="57273" ht="15"/>
    <row r="57274" ht="15"/>
    <row r="57275" ht="15"/>
    <row r="57276" ht="15"/>
    <row r="57277" ht="15"/>
    <row r="57278" ht="15"/>
    <row r="57279" ht="15"/>
    <row r="57280" ht="15"/>
    <row r="57281" ht="15"/>
    <row r="57282" ht="15"/>
    <row r="57283" ht="15"/>
    <row r="57284" ht="15"/>
    <row r="57285" ht="15"/>
    <row r="57286" ht="15"/>
    <row r="57287" ht="15"/>
    <row r="57288" ht="15"/>
    <row r="57289" ht="15"/>
    <row r="57290" ht="15"/>
    <row r="57291" ht="15"/>
    <row r="57292" ht="15"/>
    <row r="57293" ht="15"/>
    <row r="57294" ht="15"/>
    <row r="57295" ht="15"/>
    <row r="57296" ht="15"/>
    <row r="57297" ht="15"/>
    <row r="57298" ht="15"/>
    <row r="57299" ht="15"/>
    <row r="57300" ht="15"/>
    <row r="57301" ht="15"/>
    <row r="57302" ht="15"/>
    <row r="57303" ht="15"/>
    <row r="57304" ht="15"/>
    <row r="57305" ht="15"/>
    <row r="57306" ht="15"/>
    <row r="57307" ht="15"/>
    <row r="57308" ht="15"/>
    <row r="57309" ht="15"/>
    <row r="57310" ht="15"/>
    <row r="57311" ht="15"/>
    <row r="57312" ht="15"/>
    <row r="57313" ht="15"/>
    <row r="57314" ht="15"/>
    <row r="57315" ht="15"/>
    <row r="57316" ht="15"/>
    <row r="57317" ht="15"/>
    <row r="57318" ht="15"/>
    <row r="57319" ht="15"/>
    <row r="57320" ht="15"/>
    <row r="57321" ht="15"/>
    <row r="57322" ht="15"/>
    <row r="57323" ht="15"/>
    <row r="57324" ht="15"/>
    <row r="57325" ht="15"/>
    <row r="57326" ht="15"/>
    <row r="57327" ht="15"/>
    <row r="57328" ht="15"/>
    <row r="57329" ht="15"/>
    <row r="57330" ht="15"/>
    <row r="57331" ht="15"/>
    <row r="57332" ht="15"/>
    <row r="57333" ht="15"/>
    <row r="57334" ht="15"/>
    <row r="57335" ht="15"/>
    <row r="57336" ht="15"/>
    <row r="57337" ht="15"/>
    <row r="57338" ht="15"/>
    <row r="57339" ht="15"/>
    <row r="57340" ht="15"/>
    <row r="57341" ht="15"/>
    <row r="57342" ht="15"/>
    <row r="57343" ht="15"/>
    <row r="57344" ht="15"/>
    <row r="57345" ht="15"/>
    <row r="57346" ht="15"/>
    <row r="57347" ht="15"/>
    <row r="57348" ht="15"/>
    <row r="57349" ht="15"/>
    <row r="57350" ht="15"/>
    <row r="57351" ht="15"/>
    <row r="57352" ht="15"/>
    <row r="57353" ht="15"/>
    <row r="57354" ht="15"/>
    <row r="57355" ht="15"/>
    <row r="57356" ht="15"/>
    <row r="57357" ht="15"/>
    <row r="57358" ht="15"/>
    <row r="57359" ht="15"/>
    <row r="57360" ht="15"/>
    <row r="57361" ht="15"/>
    <row r="57362" ht="15"/>
    <row r="57363" ht="15"/>
    <row r="57364" ht="15"/>
    <row r="57365" ht="15"/>
    <row r="57366" ht="15"/>
    <row r="57367" ht="15"/>
    <row r="57368" ht="15"/>
    <row r="57369" ht="15"/>
    <row r="57370" ht="15"/>
    <row r="57371" ht="15"/>
    <row r="57372" ht="15"/>
    <row r="57373" ht="15"/>
    <row r="57374" ht="15"/>
    <row r="57375" ht="15"/>
    <row r="57376" ht="15"/>
    <row r="57377" ht="15"/>
    <row r="57378" ht="15"/>
    <row r="57379" ht="15"/>
    <row r="57380" ht="15"/>
    <row r="57381" ht="15"/>
    <row r="57382" ht="15"/>
    <row r="57383" ht="15"/>
    <row r="57384" ht="15"/>
    <row r="57385" ht="15"/>
    <row r="57386" ht="15"/>
    <row r="57387" ht="15"/>
    <row r="57388" ht="15"/>
    <row r="57389" ht="15"/>
    <row r="57390" ht="15"/>
    <row r="57391" ht="15"/>
    <row r="57392" ht="15"/>
    <row r="57393" ht="15"/>
    <row r="57394" ht="15"/>
    <row r="57395" ht="15"/>
    <row r="57396" ht="15"/>
    <row r="57397" ht="15"/>
    <row r="57398" ht="15"/>
    <row r="57399" ht="15"/>
    <row r="57400" ht="15"/>
    <row r="57401" ht="15"/>
    <row r="57402" ht="15"/>
    <row r="57403" ht="15"/>
    <row r="57404" ht="15"/>
    <row r="57405" ht="15"/>
    <row r="57406" ht="15"/>
    <row r="57407" ht="15"/>
    <row r="57408" ht="15"/>
    <row r="57409" ht="15"/>
    <row r="57410" ht="15"/>
    <row r="57411" ht="15"/>
    <row r="57412" ht="15"/>
    <row r="57413" ht="15"/>
    <row r="57414" ht="15"/>
    <row r="57415" ht="15"/>
    <row r="57416" ht="15"/>
    <row r="57417" ht="15"/>
    <row r="57418" ht="15"/>
    <row r="57419" ht="15"/>
    <row r="57420" ht="15"/>
    <row r="57421" ht="15"/>
    <row r="57422" ht="15"/>
    <row r="57423" ht="15"/>
    <row r="57424" ht="15"/>
    <row r="57425" ht="15"/>
    <row r="57426" ht="15"/>
    <row r="57427" ht="15"/>
    <row r="57428" ht="15"/>
    <row r="57429" ht="15"/>
    <row r="57430" ht="15"/>
    <row r="57431" ht="15"/>
    <row r="57432" ht="15"/>
    <row r="57433" ht="15"/>
    <row r="57434" ht="15"/>
    <row r="57435" ht="15"/>
    <row r="57436" ht="15"/>
    <row r="57437" ht="15"/>
    <row r="57438" ht="15"/>
    <row r="57439" ht="15"/>
    <row r="57440" ht="15"/>
    <row r="57441" ht="15"/>
    <row r="57442" ht="15"/>
    <row r="57443" ht="15"/>
    <row r="57444" ht="15"/>
    <row r="57445" ht="15"/>
    <row r="57446" ht="15"/>
    <row r="57447" ht="15"/>
    <row r="57448" ht="15"/>
    <row r="57449" ht="15"/>
    <row r="57450" ht="15"/>
    <row r="57451" ht="15"/>
    <row r="57452" ht="15"/>
    <row r="57453" ht="15"/>
    <row r="57454" ht="15"/>
    <row r="57455" ht="15"/>
    <row r="57456" ht="15"/>
    <row r="57457" ht="15"/>
    <row r="57458" ht="15"/>
    <row r="57459" ht="15"/>
    <row r="57460" ht="15"/>
    <row r="57461" ht="15"/>
    <row r="57462" ht="15"/>
    <row r="57463" ht="15"/>
    <row r="57464" ht="15"/>
    <row r="57465" ht="15"/>
    <row r="57466" ht="15"/>
    <row r="57467" ht="15"/>
    <row r="57468" ht="15"/>
    <row r="57469" ht="15"/>
    <row r="57470" ht="15"/>
    <row r="57471" ht="15"/>
    <row r="57472" ht="15"/>
    <row r="57473" ht="15"/>
    <row r="57474" ht="15"/>
    <row r="57475" ht="15"/>
    <row r="57476" ht="15"/>
    <row r="57477" ht="15"/>
    <row r="57478" ht="15"/>
    <row r="57479" ht="15"/>
    <row r="57480" ht="15"/>
    <row r="57481" ht="15"/>
    <row r="57482" ht="15"/>
    <row r="57483" ht="15"/>
    <row r="57484" ht="15"/>
    <row r="57485" ht="15"/>
    <row r="57486" ht="15"/>
    <row r="57487" ht="15"/>
    <row r="57488" ht="15"/>
    <row r="57489" ht="15"/>
    <row r="57490" ht="15"/>
    <row r="57491" ht="15"/>
    <row r="57492" ht="15"/>
    <row r="57493" ht="15"/>
    <row r="57494" ht="15"/>
    <row r="57495" ht="15"/>
    <row r="57496" ht="15"/>
    <row r="57497" ht="15"/>
    <row r="57498" ht="15"/>
    <row r="57499" ht="15"/>
    <row r="57500" ht="15"/>
    <row r="57501" ht="15"/>
    <row r="57502" ht="15"/>
    <row r="57503" ht="15"/>
    <row r="57504" ht="15"/>
    <row r="57505" ht="15"/>
    <row r="57506" ht="15"/>
    <row r="57507" ht="15"/>
    <row r="57508" ht="15"/>
    <row r="57509" ht="15"/>
    <row r="57510" ht="15"/>
    <row r="57511" ht="15"/>
    <row r="57512" ht="15"/>
    <row r="57513" ht="15"/>
    <row r="57514" ht="15"/>
    <row r="57515" ht="15"/>
    <row r="57516" ht="15"/>
    <row r="57517" ht="15"/>
    <row r="57518" ht="15"/>
    <row r="57519" ht="15"/>
    <row r="57520" ht="15"/>
    <row r="57521" ht="15"/>
    <row r="57522" ht="15"/>
    <row r="57523" ht="15"/>
    <row r="57524" ht="15"/>
    <row r="57525" ht="15"/>
    <row r="57526" ht="15"/>
    <row r="57527" ht="15"/>
    <row r="57528" ht="15"/>
    <row r="57529" ht="15"/>
    <row r="57530" ht="15"/>
    <row r="57531" ht="15"/>
    <row r="57532" ht="15"/>
    <row r="57533" ht="15"/>
    <row r="57534" ht="15"/>
    <row r="57535" ht="15"/>
    <row r="57536" ht="15"/>
    <row r="57537" ht="15"/>
    <row r="57538" ht="15"/>
    <row r="57539" ht="15"/>
    <row r="57540" ht="15"/>
    <row r="57541" ht="15"/>
    <row r="57542" ht="15"/>
    <row r="57543" ht="15"/>
    <row r="57544" ht="15"/>
    <row r="57545" ht="15"/>
    <row r="57546" ht="15"/>
    <row r="57547" ht="15"/>
    <row r="57548" ht="15"/>
    <row r="57549" ht="15"/>
    <row r="57550" ht="15"/>
    <row r="57551" ht="15"/>
    <row r="57552" ht="15"/>
    <row r="57553" ht="15"/>
    <row r="57554" ht="15"/>
    <row r="57555" ht="15"/>
    <row r="57556" ht="15"/>
    <row r="57557" ht="15"/>
    <row r="57558" ht="15"/>
    <row r="57559" ht="15"/>
    <row r="57560" ht="15"/>
    <row r="57561" ht="15"/>
    <row r="57562" ht="15"/>
    <row r="57563" ht="15"/>
    <row r="57564" ht="15"/>
    <row r="57565" ht="15"/>
    <row r="57566" ht="15"/>
    <row r="57567" ht="15"/>
    <row r="57568" ht="15"/>
    <row r="57569" ht="15"/>
    <row r="57570" ht="15"/>
    <row r="57571" ht="15"/>
    <row r="57572" ht="15"/>
    <row r="57573" ht="15"/>
    <row r="57574" ht="15"/>
    <row r="57575" ht="15"/>
    <row r="57576" ht="15"/>
    <row r="57577" ht="15"/>
    <row r="57578" ht="15"/>
    <row r="57579" ht="15"/>
    <row r="57580" ht="15"/>
    <row r="57581" ht="15"/>
    <row r="57582" ht="15"/>
    <row r="57583" ht="15"/>
    <row r="57584" ht="15"/>
    <row r="57585" ht="15"/>
    <row r="57586" ht="15"/>
    <row r="57587" ht="15"/>
    <row r="57588" ht="15"/>
    <row r="57589" ht="15"/>
    <row r="57590" ht="15"/>
    <row r="57591" ht="15"/>
    <row r="57592" ht="15"/>
    <row r="57593" ht="15"/>
    <row r="57594" ht="15"/>
    <row r="57595" ht="15"/>
    <row r="57596" ht="15"/>
    <row r="57597" ht="15"/>
    <row r="57598" ht="15"/>
    <row r="57599" ht="15"/>
    <row r="57600" ht="15"/>
    <row r="57601" ht="15"/>
    <row r="57602" ht="15"/>
    <row r="57603" ht="15"/>
    <row r="57604" ht="15"/>
    <row r="57605" ht="15"/>
    <row r="57606" ht="15"/>
    <row r="57607" ht="15"/>
    <row r="57608" ht="15"/>
    <row r="57609" ht="15"/>
    <row r="57610" ht="15"/>
    <row r="57611" ht="15"/>
    <row r="57612" ht="15"/>
    <row r="57613" ht="15"/>
    <row r="57614" ht="15"/>
    <row r="57615" ht="15"/>
    <row r="57616" ht="15"/>
    <row r="57617" ht="15"/>
    <row r="57618" ht="15"/>
    <row r="57619" ht="15"/>
    <row r="57620" ht="15"/>
    <row r="57621" ht="15"/>
    <row r="57622" ht="15"/>
    <row r="57623" ht="15"/>
    <row r="57624" ht="15"/>
    <row r="57625" ht="15"/>
    <row r="57626" ht="15"/>
    <row r="57627" ht="15"/>
    <row r="57628" ht="15"/>
    <row r="57629" ht="15"/>
    <row r="57630" ht="15"/>
    <row r="57631" ht="15"/>
    <row r="57632" ht="15"/>
    <row r="57633" ht="15"/>
    <row r="57634" ht="15"/>
    <row r="57635" ht="15"/>
    <row r="57636" ht="15"/>
    <row r="57637" ht="15"/>
    <row r="57638" ht="15"/>
    <row r="57639" ht="15"/>
    <row r="57640" ht="15"/>
    <row r="57641" ht="15"/>
    <row r="57642" ht="15"/>
    <row r="57643" ht="15"/>
    <row r="57644" ht="15"/>
    <row r="57645" ht="15"/>
    <row r="57646" ht="15"/>
    <row r="57647" ht="15"/>
    <row r="57648" ht="15"/>
    <row r="57649" ht="15"/>
    <row r="57650" ht="15"/>
    <row r="57651" ht="15"/>
    <row r="57652" ht="15"/>
    <row r="57653" ht="15"/>
    <row r="57654" ht="15"/>
    <row r="57655" ht="15"/>
    <row r="57656" ht="15"/>
    <row r="57657" ht="15"/>
    <row r="57658" ht="15"/>
    <row r="57659" ht="15"/>
    <row r="57660" ht="15"/>
    <row r="57661" ht="15"/>
    <row r="57662" ht="15"/>
    <row r="57663" ht="15"/>
    <row r="57664" ht="15"/>
    <row r="57665" ht="15"/>
    <row r="57666" ht="15"/>
    <row r="57667" ht="15"/>
    <row r="57668" ht="15"/>
    <row r="57669" ht="15"/>
    <row r="57670" ht="15"/>
    <row r="57671" ht="15"/>
    <row r="57672" ht="15"/>
    <row r="57673" ht="15"/>
    <row r="57674" ht="15"/>
    <row r="57675" ht="15"/>
    <row r="57676" ht="15"/>
    <row r="57677" ht="15"/>
    <row r="57678" ht="15"/>
    <row r="57679" ht="15"/>
    <row r="57680" ht="15"/>
    <row r="57681" ht="15"/>
    <row r="57682" ht="15"/>
    <row r="57683" ht="15"/>
    <row r="57684" ht="15"/>
    <row r="57685" ht="15"/>
    <row r="57686" ht="15"/>
    <row r="57687" ht="15"/>
    <row r="57688" ht="15"/>
    <row r="57689" ht="15"/>
    <row r="57690" ht="15"/>
    <row r="57691" ht="15"/>
    <row r="57692" ht="15"/>
    <row r="57693" ht="15"/>
    <row r="57694" ht="15"/>
    <row r="57695" ht="15"/>
    <row r="57696" ht="15"/>
    <row r="57697" ht="15"/>
    <row r="57698" ht="15"/>
    <row r="57699" ht="15"/>
    <row r="57700" ht="15"/>
    <row r="57701" ht="15"/>
    <row r="57702" ht="15"/>
    <row r="57703" ht="15"/>
    <row r="57704" ht="15"/>
    <row r="57705" ht="15"/>
    <row r="57706" ht="15"/>
    <row r="57707" ht="15"/>
    <row r="57708" ht="15"/>
    <row r="57709" ht="15"/>
    <row r="57710" ht="15"/>
    <row r="57711" ht="15"/>
    <row r="57712" ht="15"/>
    <row r="57713" ht="15"/>
    <row r="57714" ht="15"/>
    <row r="57715" ht="15"/>
    <row r="57716" ht="15"/>
    <row r="57717" ht="15"/>
    <row r="57718" ht="15"/>
    <row r="57719" ht="15"/>
    <row r="57720" ht="15"/>
    <row r="57721" ht="15"/>
    <row r="57722" ht="15"/>
    <row r="57723" ht="15"/>
    <row r="57724" ht="15"/>
    <row r="57725" ht="15"/>
    <row r="57726" ht="15"/>
    <row r="57727" ht="15"/>
    <row r="57728" ht="15"/>
    <row r="57729" ht="15"/>
    <row r="57730" ht="15"/>
    <row r="57731" ht="15"/>
    <row r="57732" ht="15"/>
    <row r="57733" ht="15"/>
    <row r="57734" ht="15"/>
    <row r="57735" ht="15"/>
    <row r="57736" ht="15"/>
    <row r="57737" ht="15"/>
    <row r="57738" ht="15"/>
    <row r="57739" ht="15"/>
    <row r="57740" ht="15"/>
    <row r="57741" ht="15"/>
    <row r="57742" ht="15"/>
    <row r="57743" ht="15"/>
    <row r="57744" ht="15"/>
    <row r="57745" ht="15"/>
    <row r="57746" ht="15"/>
    <row r="57747" ht="15"/>
    <row r="57748" ht="15"/>
    <row r="57749" ht="15"/>
    <row r="57750" ht="15"/>
    <row r="57751" ht="15"/>
    <row r="57752" ht="15"/>
    <row r="57753" ht="15"/>
    <row r="57754" ht="15"/>
    <row r="57755" ht="15"/>
    <row r="57756" ht="15"/>
    <row r="57757" ht="15"/>
    <row r="57758" ht="15"/>
    <row r="57759" ht="15"/>
    <row r="57760" ht="15"/>
    <row r="57761" ht="15"/>
    <row r="57762" ht="15"/>
    <row r="57763" ht="15"/>
    <row r="57764" ht="15"/>
    <row r="57765" ht="15"/>
    <row r="57766" ht="15"/>
    <row r="57767" ht="15"/>
    <row r="57768" ht="15"/>
    <row r="57769" ht="15"/>
    <row r="57770" ht="15"/>
    <row r="57771" ht="15"/>
    <row r="57772" ht="15"/>
    <row r="57773" ht="15"/>
    <row r="57774" ht="15"/>
    <row r="57775" ht="15"/>
    <row r="57776" ht="15"/>
    <row r="57777" ht="15"/>
    <row r="57778" ht="15"/>
    <row r="57779" ht="15"/>
    <row r="57780" ht="15"/>
    <row r="57781" ht="15"/>
    <row r="57782" ht="15"/>
    <row r="57783" ht="15"/>
    <row r="57784" ht="15"/>
    <row r="57785" ht="15"/>
    <row r="57786" ht="15"/>
    <row r="57787" ht="15"/>
    <row r="57788" ht="15"/>
    <row r="57789" ht="15"/>
    <row r="57790" ht="15"/>
    <row r="57791" ht="15"/>
    <row r="57792" ht="15"/>
    <row r="57793" ht="15"/>
    <row r="57794" ht="15"/>
    <row r="57795" ht="15"/>
    <row r="57796" ht="15"/>
    <row r="57797" ht="15"/>
    <row r="57798" ht="15"/>
    <row r="57799" ht="15"/>
    <row r="57800" ht="15"/>
    <row r="57801" ht="15"/>
    <row r="57802" ht="15"/>
    <row r="57803" ht="15"/>
    <row r="57804" ht="15"/>
    <row r="57805" ht="15"/>
    <row r="57806" ht="15"/>
    <row r="57807" ht="15"/>
    <row r="57808" ht="15"/>
    <row r="57809" ht="15"/>
    <row r="57810" ht="15"/>
    <row r="57811" ht="15"/>
    <row r="57812" ht="15"/>
    <row r="57813" ht="15"/>
    <row r="57814" ht="15"/>
    <row r="57815" ht="15"/>
    <row r="57816" ht="15"/>
    <row r="57817" ht="15"/>
    <row r="57818" ht="15"/>
    <row r="57819" ht="15"/>
    <row r="57820" ht="15"/>
    <row r="57821" ht="15"/>
    <row r="57822" ht="15"/>
    <row r="57823" ht="15"/>
    <row r="57824" ht="15"/>
    <row r="57825" ht="15"/>
    <row r="57826" ht="15"/>
    <row r="57827" ht="15"/>
    <row r="57828" ht="15"/>
    <row r="57829" ht="15"/>
    <row r="57830" ht="15"/>
    <row r="57831" ht="15"/>
    <row r="57832" ht="15"/>
    <row r="57833" ht="15"/>
    <row r="57834" ht="15"/>
    <row r="57835" ht="15"/>
    <row r="57836" ht="15"/>
    <row r="57837" ht="15"/>
    <row r="57838" ht="15"/>
    <row r="57839" ht="15"/>
    <row r="57840" ht="15"/>
    <row r="57841" ht="15"/>
    <row r="57842" ht="15"/>
    <row r="57843" ht="15"/>
    <row r="57844" ht="15"/>
    <row r="57845" ht="15"/>
    <row r="57846" ht="15"/>
    <row r="57847" ht="15"/>
    <row r="57848" ht="15"/>
    <row r="57849" ht="15"/>
    <row r="57850" ht="15"/>
    <row r="57851" ht="15"/>
    <row r="57852" ht="15"/>
    <row r="57853" ht="15"/>
    <row r="57854" ht="15"/>
    <row r="57855" ht="15"/>
    <row r="57856" ht="15"/>
    <row r="57857" ht="15"/>
    <row r="57858" ht="15"/>
    <row r="57859" ht="15"/>
    <row r="57860" ht="15"/>
    <row r="57861" ht="15"/>
    <row r="57862" ht="15"/>
    <row r="57863" ht="15"/>
    <row r="57864" ht="15"/>
    <row r="57865" ht="15"/>
    <row r="57866" ht="15"/>
    <row r="57867" ht="15"/>
    <row r="57868" ht="15"/>
    <row r="57869" ht="15"/>
    <row r="57870" ht="15"/>
    <row r="57871" ht="15"/>
    <row r="57872" ht="15"/>
    <row r="57873" ht="15"/>
    <row r="57874" ht="15"/>
    <row r="57875" ht="15"/>
    <row r="57876" ht="15"/>
    <row r="57877" ht="15"/>
    <row r="57878" ht="15"/>
    <row r="57879" ht="15"/>
    <row r="57880" ht="15"/>
    <row r="57881" ht="15"/>
    <row r="57882" ht="15"/>
    <row r="57883" ht="15"/>
    <row r="57884" ht="15"/>
    <row r="57885" ht="15"/>
    <row r="57886" ht="15"/>
    <row r="57887" ht="15"/>
    <row r="57888" ht="15"/>
    <row r="57889" ht="15"/>
    <row r="57890" ht="15"/>
    <row r="57891" ht="15"/>
    <row r="57892" ht="15"/>
    <row r="57893" ht="15"/>
    <row r="57894" ht="15"/>
    <row r="57895" ht="15"/>
    <row r="57896" ht="15"/>
    <row r="57897" ht="15"/>
    <row r="57898" ht="15"/>
    <row r="57899" ht="15"/>
    <row r="57900" ht="15"/>
    <row r="57901" ht="15"/>
    <row r="57902" ht="15"/>
    <row r="57903" ht="15"/>
    <row r="57904" ht="15"/>
    <row r="57905" ht="15"/>
    <row r="57906" ht="15"/>
    <row r="57907" ht="15"/>
    <row r="57908" ht="15"/>
    <row r="57909" ht="15"/>
    <row r="57910" ht="15"/>
    <row r="57911" ht="15"/>
    <row r="57912" ht="15"/>
    <row r="57913" ht="15"/>
    <row r="57914" ht="15"/>
    <row r="57915" ht="15"/>
    <row r="57916" ht="15"/>
    <row r="57917" ht="15"/>
    <row r="57918" ht="15"/>
    <row r="57919" ht="15"/>
    <row r="57920" ht="15"/>
    <row r="57921" ht="15"/>
    <row r="57922" ht="15"/>
    <row r="57923" ht="15"/>
    <row r="57924" ht="15"/>
    <row r="57925" ht="15"/>
    <row r="57926" ht="15"/>
    <row r="57927" ht="15"/>
    <row r="57928" ht="15"/>
    <row r="57929" ht="15"/>
    <row r="57930" ht="15"/>
    <row r="57931" ht="15"/>
    <row r="57932" ht="15"/>
    <row r="57933" ht="15"/>
    <row r="57934" ht="15"/>
    <row r="57935" ht="15"/>
    <row r="57936" ht="15"/>
    <row r="57937" ht="15"/>
    <row r="57938" ht="15"/>
    <row r="57939" ht="15"/>
    <row r="57940" ht="15"/>
    <row r="57941" ht="15"/>
    <row r="57942" ht="15"/>
    <row r="57943" ht="15"/>
    <row r="57944" ht="15"/>
    <row r="57945" ht="15"/>
    <row r="57946" ht="15"/>
    <row r="57947" ht="15"/>
    <row r="57948" ht="15"/>
    <row r="57949" ht="15"/>
    <row r="57950" ht="15"/>
    <row r="57951" ht="15"/>
    <row r="57952" ht="15"/>
    <row r="57953" ht="15"/>
    <row r="57954" ht="15"/>
    <row r="57955" ht="15"/>
    <row r="57956" ht="15"/>
    <row r="57957" ht="15"/>
    <row r="57958" ht="15"/>
    <row r="57959" ht="15"/>
    <row r="57960" ht="15"/>
    <row r="57961" ht="15"/>
    <row r="57962" ht="15"/>
    <row r="57963" ht="15"/>
    <row r="57964" ht="15"/>
    <row r="57965" ht="15"/>
    <row r="57966" ht="15"/>
    <row r="57967" ht="15"/>
    <row r="57968" ht="15"/>
    <row r="57969" ht="15"/>
    <row r="57970" ht="15"/>
    <row r="57971" ht="15"/>
    <row r="57972" ht="15"/>
    <row r="57973" ht="15"/>
    <row r="57974" ht="15"/>
    <row r="57975" ht="15"/>
    <row r="57976" ht="15"/>
    <row r="57977" ht="15"/>
    <row r="57978" ht="15"/>
    <row r="57979" ht="15"/>
    <row r="57980" ht="15"/>
    <row r="57981" ht="15"/>
    <row r="57982" ht="15"/>
    <row r="57983" ht="15"/>
    <row r="57984" ht="15"/>
    <row r="57985" ht="15"/>
    <row r="57986" ht="15"/>
    <row r="57987" ht="15"/>
    <row r="57988" ht="15"/>
    <row r="57989" ht="15"/>
    <row r="57990" ht="15"/>
    <row r="57991" ht="15"/>
    <row r="57992" ht="15"/>
    <row r="57993" ht="15"/>
    <row r="57994" ht="15"/>
    <row r="57995" ht="15"/>
    <row r="57996" ht="15"/>
    <row r="57997" ht="15"/>
    <row r="57998" ht="15"/>
    <row r="57999" ht="15"/>
    <row r="58000" ht="15"/>
    <row r="58001" ht="15"/>
    <row r="58002" ht="15"/>
    <row r="58003" ht="15"/>
    <row r="58004" ht="15"/>
    <row r="58005" ht="15"/>
    <row r="58006" ht="15"/>
    <row r="58007" ht="15"/>
    <row r="58008" ht="15"/>
    <row r="58009" ht="15"/>
    <row r="58010" ht="15"/>
    <row r="58011" ht="15"/>
    <row r="58012" ht="15"/>
    <row r="58013" ht="15"/>
    <row r="58014" ht="15"/>
    <row r="58015" ht="15"/>
    <row r="58016" ht="15"/>
    <row r="58017" ht="15"/>
    <row r="58018" ht="15"/>
    <row r="58019" ht="15"/>
    <row r="58020" ht="15"/>
    <row r="58021" ht="15"/>
    <row r="58022" ht="15"/>
    <row r="58023" ht="15"/>
    <row r="58024" ht="15"/>
    <row r="58025" ht="15"/>
    <row r="58026" ht="15"/>
    <row r="58027" ht="15"/>
    <row r="58028" ht="15"/>
    <row r="58029" ht="15"/>
    <row r="58030" ht="15"/>
    <row r="58031" ht="15"/>
    <row r="58032" ht="15"/>
    <row r="58033" ht="15"/>
    <row r="58034" ht="15"/>
    <row r="58035" ht="15"/>
    <row r="58036" ht="15"/>
    <row r="58037" ht="15"/>
    <row r="58038" ht="15"/>
    <row r="58039" ht="15"/>
    <row r="58040" ht="15"/>
    <row r="58041" ht="15"/>
    <row r="58042" ht="15"/>
    <row r="58043" ht="15"/>
    <row r="58044" ht="15"/>
    <row r="58045" ht="15"/>
    <row r="58046" ht="15"/>
    <row r="58047" ht="15"/>
    <row r="58048" ht="15"/>
    <row r="58049" ht="15"/>
    <row r="58050" ht="15"/>
    <row r="58051" ht="15"/>
    <row r="58052" ht="15"/>
    <row r="58053" ht="15"/>
    <row r="58054" ht="15"/>
    <row r="58055" ht="15"/>
    <row r="58056" ht="15"/>
    <row r="58057" ht="15"/>
    <row r="58058" ht="15"/>
    <row r="58059" ht="15"/>
    <row r="58060" ht="15"/>
    <row r="58061" ht="15"/>
    <row r="58062" ht="15"/>
    <row r="58063" ht="15"/>
    <row r="58064" ht="15"/>
    <row r="58065" ht="15"/>
    <row r="58066" ht="15"/>
    <row r="58067" ht="15"/>
    <row r="58068" ht="15"/>
    <row r="58069" ht="15"/>
    <row r="58070" ht="15"/>
    <row r="58071" ht="15"/>
    <row r="58072" ht="15"/>
    <row r="58073" ht="15"/>
    <row r="58074" ht="15"/>
    <row r="58075" ht="15"/>
    <row r="58076" ht="15"/>
    <row r="58077" ht="15"/>
    <row r="58078" ht="15"/>
    <row r="58079" ht="15"/>
    <row r="58080" ht="15"/>
    <row r="58081" ht="15"/>
    <row r="58082" ht="15"/>
    <row r="58083" ht="15"/>
    <row r="58084" ht="15"/>
    <row r="58085" ht="15"/>
    <row r="58086" ht="15"/>
    <row r="58087" ht="15"/>
    <row r="58088" ht="15"/>
    <row r="58089" ht="15"/>
    <row r="58090" ht="15"/>
    <row r="58091" ht="15"/>
    <row r="58092" ht="15"/>
    <row r="58093" ht="15"/>
    <row r="58094" ht="15"/>
    <row r="58095" ht="15"/>
    <row r="58096" ht="15"/>
    <row r="58097" ht="15"/>
    <row r="58098" ht="15"/>
    <row r="58099" ht="15"/>
    <row r="58100" ht="15"/>
    <row r="58101" ht="15"/>
    <row r="58102" ht="15"/>
    <row r="58103" ht="15"/>
    <row r="58104" ht="15"/>
    <row r="58105" ht="15"/>
    <row r="58106" ht="15"/>
    <row r="58107" ht="15"/>
    <row r="58108" ht="15"/>
    <row r="58109" ht="15"/>
    <row r="58110" ht="15"/>
    <row r="58111" ht="15"/>
    <row r="58112" ht="15"/>
    <row r="58113" ht="15"/>
    <row r="58114" ht="15"/>
    <row r="58115" ht="15"/>
    <row r="58116" ht="15"/>
    <row r="58117" ht="15"/>
    <row r="58118" ht="15"/>
    <row r="58119" ht="15"/>
    <row r="58120" ht="15"/>
    <row r="58121" ht="15"/>
    <row r="58122" ht="15"/>
    <row r="58123" ht="15"/>
    <row r="58124" ht="15"/>
    <row r="58125" ht="15"/>
    <row r="58126" ht="15"/>
    <row r="58127" ht="15"/>
    <row r="58128" ht="15"/>
    <row r="58129" ht="15"/>
    <row r="58130" ht="15"/>
    <row r="58131" ht="15"/>
    <row r="58132" ht="15"/>
    <row r="58133" ht="15"/>
    <row r="58134" ht="15"/>
    <row r="58135" ht="15"/>
    <row r="58136" ht="15"/>
    <row r="58137" ht="15"/>
    <row r="58138" ht="15"/>
    <row r="58139" ht="15"/>
    <row r="58140" ht="15"/>
    <row r="58141" ht="15"/>
    <row r="58142" ht="15"/>
    <row r="58143" ht="15"/>
    <row r="58144" ht="15"/>
    <row r="58145" ht="15"/>
    <row r="58146" ht="15"/>
    <row r="58147" ht="15"/>
    <row r="58148" ht="15"/>
    <row r="58149" ht="15"/>
    <row r="58150" ht="15"/>
    <row r="58151" ht="15"/>
    <row r="58152" ht="15"/>
    <row r="58153" ht="15"/>
    <row r="58154" ht="15"/>
    <row r="58155" ht="15"/>
    <row r="58156" ht="15"/>
    <row r="58157" ht="15"/>
    <row r="58158" ht="15"/>
    <row r="58159" ht="15"/>
    <row r="58160" ht="15"/>
    <row r="58161" ht="15"/>
    <row r="58162" ht="15"/>
    <row r="58163" ht="15"/>
    <row r="58164" ht="15"/>
    <row r="58165" ht="15"/>
    <row r="58166" ht="15"/>
    <row r="58167" ht="15"/>
    <row r="58168" ht="15"/>
    <row r="58169" ht="15"/>
    <row r="58170" ht="15"/>
    <row r="58171" ht="15"/>
    <row r="58172" ht="15"/>
    <row r="58173" ht="15"/>
    <row r="58174" ht="15"/>
    <row r="58175" ht="15"/>
    <row r="58176" ht="15"/>
    <row r="58177" ht="15"/>
    <row r="58178" ht="15"/>
    <row r="58179" ht="15"/>
    <row r="58180" ht="15"/>
    <row r="58181" ht="15"/>
    <row r="58182" ht="15"/>
    <row r="58183" ht="15"/>
    <row r="58184" ht="15"/>
    <row r="58185" ht="15"/>
    <row r="58186" ht="15"/>
    <row r="58187" ht="15"/>
    <row r="58188" ht="15"/>
    <row r="58189" ht="15"/>
    <row r="58190" ht="15"/>
    <row r="58191" ht="15"/>
    <row r="58192" ht="15"/>
    <row r="58193" ht="15"/>
    <row r="58194" ht="15"/>
    <row r="58195" ht="15"/>
    <row r="58196" ht="15"/>
    <row r="58197" ht="15"/>
    <row r="58198" ht="15"/>
    <row r="58199" ht="15"/>
    <row r="58200" ht="15"/>
    <row r="58201" ht="15"/>
    <row r="58202" ht="15"/>
    <row r="58203" ht="15"/>
    <row r="58204" ht="15"/>
    <row r="58205" ht="15"/>
    <row r="58206" ht="15"/>
    <row r="58207" ht="15"/>
    <row r="58208" ht="15"/>
    <row r="58209" ht="15"/>
    <row r="58210" ht="15"/>
    <row r="58211" ht="15"/>
    <row r="58212" ht="15"/>
    <row r="58213" ht="15"/>
    <row r="58214" ht="15"/>
    <row r="58215" ht="15"/>
    <row r="58216" ht="15"/>
    <row r="58217" ht="15"/>
    <row r="58218" ht="15"/>
    <row r="58219" ht="15"/>
    <row r="58220" ht="15"/>
    <row r="58221" ht="15"/>
    <row r="58222" ht="15"/>
    <row r="58223" ht="15"/>
    <row r="58224" ht="15"/>
    <row r="58225" ht="15"/>
    <row r="58226" ht="15"/>
    <row r="58227" ht="15"/>
    <row r="58228" ht="15"/>
    <row r="58229" ht="15"/>
    <row r="58230" ht="15"/>
    <row r="58231" ht="15"/>
    <row r="58232" ht="15"/>
    <row r="58233" ht="15"/>
    <row r="58234" ht="15"/>
    <row r="58235" ht="15"/>
    <row r="58236" ht="15"/>
    <row r="58237" ht="15"/>
    <row r="58238" ht="15"/>
    <row r="58239" ht="15"/>
    <row r="58240" ht="15"/>
    <row r="58241" ht="15"/>
    <row r="58242" ht="15"/>
    <row r="58243" ht="15"/>
    <row r="58244" ht="15"/>
    <row r="58245" ht="15"/>
    <row r="58246" ht="15"/>
    <row r="58247" ht="15"/>
    <row r="58248" ht="15"/>
    <row r="58249" ht="15"/>
    <row r="58250" ht="15"/>
    <row r="58251" ht="15"/>
    <row r="58252" ht="15"/>
    <row r="58253" ht="15"/>
    <row r="58254" ht="15"/>
    <row r="58255" ht="15"/>
    <row r="58256" ht="15"/>
    <row r="58257" ht="15"/>
    <row r="58258" ht="15"/>
    <row r="58259" ht="15"/>
    <row r="58260" ht="15"/>
    <row r="58261" ht="15"/>
    <row r="58262" ht="15"/>
    <row r="58263" ht="15"/>
    <row r="58264" ht="15"/>
    <row r="58265" ht="15"/>
    <row r="58266" ht="15"/>
    <row r="58267" ht="15"/>
    <row r="58268" ht="15"/>
    <row r="58269" ht="15"/>
    <row r="58270" ht="15"/>
    <row r="58271" ht="15"/>
    <row r="58272" ht="15"/>
    <row r="58273" ht="15"/>
    <row r="58274" ht="15"/>
    <row r="58275" ht="15"/>
    <row r="58276" ht="15"/>
    <row r="58277" ht="15"/>
    <row r="58278" ht="15"/>
    <row r="58279" ht="15"/>
    <row r="58280" ht="15"/>
    <row r="58281" ht="15"/>
    <row r="58282" ht="15"/>
    <row r="58283" ht="15"/>
    <row r="58284" ht="15"/>
    <row r="58285" ht="15"/>
    <row r="58286" ht="15"/>
    <row r="58287" ht="15"/>
    <row r="58288" ht="15"/>
    <row r="58289" ht="15"/>
    <row r="58290" ht="15"/>
    <row r="58291" ht="15"/>
    <row r="58292" ht="15"/>
    <row r="58293" ht="15"/>
    <row r="58294" ht="15"/>
    <row r="58295" ht="15"/>
    <row r="58296" ht="15"/>
    <row r="58297" ht="15"/>
    <row r="58298" ht="15"/>
    <row r="58299" ht="15"/>
    <row r="58300" ht="15"/>
    <row r="58301" ht="15"/>
    <row r="58302" ht="15"/>
    <row r="58303" ht="15"/>
    <row r="58304" ht="15"/>
    <row r="58305" ht="15"/>
    <row r="58306" ht="15"/>
    <row r="58307" ht="15"/>
    <row r="58308" ht="15"/>
    <row r="58309" ht="15"/>
    <row r="58310" ht="15"/>
    <row r="58311" ht="15"/>
    <row r="58312" ht="15"/>
    <row r="58313" ht="15"/>
    <row r="58314" ht="15"/>
    <row r="58315" ht="15"/>
    <row r="58316" ht="15"/>
    <row r="58317" ht="15"/>
    <row r="58318" ht="15"/>
    <row r="58319" ht="15"/>
    <row r="58320" ht="15"/>
    <row r="58321" ht="15"/>
    <row r="58322" ht="15"/>
    <row r="58323" ht="15"/>
    <row r="58324" ht="15"/>
    <row r="58325" ht="15"/>
    <row r="58326" ht="15"/>
    <row r="58327" ht="15"/>
    <row r="58328" ht="15"/>
    <row r="58329" ht="15"/>
    <row r="58330" ht="15"/>
    <row r="58331" ht="15"/>
    <row r="58332" ht="15"/>
    <row r="58333" ht="15"/>
    <row r="58334" ht="15"/>
    <row r="58335" ht="15"/>
    <row r="58336" ht="15"/>
    <row r="58337" ht="15"/>
    <row r="58338" ht="15"/>
    <row r="58339" ht="15"/>
    <row r="58340" ht="15"/>
    <row r="58341" ht="15"/>
    <row r="58342" ht="15"/>
    <row r="58343" ht="15"/>
    <row r="58344" ht="15"/>
    <row r="58345" ht="15"/>
    <row r="58346" ht="15"/>
    <row r="58347" ht="15"/>
    <row r="58348" ht="15"/>
    <row r="58349" ht="15"/>
    <row r="58350" ht="15"/>
    <row r="58351" ht="15"/>
    <row r="58352" ht="15"/>
    <row r="58353" ht="15"/>
    <row r="58354" ht="15"/>
    <row r="58355" ht="15"/>
    <row r="58356" ht="15"/>
    <row r="58357" ht="15"/>
    <row r="58358" ht="15"/>
    <row r="58359" ht="15"/>
    <row r="58360" ht="15"/>
    <row r="58361" ht="15"/>
    <row r="58362" ht="15"/>
    <row r="58363" ht="15"/>
    <row r="58364" ht="15"/>
    <row r="58365" ht="15"/>
    <row r="58366" ht="15"/>
    <row r="58367" ht="15"/>
    <row r="58368" ht="15"/>
    <row r="58369" ht="15"/>
    <row r="58370" ht="15"/>
    <row r="58371" ht="15"/>
    <row r="58372" ht="15"/>
    <row r="58373" ht="15"/>
    <row r="58374" ht="15"/>
    <row r="58375" ht="15"/>
    <row r="58376" ht="15"/>
    <row r="58377" ht="15"/>
    <row r="58378" ht="15"/>
    <row r="58379" ht="15"/>
    <row r="58380" ht="15"/>
    <row r="58381" ht="15"/>
    <row r="58382" ht="15"/>
    <row r="58383" ht="15"/>
    <row r="58384" ht="15"/>
    <row r="58385" ht="15"/>
    <row r="58386" ht="15"/>
    <row r="58387" ht="15"/>
    <row r="58388" ht="15"/>
    <row r="58389" ht="15"/>
    <row r="58390" ht="15"/>
    <row r="58391" ht="15"/>
    <row r="58392" ht="15"/>
    <row r="58393" ht="15"/>
    <row r="58394" ht="15"/>
    <row r="58395" ht="15"/>
    <row r="58396" ht="15"/>
    <row r="58397" ht="15"/>
    <row r="58398" ht="15"/>
    <row r="58399" ht="15"/>
    <row r="58400" ht="15"/>
    <row r="58401" ht="15"/>
    <row r="58402" ht="15"/>
    <row r="58403" ht="15"/>
    <row r="58404" ht="15"/>
    <row r="58405" ht="15"/>
    <row r="58406" ht="15"/>
    <row r="58407" ht="15"/>
    <row r="58408" ht="15"/>
    <row r="58409" ht="15"/>
    <row r="58410" ht="15"/>
    <row r="58411" ht="15"/>
    <row r="58412" ht="15"/>
    <row r="58413" ht="15"/>
    <row r="58414" ht="15"/>
    <row r="58415" ht="15"/>
    <row r="58416" ht="15"/>
    <row r="58417" ht="15"/>
    <row r="58418" ht="15"/>
    <row r="58419" ht="15"/>
    <row r="58420" ht="15"/>
    <row r="58421" ht="15"/>
    <row r="58422" ht="15"/>
    <row r="58423" ht="15"/>
    <row r="58424" ht="15"/>
    <row r="58425" ht="15"/>
    <row r="58426" ht="15"/>
    <row r="58427" ht="15"/>
    <row r="58428" ht="15"/>
    <row r="58429" ht="15"/>
    <row r="58430" ht="15"/>
    <row r="58431" ht="15"/>
    <row r="58432" ht="15"/>
    <row r="58433" ht="15"/>
    <row r="58434" ht="15"/>
    <row r="58435" ht="15"/>
    <row r="58436" ht="15"/>
    <row r="58437" ht="15"/>
    <row r="58438" ht="15"/>
    <row r="58439" ht="15"/>
    <row r="58440" ht="15"/>
    <row r="58441" ht="15"/>
    <row r="58442" ht="15"/>
    <row r="58443" ht="15"/>
    <row r="58444" ht="15"/>
    <row r="58445" ht="15"/>
    <row r="58446" ht="15"/>
    <row r="58447" ht="15"/>
    <row r="58448" ht="15"/>
    <row r="58449" ht="15"/>
    <row r="58450" ht="15"/>
    <row r="58451" ht="15"/>
    <row r="58452" ht="15"/>
    <row r="58453" ht="15"/>
    <row r="58454" ht="15"/>
    <row r="58455" ht="15"/>
    <row r="58456" ht="15"/>
    <row r="58457" ht="15"/>
    <row r="58458" ht="15"/>
    <row r="58459" ht="15"/>
    <row r="58460" ht="15"/>
    <row r="58461" ht="15"/>
    <row r="58462" ht="15"/>
    <row r="58463" ht="15"/>
    <row r="58464" ht="15"/>
    <row r="58465" ht="15"/>
    <row r="58466" ht="15"/>
    <row r="58467" ht="15"/>
    <row r="58468" ht="15"/>
    <row r="58469" ht="15"/>
    <row r="58470" ht="15"/>
    <row r="58471" ht="15"/>
    <row r="58472" ht="15"/>
    <row r="58473" ht="15"/>
    <row r="58474" ht="15"/>
    <row r="58475" ht="15"/>
    <row r="58476" ht="15"/>
    <row r="58477" ht="15"/>
    <row r="58478" ht="15"/>
    <row r="58479" ht="15"/>
    <row r="58480" ht="15"/>
    <row r="58481" ht="15"/>
    <row r="58482" ht="15"/>
    <row r="58483" ht="15"/>
    <row r="58484" ht="15"/>
    <row r="58485" ht="15"/>
    <row r="58486" ht="15"/>
    <row r="58487" ht="15"/>
    <row r="58488" ht="15"/>
    <row r="58489" ht="15"/>
    <row r="58490" ht="15"/>
    <row r="58491" ht="15"/>
    <row r="58492" ht="15"/>
    <row r="58493" ht="15"/>
    <row r="58494" ht="15"/>
    <row r="58495" ht="15"/>
    <row r="58496" ht="15"/>
    <row r="58497" ht="15"/>
    <row r="58498" ht="15"/>
    <row r="58499" ht="15"/>
    <row r="58500" ht="15"/>
    <row r="58501" ht="15"/>
    <row r="58502" ht="15"/>
    <row r="58503" ht="15"/>
    <row r="58504" ht="15"/>
    <row r="58505" ht="15"/>
    <row r="58506" ht="15"/>
    <row r="58507" ht="15"/>
    <row r="58508" ht="15"/>
    <row r="58509" ht="15"/>
    <row r="58510" ht="15"/>
    <row r="58511" ht="15"/>
    <row r="58512" ht="15"/>
    <row r="58513" ht="15"/>
    <row r="58514" ht="15"/>
    <row r="58515" ht="15"/>
    <row r="58516" ht="15"/>
    <row r="58517" ht="15"/>
    <row r="58518" ht="15"/>
    <row r="58519" ht="15"/>
    <row r="58520" ht="15"/>
    <row r="58521" ht="15"/>
    <row r="58522" ht="15"/>
    <row r="58523" ht="15"/>
    <row r="58524" ht="15"/>
    <row r="58525" ht="15"/>
    <row r="58526" ht="15"/>
    <row r="58527" ht="15"/>
    <row r="58528" ht="15"/>
    <row r="58529" ht="15"/>
    <row r="58530" ht="15"/>
    <row r="58531" ht="15"/>
    <row r="58532" ht="15"/>
    <row r="58533" ht="15"/>
    <row r="58534" ht="15"/>
    <row r="58535" ht="15"/>
    <row r="58536" ht="15"/>
    <row r="58537" ht="15"/>
    <row r="58538" ht="15"/>
    <row r="58539" ht="15"/>
    <row r="58540" ht="15"/>
    <row r="58541" ht="15"/>
    <row r="58542" ht="15"/>
    <row r="58543" ht="15"/>
    <row r="58544" ht="15"/>
    <row r="58545" ht="15"/>
    <row r="58546" ht="15"/>
    <row r="58547" ht="15"/>
    <row r="58548" ht="15"/>
    <row r="58549" ht="15"/>
    <row r="58550" ht="15"/>
    <row r="58551" ht="15"/>
    <row r="58552" ht="15"/>
    <row r="58553" ht="15"/>
    <row r="58554" ht="15"/>
    <row r="58555" ht="15"/>
    <row r="58556" ht="15"/>
    <row r="58557" ht="15"/>
    <row r="58558" ht="15"/>
    <row r="58559" ht="15"/>
    <row r="58560" ht="15"/>
    <row r="58561" ht="15"/>
    <row r="58562" ht="15"/>
    <row r="58563" ht="15"/>
    <row r="58564" ht="15"/>
    <row r="58565" ht="15"/>
    <row r="58566" ht="15"/>
    <row r="58567" ht="15"/>
    <row r="58568" ht="15"/>
    <row r="58569" ht="15"/>
    <row r="58570" ht="15"/>
    <row r="58571" ht="15"/>
    <row r="58572" ht="15"/>
    <row r="58573" ht="15"/>
    <row r="58574" ht="15"/>
    <row r="58575" ht="15"/>
    <row r="58576" ht="15"/>
    <row r="58577" ht="15"/>
    <row r="58578" ht="15"/>
    <row r="58579" ht="15"/>
    <row r="58580" ht="15"/>
    <row r="58581" ht="15"/>
    <row r="58582" ht="15"/>
    <row r="58583" ht="15"/>
    <row r="58584" ht="15"/>
    <row r="58585" ht="15"/>
    <row r="58586" ht="15"/>
    <row r="58587" ht="15"/>
    <row r="58588" ht="15"/>
    <row r="58589" ht="15"/>
    <row r="58590" ht="15"/>
    <row r="58591" ht="15"/>
    <row r="58592" ht="15"/>
    <row r="58593" ht="15"/>
    <row r="58594" ht="15"/>
    <row r="58595" ht="15"/>
    <row r="58596" ht="15"/>
    <row r="58597" ht="15"/>
    <row r="58598" ht="15"/>
    <row r="58599" ht="15"/>
    <row r="58600" ht="15"/>
    <row r="58601" ht="15"/>
    <row r="58602" ht="15"/>
    <row r="58603" ht="15"/>
    <row r="58604" ht="15"/>
    <row r="58605" ht="15"/>
    <row r="58606" ht="15"/>
    <row r="58607" ht="15"/>
    <row r="58608" ht="15"/>
    <row r="58609" ht="15"/>
    <row r="58610" ht="15"/>
    <row r="58611" ht="15"/>
    <row r="58612" ht="15"/>
    <row r="58613" ht="15"/>
    <row r="58614" ht="15"/>
    <row r="58615" ht="15"/>
    <row r="58616" ht="15"/>
    <row r="58617" ht="15"/>
    <row r="58618" ht="15"/>
    <row r="58619" ht="15"/>
    <row r="58620" ht="15"/>
    <row r="58621" ht="15"/>
    <row r="58622" ht="15"/>
    <row r="58623" ht="15"/>
    <row r="58624" ht="15"/>
    <row r="58625" ht="15"/>
    <row r="58626" ht="15"/>
    <row r="58627" ht="15"/>
    <row r="58628" ht="15"/>
    <row r="58629" ht="15"/>
    <row r="58630" ht="15"/>
    <row r="58631" ht="15"/>
    <row r="58632" ht="15"/>
    <row r="58633" ht="15"/>
    <row r="58634" ht="15"/>
    <row r="58635" ht="15"/>
    <row r="58636" ht="15"/>
    <row r="58637" ht="15"/>
    <row r="58638" ht="15"/>
    <row r="58639" ht="15"/>
    <row r="58640" ht="15"/>
    <row r="58641" ht="15"/>
    <row r="58642" ht="15"/>
    <row r="58643" ht="15"/>
    <row r="58644" ht="15"/>
    <row r="58645" ht="15"/>
    <row r="58646" ht="15"/>
    <row r="58647" ht="15"/>
    <row r="58648" ht="15"/>
    <row r="58649" ht="15"/>
    <row r="58650" ht="15"/>
    <row r="58651" ht="15"/>
    <row r="58652" ht="15"/>
    <row r="58653" ht="15"/>
    <row r="58654" ht="15"/>
    <row r="58655" ht="15"/>
    <row r="58656" ht="15"/>
    <row r="58657" ht="15"/>
    <row r="58658" ht="15"/>
    <row r="58659" ht="15"/>
    <row r="58660" ht="15"/>
    <row r="58661" ht="15"/>
    <row r="58662" ht="15"/>
    <row r="58663" ht="15"/>
    <row r="58664" ht="15"/>
    <row r="58665" ht="15"/>
    <row r="58666" ht="15"/>
    <row r="58667" ht="15"/>
    <row r="58668" ht="15"/>
    <row r="58669" ht="15"/>
    <row r="58670" ht="15"/>
    <row r="58671" ht="15"/>
    <row r="58672" ht="15"/>
    <row r="58673" ht="15"/>
    <row r="58674" ht="15"/>
    <row r="58675" ht="15"/>
    <row r="58676" ht="15"/>
    <row r="58677" ht="15"/>
    <row r="58678" ht="15"/>
    <row r="58679" ht="15"/>
    <row r="58680" ht="15"/>
    <row r="58681" ht="15"/>
    <row r="58682" ht="15"/>
    <row r="58683" ht="15"/>
    <row r="58684" ht="15"/>
    <row r="58685" ht="15"/>
    <row r="58686" ht="15"/>
    <row r="58687" ht="15"/>
    <row r="58688" ht="15"/>
    <row r="58689" ht="15"/>
    <row r="58690" ht="15"/>
    <row r="58691" ht="15"/>
    <row r="58692" ht="15"/>
    <row r="58693" ht="15"/>
    <row r="58694" ht="15"/>
    <row r="58695" ht="15"/>
    <row r="58696" ht="15"/>
    <row r="58697" ht="15"/>
    <row r="58698" ht="15"/>
    <row r="58699" ht="15"/>
    <row r="58700" ht="15"/>
    <row r="58701" ht="15"/>
    <row r="58702" ht="15"/>
    <row r="58703" ht="15"/>
    <row r="58704" ht="15"/>
    <row r="58705" ht="15"/>
    <row r="58706" ht="15"/>
    <row r="58707" ht="15"/>
    <row r="58708" ht="15"/>
    <row r="58709" ht="15"/>
    <row r="58710" ht="15"/>
    <row r="58711" ht="15"/>
    <row r="58712" ht="15"/>
    <row r="58713" ht="15"/>
    <row r="58714" ht="15"/>
    <row r="58715" ht="15"/>
    <row r="58716" ht="15"/>
    <row r="58717" ht="15"/>
    <row r="58718" ht="15"/>
    <row r="58719" ht="15"/>
    <row r="58720" ht="15"/>
    <row r="58721" ht="15"/>
    <row r="58722" ht="15"/>
    <row r="58723" ht="15"/>
    <row r="58724" ht="15"/>
    <row r="58725" ht="15"/>
    <row r="58726" ht="15"/>
    <row r="58727" ht="15"/>
    <row r="58728" ht="15"/>
    <row r="58729" ht="15"/>
    <row r="58730" ht="15"/>
    <row r="58731" ht="15"/>
    <row r="58732" ht="15"/>
    <row r="58733" ht="15"/>
    <row r="58734" ht="15"/>
    <row r="58735" ht="15"/>
    <row r="58736" ht="15"/>
    <row r="58737" ht="15"/>
    <row r="58738" ht="15"/>
    <row r="58739" ht="15"/>
    <row r="58740" ht="15"/>
    <row r="58741" ht="15"/>
    <row r="58742" ht="15"/>
    <row r="58743" ht="15"/>
    <row r="58744" ht="15"/>
    <row r="58745" ht="15"/>
    <row r="58746" ht="15"/>
    <row r="58747" ht="15"/>
    <row r="58748" ht="15"/>
    <row r="58749" ht="15"/>
    <row r="58750" ht="15"/>
    <row r="58751" ht="15"/>
    <row r="58752" ht="15"/>
    <row r="58753" ht="15"/>
    <row r="58754" ht="15"/>
    <row r="58755" ht="15"/>
    <row r="58756" ht="15"/>
    <row r="58757" ht="15"/>
    <row r="58758" ht="15"/>
    <row r="58759" ht="15"/>
    <row r="58760" ht="15"/>
    <row r="58761" ht="15"/>
    <row r="58762" ht="15"/>
    <row r="58763" ht="15"/>
    <row r="58764" ht="15"/>
    <row r="58765" ht="15"/>
    <row r="58766" ht="15"/>
    <row r="58767" ht="15"/>
    <row r="58768" ht="15"/>
    <row r="58769" ht="15"/>
    <row r="58770" ht="15"/>
    <row r="58771" ht="15"/>
    <row r="58772" ht="15"/>
    <row r="58773" ht="15"/>
    <row r="58774" ht="15"/>
    <row r="58775" ht="15"/>
    <row r="58776" ht="15"/>
    <row r="58777" ht="15"/>
    <row r="58778" ht="15"/>
    <row r="58779" ht="15"/>
    <row r="58780" ht="15"/>
    <row r="58781" ht="15"/>
    <row r="58782" ht="15"/>
    <row r="58783" ht="15"/>
    <row r="58784" ht="15"/>
    <row r="58785" ht="15"/>
    <row r="58786" ht="15"/>
    <row r="58787" ht="15"/>
    <row r="58788" ht="15"/>
    <row r="58789" ht="15"/>
    <row r="58790" ht="15"/>
    <row r="58791" ht="15"/>
    <row r="58792" ht="15"/>
    <row r="58793" ht="15"/>
    <row r="58794" ht="15"/>
    <row r="58795" ht="15"/>
    <row r="58796" ht="15"/>
    <row r="58797" ht="15"/>
    <row r="58798" ht="15"/>
    <row r="58799" ht="15"/>
    <row r="58800" ht="15"/>
    <row r="58801" ht="15"/>
    <row r="58802" ht="15"/>
    <row r="58803" ht="15"/>
    <row r="58804" ht="15"/>
    <row r="58805" ht="15"/>
    <row r="58806" ht="15"/>
    <row r="58807" ht="15"/>
    <row r="58808" ht="15"/>
    <row r="58809" ht="15"/>
    <row r="58810" ht="15"/>
    <row r="58811" ht="15"/>
    <row r="58812" ht="15"/>
    <row r="58813" ht="15"/>
    <row r="58814" ht="15"/>
    <row r="58815" ht="15"/>
    <row r="58816" ht="15"/>
    <row r="58817" ht="15"/>
    <row r="58818" ht="15"/>
    <row r="58819" ht="15"/>
    <row r="58820" ht="15"/>
    <row r="58821" ht="15"/>
    <row r="58822" ht="15"/>
    <row r="58823" ht="15"/>
    <row r="58824" ht="15"/>
    <row r="58825" ht="15"/>
    <row r="58826" ht="15"/>
    <row r="58827" ht="15"/>
    <row r="58828" ht="15"/>
    <row r="58829" ht="15"/>
    <row r="58830" ht="15"/>
    <row r="58831" ht="15"/>
    <row r="58832" ht="15"/>
    <row r="58833" ht="15"/>
    <row r="58834" ht="15"/>
    <row r="58835" ht="15"/>
    <row r="58836" ht="15"/>
    <row r="58837" ht="15"/>
    <row r="58838" ht="15"/>
    <row r="58839" ht="15"/>
    <row r="58840" ht="15"/>
    <row r="58841" ht="15"/>
    <row r="58842" ht="15"/>
    <row r="58843" ht="15"/>
    <row r="58844" ht="15"/>
    <row r="58845" ht="15"/>
    <row r="58846" ht="15"/>
    <row r="58847" ht="15"/>
    <row r="58848" ht="15"/>
    <row r="58849" ht="15"/>
    <row r="58850" ht="15"/>
    <row r="58851" ht="15"/>
    <row r="58852" ht="15"/>
    <row r="58853" ht="15"/>
    <row r="58854" ht="15"/>
    <row r="58855" ht="15"/>
    <row r="58856" ht="15"/>
    <row r="58857" ht="15"/>
    <row r="58858" ht="15"/>
    <row r="58859" ht="15"/>
    <row r="58860" ht="15"/>
    <row r="58861" ht="15"/>
    <row r="58862" ht="15"/>
    <row r="58863" ht="15"/>
    <row r="58864" ht="15"/>
    <row r="58865" ht="15"/>
    <row r="58866" ht="15"/>
    <row r="58867" ht="15"/>
    <row r="58868" ht="15"/>
    <row r="58869" ht="15"/>
    <row r="58870" ht="15"/>
    <row r="58871" ht="15"/>
    <row r="58872" ht="15"/>
    <row r="58873" ht="15"/>
    <row r="58874" ht="15"/>
    <row r="58875" ht="15"/>
    <row r="58876" ht="15"/>
    <row r="58877" ht="15"/>
    <row r="58878" ht="15"/>
    <row r="58879" ht="15"/>
    <row r="58880" ht="15"/>
    <row r="58881" ht="15"/>
    <row r="58882" ht="15"/>
    <row r="58883" ht="15"/>
    <row r="58884" ht="15"/>
    <row r="58885" ht="15"/>
    <row r="58886" ht="15"/>
    <row r="58887" ht="15"/>
    <row r="58888" ht="15"/>
    <row r="58889" ht="15"/>
    <row r="58890" ht="15"/>
    <row r="58891" ht="15"/>
    <row r="58892" ht="15"/>
    <row r="58893" ht="15"/>
    <row r="58894" ht="15"/>
    <row r="58895" ht="15"/>
    <row r="58896" ht="15"/>
    <row r="58897" ht="15"/>
    <row r="58898" ht="15"/>
    <row r="58899" ht="15"/>
    <row r="58900" ht="15"/>
    <row r="58901" ht="15"/>
    <row r="58902" ht="15"/>
    <row r="58903" ht="15"/>
    <row r="58904" ht="15"/>
    <row r="58905" ht="15"/>
    <row r="58906" ht="15"/>
    <row r="58907" ht="15"/>
    <row r="58908" ht="15"/>
    <row r="58909" ht="15"/>
    <row r="58910" ht="15"/>
    <row r="58911" ht="15"/>
    <row r="58912" ht="15"/>
    <row r="58913" ht="15"/>
    <row r="58914" ht="15"/>
    <row r="58915" ht="15"/>
    <row r="58916" ht="15"/>
    <row r="58917" ht="15"/>
    <row r="58918" ht="15"/>
    <row r="58919" ht="15"/>
    <row r="58920" ht="15"/>
    <row r="58921" ht="15"/>
    <row r="58922" ht="15"/>
    <row r="58923" ht="15"/>
    <row r="58924" ht="15"/>
    <row r="58925" ht="15"/>
    <row r="58926" ht="15"/>
    <row r="58927" ht="15"/>
    <row r="58928" ht="15"/>
    <row r="58929" ht="15"/>
    <row r="58930" ht="15"/>
    <row r="58931" ht="15"/>
    <row r="58932" ht="15"/>
    <row r="58933" ht="15"/>
    <row r="58934" ht="15"/>
    <row r="58935" ht="15"/>
    <row r="58936" ht="15"/>
    <row r="58937" ht="15"/>
    <row r="58938" ht="15"/>
    <row r="58939" ht="15"/>
    <row r="58940" ht="15"/>
    <row r="58941" ht="15"/>
    <row r="58942" ht="15"/>
    <row r="58943" ht="15"/>
    <row r="58944" ht="15"/>
    <row r="58945" ht="15"/>
    <row r="58946" ht="15"/>
    <row r="58947" ht="15"/>
    <row r="58948" ht="15"/>
    <row r="58949" ht="15"/>
    <row r="58950" ht="15"/>
    <row r="58951" ht="15"/>
    <row r="58952" ht="15"/>
    <row r="58953" ht="15"/>
    <row r="58954" ht="15"/>
    <row r="58955" ht="15"/>
    <row r="58956" ht="15"/>
    <row r="58957" ht="15"/>
    <row r="58958" ht="15"/>
    <row r="58959" ht="15"/>
    <row r="58960" ht="15"/>
    <row r="58961" ht="15"/>
    <row r="58962" ht="15"/>
    <row r="58963" ht="15"/>
    <row r="58964" ht="15"/>
    <row r="58965" ht="15"/>
    <row r="58966" ht="15"/>
    <row r="58967" ht="15"/>
    <row r="58968" ht="15"/>
    <row r="58969" ht="15"/>
    <row r="58970" ht="15"/>
    <row r="58971" ht="15"/>
    <row r="58972" ht="15"/>
    <row r="58973" ht="15"/>
    <row r="58974" ht="15"/>
    <row r="58975" ht="15"/>
    <row r="58976" ht="15"/>
    <row r="58977" ht="15"/>
    <row r="58978" ht="15"/>
    <row r="58979" ht="15"/>
    <row r="58980" ht="15"/>
    <row r="58981" ht="15"/>
    <row r="58982" ht="15"/>
    <row r="58983" ht="15"/>
    <row r="58984" ht="15"/>
    <row r="58985" ht="15"/>
    <row r="58986" ht="15"/>
    <row r="58987" ht="15"/>
    <row r="58988" ht="15"/>
    <row r="58989" ht="15"/>
    <row r="58990" ht="15"/>
    <row r="58991" ht="15"/>
    <row r="58992" ht="15"/>
    <row r="58993" ht="15"/>
    <row r="58994" ht="15"/>
    <row r="58995" ht="15"/>
    <row r="58996" ht="15"/>
    <row r="58997" ht="15"/>
    <row r="58998" ht="15"/>
    <row r="58999" ht="15"/>
    <row r="59000" ht="15"/>
    <row r="59001" ht="15"/>
    <row r="59002" ht="15"/>
    <row r="59003" ht="15"/>
    <row r="59004" ht="15"/>
    <row r="59005" ht="15"/>
    <row r="59006" ht="15"/>
    <row r="59007" ht="15"/>
    <row r="59008" ht="15"/>
    <row r="59009" ht="15"/>
    <row r="59010" ht="15"/>
    <row r="59011" ht="15"/>
    <row r="59012" ht="15"/>
    <row r="59013" ht="15"/>
    <row r="59014" ht="15"/>
    <row r="59015" ht="15"/>
    <row r="59016" ht="15"/>
    <row r="59017" ht="15"/>
    <row r="59018" ht="15"/>
    <row r="59019" ht="15"/>
    <row r="59020" ht="15"/>
    <row r="59021" ht="15"/>
    <row r="59022" ht="15"/>
    <row r="59023" ht="15"/>
    <row r="59024" ht="15"/>
    <row r="59025" ht="15"/>
    <row r="59026" ht="15"/>
    <row r="59027" ht="15"/>
    <row r="59028" ht="15"/>
    <row r="59029" ht="15"/>
    <row r="59030" ht="15"/>
    <row r="59031" ht="15"/>
    <row r="59032" ht="15"/>
    <row r="59033" ht="15"/>
    <row r="59034" ht="15"/>
    <row r="59035" ht="15"/>
    <row r="59036" ht="15"/>
    <row r="59037" ht="15"/>
    <row r="59038" ht="15"/>
    <row r="59039" ht="15"/>
    <row r="59040" ht="15"/>
    <row r="59041" ht="15"/>
    <row r="59042" ht="15"/>
    <row r="59043" ht="15"/>
    <row r="59044" ht="15"/>
    <row r="59045" ht="15"/>
    <row r="59046" ht="15"/>
    <row r="59047" ht="15"/>
    <row r="59048" ht="15"/>
    <row r="59049" ht="15"/>
    <row r="59050" ht="15"/>
    <row r="59051" ht="15"/>
    <row r="59052" ht="15"/>
    <row r="59053" ht="15"/>
    <row r="59054" ht="15"/>
    <row r="59055" ht="15"/>
    <row r="59056" ht="15"/>
    <row r="59057" ht="15"/>
    <row r="59058" ht="15"/>
    <row r="59059" ht="15"/>
    <row r="59060" ht="15"/>
    <row r="59061" ht="15"/>
    <row r="59062" ht="15"/>
    <row r="59063" ht="15"/>
    <row r="59064" ht="15"/>
    <row r="59065" ht="15"/>
    <row r="59066" ht="15"/>
    <row r="59067" ht="15"/>
    <row r="59068" ht="15"/>
    <row r="59069" ht="15"/>
    <row r="59070" ht="15"/>
    <row r="59071" ht="15"/>
    <row r="59072" ht="15"/>
    <row r="59073" ht="15"/>
    <row r="59074" ht="15"/>
    <row r="59075" ht="15"/>
    <row r="59076" ht="15"/>
    <row r="59077" ht="15"/>
    <row r="59078" ht="15"/>
    <row r="59079" ht="15"/>
    <row r="59080" ht="15"/>
    <row r="59081" ht="15"/>
    <row r="59082" ht="15"/>
    <row r="59083" ht="15"/>
    <row r="59084" ht="15"/>
    <row r="59085" ht="15"/>
    <row r="59086" ht="15"/>
    <row r="59087" ht="15"/>
    <row r="59088" ht="15"/>
    <row r="59089" ht="15"/>
    <row r="59090" ht="15"/>
    <row r="59091" ht="15"/>
    <row r="59092" ht="15"/>
    <row r="59093" ht="15"/>
    <row r="59094" ht="15"/>
    <row r="59095" ht="15"/>
    <row r="59096" ht="15"/>
    <row r="59097" ht="15"/>
    <row r="59098" ht="15"/>
    <row r="59099" ht="15"/>
    <row r="59100" ht="15"/>
    <row r="59101" ht="15"/>
    <row r="59102" ht="15"/>
    <row r="59103" ht="15"/>
    <row r="59104" ht="15"/>
    <row r="59105" ht="15"/>
    <row r="59106" ht="15"/>
    <row r="59107" ht="15"/>
    <row r="59108" ht="15"/>
    <row r="59109" ht="15"/>
    <row r="59110" ht="15"/>
    <row r="59111" ht="15"/>
    <row r="59112" ht="15"/>
    <row r="59113" ht="15"/>
    <row r="59114" ht="15"/>
    <row r="59115" ht="15"/>
    <row r="59116" ht="15"/>
    <row r="59117" ht="15"/>
    <row r="59118" ht="15"/>
    <row r="59119" ht="15"/>
    <row r="59120" ht="15"/>
    <row r="59121" ht="15"/>
    <row r="59122" ht="15"/>
    <row r="59123" ht="15"/>
    <row r="59124" ht="15"/>
    <row r="59125" ht="15"/>
    <row r="59126" ht="15"/>
    <row r="59127" ht="15"/>
    <row r="59128" ht="15"/>
    <row r="59129" ht="15"/>
    <row r="59130" ht="15"/>
    <row r="59131" ht="15"/>
    <row r="59132" ht="15"/>
    <row r="59133" ht="15"/>
    <row r="59134" ht="15"/>
    <row r="59135" ht="15"/>
    <row r="59136" ht="15"/>
    <row r="59137" ht="15"/>
    <row r="59138" ht="15"/>
    <row r="59139" ht="15"/>
    <row r="59140" ht="15"/>
    <row r="59141" ht="15"/>
    <row r="59142" ht="15"/>
    <row r="59143" ht="15"/>
    <row r="59144" ht="15"/>
    <row r="59145" ht="15"/>
    <row r="59146" ht="15"/>
    <row r="59147" ht="15"/>
    <row r="59148" ht="15"/>
    <row r="59149" ht="15"/>
    <row r="59150" ht="15"/>
    <row r="59151" ht="15"/>
    <row r="59152" ht="15"/>
    <row r="59153" ht="15"/>
    <row r="59154" ht="15"/>
    <row r="59155" ht="15"/>
    <row r="59156" ht="15"/>
    <row r="59157" ht="15"/>
    <row r="59158" ht="15"/>
    <row r="59159" ht="15"/>
    <row r="59160" ht="15"/>
    <row r="59161" ht="15"/>
    <row r="59162" ht="15"/>
    <row r="59163" ht="15"/>
    <row r="59164" ht="15"/>
    <row r="59165" ht="15"/>
    <row r="59166" ht="15"/>
    <row r="59167" ht="15"/>
    <row r="59168" ht="15"/>
    <row r="59169" ht="15"/>
    <row r="59170" ht="15"/>
    <row r="59171" ht="15"/>
    <row r="59172" ht="15"/>
    <row r="59173" ht="15"/>
    <row r="59174" ht="15"/>
    <row r="59175" ht="15"/>
    <row r="59176" ht="15"/>
    <row r="59177" ht="15"/>
    <row r="59178" ht="15"/>
    <row r="59179" ht="15"/>
    <row r="59180" ht="15"/>
    <row r="59181" ht="15"/>
    <row r="59182" ht="15"/>
    <row r="59183" ht="15"/>
    <row r="59184" ht="15"/>
    <row r="59185" ht="15"/>
    <row r="59186" ht="15"/>
    <row r="59187" ht="15"/>
    <row r="59188" ht="15"/>
    <row r="59189" ht="15"/>
    <row r="59190" ht="15"/>
    <row r="59191" ht="15"/>
    <row r="59192" ht="15"/>
    <row r="59193" ht="15"/>
    <row r="59194" ht="15"/>
    <row r="59195" ht="15"/>
    <row r="59196" ht="15"/>
    <row r="59197" ht="15"/>
    <row r="59198" ht="15"/>
    <row r="59199" ht="15"/>
    <row r="59200" ht="15"/>
    <row r="59201" ht="15"/>
    <row r="59202" ht="15"/>
    <row r="59203" ht="15"/>
    <row r="59204" ht="15"/>
    <row r="59205" ht="15"/>
    <row r="59206" ht="15"/>
    <row r="59207" ht="15"/>
    <row r="59208" ht="15"/>
    <row r="59209" ht="15"/>
    <row r="59210" ht="15"/>
    <row r="59211" ht="15"/>
    <row r="59212" ht="15"/>
    <row r="59213" ht="15"/>
    <row r="59214" ht="15"/>
    <row r="59215" ht="15"/>
    <row r="59216" ht="15"/>
    <row r="59217" ht="15"/>
    <row r="59218" ht="15"/>
    <row r="59219" ht="15"/>
    <row r="59220" ht="15"/>
    <row r="59221" ht="15"/>
    <row r="59222" ht="15"/>
    <row r="59223" ht="15"/>
    <row r="59224" ht="15"/>
    <row r="59225" ht="15"/>
    <row r="59226" ht="15"/>
    <row r="59227" ht="15"/>
    <row r="59228" ht="15"/>
    <row r="59229" ht="15"/>
    <row r="59230" ht="15"/>
    <row r="59231" ht="15"/>
    <row r="59232" ht="15"/>
    <row r="59233" ht="15"/>
    <row r="59234" ht="15"/>
    <row r="59235" ht="15"/>
    <row r="59236" ht="15"/>
    <row r="59237" ht="15"/>
    <row r="59238" ht="15"/>
    <row r="59239" ht="15"/>
    <row r="59240" ht="15"/>
    <row r="59241" ht="15"/>
    <row r="59242" ht="15"/>
    <row r="59243" ht="15"/>
    <row r="59244" ht="15"/>
    <row r="59245" ht="15"/>
    <row r="59246" ht="15"/>
    <row r="59247" ht="15"/>
    <row r="59248" ht="15"/>
    <row r="59249" ht="15"/>
    <row r="59250" ht="15"/>
    <row r="59251" ht="15"/>
    <row r="59252" ht="15"/>
    <row r="59253" ht="15"/>
    <row r="59254" ht="15"/>
    <row r="59255" ht="15"/>
    <row r="59256" ht="15"/>
    <row r="59257" ht="15"/>
    <row r="59258" ht="15"/>
    <row r="59259" ht="15"/>
    <row r="59260" ht="15"/>
    <row r="59261" ht="15"/>
    <row r="59262" ht="15"/>
    <row r="59263" ht="15"/>
    <row r="59264" ht="15"/>
    <row r="59265" ht="15"/>
    <row r="59266" ht="15"/>
    <row r="59267" ht="15"/>
    <row r="59268" ht="15"/>
    <row r="59269" ht="15"/>
    <row r="59270" ht="15"/>
    <row r="59271" ht="15"/>
    <row r="59272" ht="15"/>
    <row r="59273" ht="15"/>
    <row r="59274" ht="15"/>
    <row r="59275" ht="15"/>
    <row r="59276" ht="15"/>
    <row r="59277" ht="15"/>
    <row r="59278" ht="15"/>
    <row r="59279" ht="15"/>
    <row r="59280" ht="15"/>
    <row r="59281" ht="15"/>
    <row r="59282" ht="15"/>
    <row r="59283" ht="15"/>
    <row r="59284" ht="15"/>
    <row r="59285" ht="15"/>
    <row r="59286" ht="15"/>
    <row r="59287" ht="15"/>
    <row r="59288" ht="15"/>
    <row r="59289" ht="15"/>
    <row r="59290" ht="15"/>
    <row r="59291" ht="15"/>
    <row r="59292" ht="15"/>
    <row r="59293" ht="15"/>
    <row r="59294" ht="15"/>
    <row r="59295" ht="15"/>
    <row r="59296" ht="15"/>
    <row r="59297" ht="15"/>
    <row r="59298" ht="15"/>
    <row r="59299" ht="15"/>
    <row r="59300" ht="15"/>
    <row r="59301" ht="15"/>
    <row r="59302" ht="15"/>
    <row r="59303" ht="15"/>
    <row r="59304" ht="15"/>
    <row r="59305" ht="15"/>
    <row r="59306" ht="15"/>
    <row r="59307" ht="15"/>
    <row r="59308" ht="15"/>
    <row r="59309" ht="15"/>
    <row r="59310" ht="15"/>
    <row r="59311" ht="15"/>
    <row r="59312" ht="15"/>
    <row r="59313" ht="15"/>
    <row r="59314" ht="15"/>
    <row r="59315" ht="15"/>
    <row r="59316" ht="15"/>
    <row r="59317" ht="15"/>
    <row r="59318" ht="15"/>
    <row r="59319" ht="15"/>
    <row r="59320" ht="15"/>
    <row r="59321" ht="15"/>
    <row r="59322" ht="15"/>
    <row r="59323" ht="15"/>
    <row r="59324" ht="15"/>
    <row r="59325" ht="15"/>
    <row r="59326" ht="15"/>
    <row r="59327" ht="15"/>
    <row r="59328" ht="15"/>
    <row r="59329" ht="15"/>
    <row r="59330" ht="15"/>
    <row r="59331" ht="15"/>
    <row r="59332" ht="15"/>
    <row r="59333" ht="15"/>
    <row r="59334" ht="15"/>
    <row r="59335" ht="15"/>
    <row r="59336" ht="15"/>
    <row r="59337" ht="15"/>
    <row r="59338" ht="15"/>
    <row r="59339" ht="15"/>
    <row r="59340" ht="15"/>
    <row r="59341" ht="15"/>
    <row r="59342" ht="15"/>
    <row r="59343" ht="15"/>
    <row r="59344" ht="15"/>
    <row r="59345" ht="15"/>
    <row r="59346" ht="15"/>
    <row r="59347" ht="15"/>
    <row r="59348" ht="15"/>
    <row r="59349" ht="15"/>
    <row r="59350" ht="15"/>
    <row r="59351" ht="15"/>
    <row r="59352" ht="15"/>
    <row r="59353" ht="15"/>
    <row r="59354" ht="15"/>
    <row r="59355" ht="15"/>
    <row r="59356" ht="15"/>
    <row r="59357" ht="15"/>
    <row r="59358" ht="15"/>
    <row r="59359" ht="15"/>
    <row r="59360" ht="15"/>
    <row r="59361" ht="15"/>
    <row r="59362" ht="15"/>
    <row r="59363" ht="15"/>
    <row r="59364" ht="15"/>
    <row r="59365" ht="15"/>
    <row r="59366" ht="15"/>
    <row r="59367" ht="15"/>
    <row r="59368" ht="15"/>
    <row r="59369" ht="15"/>
    <row r="59370" ht="15"/>
    <row r="59371" ht="15"/>
    <row r="59372" ht="15"/>
    <row r="59373" ht="15"/>
    <row r="59374" ht="15"/>
    <row r="59375" ht="15"/>
    <row r="59376" ht="15"/>
    <row r="59377" ht="15"/>
    <row r="59378" ht="15"/>
    <row r="59379" ht="15"/>
    <row r="59380" ht="15"/>
    <row r="59381" ht="15"/>
    <row r="59382" ht="15"/>
    <row r="59383" ht="15"/>
    <row r="59384" ht="15"/>
    <row r="59385" ht="15"/>
    <row r="59386" ht="15"/>
    <row r="59387" ht="15"/>
    <row r="59388" ht="15"/>
    <row r="59389" ht="15"/>
    <row r="59390" ht="15"/>
    <row r="59391" ht="15"/>
    <row r="59392" ht="15"/>
    <row r="59393" ht="15"/>
    <row r="59394" ht="15"/>
    <row r="59395" ht="15"/>
    <row r="59396" ht="15"/>
    <row r="59397" ht="15"/>
    <row r="59398" ht="15"/>
    <row r="59399" ht="15"/>
    <row r="59400" ht="15"/>
    <row r="59401" ht="15"/>
    <row r="59402" ht="15"/>
    <row r="59403" ht="15"/>
    <row r="59404" ht="15"/>
    <row r="59405" ht="15"/>
    <row r="59406" ht="15"/>
    <row r="59407" ht="15"/>
    <row r="59408" ht="15"/>
    <row r="59409" ht="15"/>
    <row r="59410" ht="15"/>
    <row r="59411" ht="15"/>
    <row r="59412" ht="15"/>
    <row r="59413" ht="15"/>
    <row r="59414" ht="15"/>
    <row r="59415" ht="15"/>
    <row r="59416" ht="15"/>
    <row r="59417" ht="15"/>
    <row r="59418" ht="15"/>
    <row r="59419" ht="15"/>
    <row r="59420" ht="15"/>
    <row r="59421" ht="15"/>
    <row r="59422" ht="15"/>
    <row r="59423" ht="15"/>
    <row r="59424" ht="15"/>
    <row r="59425" ht="15"/>
    <row r="59426" ht="15"/>
    <row r="59427" ht="15"/>
    <row r="59428" ht="15"/>
    <row r="59429" ht="15"/>
    <row r="59430" ht="15"/>
    <row r="59431" ht="15"/>
    <row r="59432" ht="15"/>
    <row r="59433" ht="15"/>
    <row r="59434" ht="15"/>
    <row r="59435" ht="15"/>
    <row r="59436" ht="15"/>
    <row r="59437" ht="15"/>
    <row r="59438" ht="15"/>
    <row r="59439" ht="15"/>
    <row r="59440" ht="15"/>
    <row r="59441" ht="15"/>
    <row r="59442" ht="15"/>
    <row r="59443" ht="15"/>
    <row r="59444" ht="15"/>
    <row r="59445" ht="15"/>
    <row r="59446" ht="15"/>
    <row r="59447" ht="15"/>
    <row r="59448" ht="15"/>
    <row r="59449" ht="15"/>
    <row r="59450" ht="15"/>
    <row r="59451" ht="15"/>
    <row r="59452" ht="15"/>
    <row r="59453" ht="15"/>
    <row r="59454" ht="15"/>
    <row r="59455" ht="15"/>
    <row r="59456" ht="15"/>
    <row r="59457" ht="15"/>
    <row r="59458" ht="15"/>
    <row r="59459" ht="15"/>
    <row r="59460" ht="15"/>
    <row r="59461" ht="15"/>
    <row r="59462" ht="15"/>
    <row r="59463" ht="15"/>
    <row r="59464" ht="15"/>
    <row r="59465" ht="15"/>
    <row r="59466" ht="15"/>
    <row r="59467" ht="15"/>
    <row r="59468" ht="15"/>
    <row r="59469" ht="15"/>
    <row r="59470" ht="15"/>
    <row r="59471" ht="15"/>
    <row r="59472" ht="15"/>
    <row r="59473" ht="15"/>
    <row r="59474" ht="15"/>
    <row r="59475" ht="15"/>
    <row r="59476" ht="15"/>
    <row r="59477" ht="15"/>
    <row r="59478" ht="15"/>
    <row r="59479" ht="15"/>
    <row r="59480" ht="15"/>
    <row r="59481" ht="15"/>
    <row r="59482" ht="15"/>
    <row r="59483" ht="15"/>
    <row r="59484" ht="15"/>
    <row r="59485" ht="15"/>
    <row r="59486" ht="15"/>
    <row r="59487" ht="15"/>
    <row r="59488" ht="15"/>
    <row r="59489" ht="15"/>
    <row r="59490" ht="15"/>
    <row r="59491" ht="15"/>
    <row r="59492" ht="15"/>
    <row r="59493" ht="15"/>
    <row r="59494" ht="15"/>
    <row r="59495" ht="15"/>
    <row r="59496" ht="15"/>
    <row r="59497" ht="15"/>
    <row r="59498" ht="15"/>
    <row r="59499" ht="15"/>
    <row r="59500" ht="15"/>
    <row r="59501" ht="15"/>
    <row r="59502" ht="15"/>
    <row r="59503" ht="15"/>
    <row r="59504" ht="15"/>
    <row r="59505" ht="15"/>
    <row r="59506" ht="15"/>
    <row r="59507" ht="15"/>
    <row r="59508" ht="15"/>
    <row r="59509" ht="15"/>
    <row r="59510" ht="15"/>
    <row r="59511" ht="15"/>
    <row r="59512" ht="15"/>
    <row r="59513" ht="15"/>
    <row r="59514" ht="15"/>
    <row r="59515" ht="15"/>
    <row r="59516" ht="15"/>
    <row r="59517" ht="15"/>
    <row r="59518" ht="15"/>
    <row r="59519" ht="15"/>
    <row r="59520" ht="15"/>
    <row r="59521" ht="15"/>
    <row r="59522" ht="15"/>
    <row r="59523" ht="15"/>
    <row r="59524" ht="15"/>
    <row r="59525" ht="15"/>
    <row r="59526" ht="15"/>
    <row r="59527" ht="15"/>
    <row r="59528" ht="15"/>
    <row r="59529" ht="15"/>
    <row r="59530" ht="15"/>
    <row r="59531" ht="15"/>
    <row r="59532" ht="15"/>
    <row r="59533" ht="15"/>
    <row r="59534" ht="15"/>
    <row r="59535" ht="15"/>
    <row r="59536" ht="15"/>
    <row r="59537" ht="15"/>
    <row r="59538" ht="15"/>
    <row r="59539" ht="15"/>
    <row r="59540" ht="15"/>
    <row r="59541" ht="15"/>
    <row r="59542" ht="15"/>
    <row r="59543" ht="15"/>
    <row r="59544" ht="15"/>
    <row r="59545" ht="15"/>
    <row r="59546" ht="15"/>
    <row r="59547" ht="15"/>
    <row r="59548" ht="15"/>
    <row r="59549" ht="15"/>
    <row r="59550" ht="15"/>
    <row r="59551" ht="15"/>
    <row r="59552" ht="15"/>
    <row r="59553" ht="15"/>
    <row r="59554" ht="15"/>
    <row r="59555" ht="15"/>
    <row r="59556" ht="15"/>
    <row r="59557" ht="15"/>
    <row r="59558" ht="15"/>
    <row r="59559" ht="15"/>
    <row r="59560" ht="15"/>
    <row r="59561" ht="15"/>
    <row r="59562" ht="15"/>
    <row r="59563" ht="15"/>
    <row r="59564" ht="15"/>
    <row r="59565" ht="15"/>
    <row r="59566" ht="15"/>
    <row r="59567" ht="15"/>
    <row r="59568" ht="15"/>
    <row r="59569" ht="15"/>
    <row r="59570" ht="15"/>
    <row r="59571" ht="15"/>
    <row r="59572" ht="15"/>
    <row r="59573" ht="15"/>
    <row r="59574" ht="15"/>
    <row r="59575" ht="15"/>
    <row r="59576" ht="15"/>
    <row r="59577" ht="15"/>
    <row r="59578" ht="15"/>
    <row r="59579" ht="15"/>
    <row r="59580" ht="15"/>
    <row r="59581" ht="15"/>
    <row r="59582" ht="15"/>
    <row r="59583" ht="15"/>
    <row r="59584" ht="15"/>
    <row r="59585" ht="15"/>
    <row r="59586" ht="15"/>
    <row r="59587" ht="15"/>
    <row r="59588" ht="15"/>
    <row r="59589" ht="15"/>
    <row r="59590" ht="15"/>
    <row r="59591" ht="15"/>
    <row r="59592" ht="15"/>
    <row r="59593" ht="15"/>
    <row r="59594" ht="15"/>
    <row r="59595" ht="15"/>
    <row r="59596" ht="15"/>
    <row r="59597" ht="15"/>
    <row r="59598" ht="15"/>
    <row r="59599" ht="15"/>
    <row r="59600" ht="15"/>
    <row r="59601" ht="15"/>
    <row r="59602" ht="15"/>
    <row r="59603" ht="15"/>
    <row r="59604" ht="15"/>
    <row r="59605" ht="15"/>
    <row r="59606" ht="15"/>
    <row r="59607" ht="15"/>
    <row r="59608" ht="15"/>
    <row r="59609" ht="15"/>
    <row r="59610" ht="15"/>
    <row r="59611" ht="15"/>
    <row r="59612" ht="15"/>
    <row r="59613" ht="15"/>
    <row r="59614" ht="15"/>
    <row r="59615" ht="15"/>
    <row r="59616" ht="15"/>
    <row r="59617" ht="15"/>
    <row r="59618" ht="15"/>
    <row r="59619" ht="15"/>
    <row r="59620" ht="15"/>
    <row r="59621" ht="15"/>
    <row r="59622" ht="15"/>
    <row r="59623" ht="15"/>
    <row r="59624" ht="15"/>
    <row r="59625" ht="15"/>
    <row r="59626" ht="15"/>
    <row r="59627" ht="15"/>
    <row r="59628" ht="15"/>
    <row r="59629" ht="15"/>
    <row r="59630" ht="15"/>
    <row r="59631" ht="15"/>
    <row r="59632" ht="15"/>
    <row r="59633" ht="15"/>
    <row r="59634" ht="15"/>
    <row r="59635" ht="15"/>
    <row r="59636" ht="15"/>
    <row r="59637" ht="15"/>
    <row r="59638" ht="15"/>
    <row r="59639" ht="15"/>
    <row r="59640" ht="15"/>
    <row r="59641" ht="15"/>
    <row r="59642" ht="15"/>
    <row r="59643" ht="15"/>
    <row r="59644" ht="15"/>
    <row r="59645" ht="15"/>
    <row r="59646" ht="15"/>
    <row r="59647" ht="15"/>
    <row r="59648" ht="15"/>
    <row r="59649" ht="15"/>
    <row r="59650" ht="15"/>
    <row r="59651" ht="15"/>
    <row r="59652" ht="15"/>
    <row r="59653" ht="15"/>
    <row r="59654" ht="15"/>
    <row r="59655" ht="15"/>
    <row r="59656" ht="15"/>
    <row r="59657" ht="15"/>
    <row r="59658" ht="15"/>
    <row r="59659" ht="15"/>
    <row r="59660" ht="15"/>
    <row r="59661" ht="15"/>
    <row r="59662" ht="15"/>
    <row r="59663" ht="15"/>
    <row r="59664" ht="15"/>
    <row r="59665" ht="15"/>
    <row r="59666" ht="15"/>
    <row r="59667" ht="15"/>
    <row r="59668" ht="15"/>
    <row r="59669" ht="15"/>
    <row r="59670" ht="15"/>
    <row r="59671" ht="15"/>
    <row r="59672" ht="15"/>
    <row r="59673" ht="15"/>
    <row r="59674" ht="15"/>
    <row r="59675" ht="15"/>
    <row r="59676" ht="15"/>
    <row r="59677" ht="15"/>
    <row r="59678" ht="15"/>
    <row r="59679" ht="15"/>
    <row r="59680" ht="15"/>
    <row r="59681" ht="15"/>
    <row r="59682" ht="15"/>
    <row r="59683" ht="15"/>
    <row r="59684" ht="15"/>
    <row r="59685" ht="15"/>
    <row r="59686" ht="15"/>
    <row r="59687" ht="15"/>
    <row r="59688" ht="15"/>
    <row r="59689" ht="15"/>
    <row r="59690" ht="15"/>
    <row r="59691" ht="15"/>
    <row r="59692" ht="15"/>
    <row r="59693" ht="15"/>
    <row r="59694" ht="15"/>
    <row r="59695" ht="15"/>
    <row r="59696" ht="15"/>
    <row r="59697" ht="15"/>
    <row r="59698" ht="15"/>
    <row r="59699" ht="15"/>
    <row r="59700" ht="15"/>
    <row r="59701" ht="15"/>
    <row r="59702" ht="15"/>
    <row r="59703" ht="15"/>
    <row r="59704" ht="15"/>
    <row r="59705" ht="15"/>
    <row r="59706" ht="15"/>
    <row r="59707" ht="15"/>
    <row r="59708" ht="15"/>
    <row r="59709" ht="15"/>
    <row r="59710" ht="15"/>
    <row r="59711" ht="15"/>
    <row r="59712" ht="15"/>
    <row r="59713" ht="15"/>
    <row r="59714" ht="15"/>
    <row r="59715" ht="15"/>
    <row r="59716" ht="15"/>
    <row r="59717" ht="15"/>
    <row r="59718" ht="15"/>
    <row r="59719" ht="15"/>
    <row r="59720" ht="15"/>
    <row r="59721" ht="15"/>
    <row r="59722" ht="15"/>
    <row r="59723" ht="15"/>
    <row r="59724" ht="15"/>
    <row r="59725" ht="15"/>
    <row r="59726" ht="15"/>
    <row r="59727" ht="15"/>
    <row r="59728" ht="15"/>
    <row r="59729" ht="15"/>
    <row r="59730" ht="15"/>
    <row r="59731" ht="15"/>
    <row r="59732" ht="15"/>
    <row r="59733" ht="15"/>
    <row r="59734" ht="15"/>
    <row r="59735" ht="15"/>
    <row r="59736" ht="15"/>
    <row r="59737" ht="15"/>
    <row r="59738" ht="15"/>
    <row r="59739" ht="15"/>
    <row r="59740" ht="15"/>
    <row r="59741" ht="15"/>
    <row r="59742" ht="15"/>
    <row r="59743" ht="15"/>
    <row r="59744" ht="15"/>
    <row r="59745" ht="15"/>
    <row r="59746" ht="15"/>
    <row r="59747" ht="15"/>
    <row r="59748" ht="15"/>
    <row r="59749" ht="15"/>
    <row r="59750" ht="15"/>
    <row r="59751" ht="15"/>
    <row r="59752" ht="15"/>
    <row r="59753" ht="15"/>
    <row r="59754" ht="15"/>
    <row r="59755" ht="15"/>
    <row r="59756" ht="15"/>
    <row r="59757" ht="15"/>
    <row r="59758" ht="15"/>
    <row r="59759" ht="15"/>
    <row r="59760" ht="15"/>
    <row r="59761" ht="15"/>
    <row r="59762" ht="15"/>
    <row r="59763" ht="15"/>
    <row r="59764" ht="15"/>
    <row r="59765" ht="15"/>
    <row r="59766" ht="15"/>
    <row r="59767" ht="15"/>
    <row r="59768" ht="15"/>
    <row r="59769" ht="15"/>
    <row r="59770" ht="15"/>
    <row r="59771" ht="15"/>
    <row r="59772" ht="15"/>
    <row r="59773" ht="15"/>
    <row r="59774" ht="15"/>
    <row r="59775" ht="15"/>
    <row r="59776" ht="15"/>
    <row r="59777" ht="15"/>
    <row r="59778" ht="15"/>
    <row r="59779" ht="15"/>
    <row r="59780" ht="15"/>
    <row r="59781" ht="15"/>
    <row r="59782" ht="15"/>
    <row r="59783" ht="15"/>
    <row r="59784" ht="15"/>
    <row r="59785" ht="15"/>
    <row r="59786" ht="15"/>
    <row r="59787" ht="15"/>
    <row r="59788" ht="15"/>
    <row r="59789" ht="15"/>
    <row r="59790" ht="15"/>
    <row r="59791" ht="15"/>
    <row r="59792" ht="15"/>
    <row r="59793" ht="15"/>
    <row r="59794" ht="15"/>
    <row r="59795" ht="15"/>
    <row r="59796" ht="15"/>
    <row r="59797" ht="15"/>
    <row r="59798" ht="15"/>
    <row r="59799" ht="15"/>
    <row r="59800" ht="15"/>
    <row r="59801" ht="15"/>
    <row r="59802" ht="15"/>
    <row r="59803" ht="15"/>
    <row r="59804" ht="15"/>
    <row r="59805" ht="15"/>
    <row r="59806" ht="15"/>
    <row r="59807" ht="15"/>
    <row r="59808" ht="15"/>
    <row r="59809" ht="15"/>
    <row r="59810" ht="15"/>
    <row r="59811" ht="15"/>
    <row r="59812" ht="15"/>
    <row r="59813" ht="15"/>
    <row r="59814" ht="15"/>
    <row r="59815" ht="15"/>
    <row r="59816" ht="15"/>
    <row r="59817" ht="15"/>
    <row r="59818" ht="15"/>
    <row r="59819" ht="15"/>
    <row r="59820" ht="15"/>
    <row r="59821" ht="15"/>
    <row r="59822" ht="15"/>
    <row r="59823" ht="15"/>
    <row r="59824" ht="15"/>
    <row r="59825" ht="15"/>
    <row r="59826" ht="15"/>
    <row r="59827" ht="15"/>
    <row r="59828" ht="15"/>
    <row r="59829" ht="15"/>
    <row r="59830" ht="15"/>
    <row r="59831" ht="15"/>
    <row r="59832" ht="15"/>
    <row r="59833" ht="15"/>
    <row r="59834" ht="15"/>
    <row r="59835" ht="15"/>
    <row r="59836" ht="15"/>
    <row r="59837" ht="15"/>
    <row r="59838" ht="15"/>
    <row r="59839" ht="15"/>
    <row r="59840" ht="15"/>
    <row r="59841" ht="15"/>
    <row r="59842" ht="15"/>
    <row r="59843" ht="15"/>
    <row r="59844" ht="15"/>
    <row r="59845" ht="15"/>
    <row r="59846" ht="15"/>
    <row r="59847" ht="15"/>
    <row r="59848" ht="15"/>
    <row r="59849" ht="15"/>
    <row r="59850" ht="15"/>
    <row r="59851" ht="15"/>
    <row r="59852" ht="15"/>
    <row r="59853" ht="15"/>
    <row r="59854" ht="15"/>
    <row r="59855" ht="15"/>
    <row r="59856" ht="15"/>
    <row r="59857" ht="15"/>
    <row r="59858" ht="15"/>
    <row r="59859" ht="15"/>
    <row r="59860" ht="15"/>
    <row r="59861" ht="15"/>
    <row r="59862" ht="15"/>
    <row r="59863" ht="15"/>
    <row r="59864" ht="15"/>
    <row r="59865" ht="15"/>
    <row r="59866" ht="15"/>
    <row r="59867" ht="15"/>
    <row r="59868" ht="15"/>
    <row r="59869" ht="15"/>
    <row r="59870" ht="15"/>
    <row r="59871" ht="15"/>
    <row r="59872" ht="15"/>
    <row r="59873" ht="15"/>
    <row r="59874" ht="15"/>
    <row r="59875" ht="15"/>
    <row r="59876" ht="15"/>
    <row r="59877" ht="15"/>
    <row r="59878" ht="15"/>
    <row r="59879" ht="15"/>
    <row r="59880" ht="15"/>
    <row r="59881" ht="15"/>
    <row r="59882" ht="15"/>
    <row r="59883" ht="15"/>
    <row r="59884" ht="15"/>
    <row r="59885" ht="15"/>
    <row r="59886" ht="15"/>
    <row r="59887" ht="15"/>
    <row r="59888" ht="15"/>
    <row r="59889" ht="15"/>
    <row r="59890" ht="15"/>
    <row r="59891" ht="15"/>
    <row r="59892" ht="15"/>
    <row r="59893" ht="15"/>
    <row r="59894" ht="15"/>
    <row r="59895" ht="15"/>
    <row r="59896" ht="15"/>
    <row r="59897" ht="15"/>
    <row r="59898" ht="15"/>
    <row r="59899" ht="15"/>
    <row r="59900" ht="15"/>
    <row r="59901" ht="15"/>
    <row r="59902" ht="15"/>
    <row r="59903" ht="15"/>
    <row r="59904" ht="15"/>
    <row r="59905" ht="15"/>
    <row r="59906" ht="15"/>
    <row r="59907" ht="15"/>
    <row r="59908" ht="15"/>
    <row r="59909" ht="15"/>
    <row r="59910" ht="15"/>
    <row r="59911" ht="15"/>
    <row r="59912" ht="15"/>
    <row r="59913" ht="15"/>
    <row r="59914" ht="15"/>
    <row r="59915" ht="15"/>
    <row r="59916" ht="15"/>
    <row r="59917" ht="15"/>
    <row r="59918" ht="15"/>
    <row r="59919" ht="15"/>
    <row r="59920" ht="15"/>
    <row r="59921" ht="15"/>
    <row r="59922" ht="15"/>
    <row r="59923" ht="15"/>
    <row r="59924" ht="15"/>
    <row r="59925" ht="15"/>
    <row r="59926" ht="15"/>
    <row r="59927" ht="15"/>
    <row r="59928" ht="15"/>
    <row r="59929" ht="15"/>
    <row r="59930" ht="15"/>
    <row r="59931" ht="15"/>
    <row r="59932" ht="15"/>
    <row r="59933" ht="15"/>
    <row r="59934" ht="15"/>
    <row r="59935" ht="15"/>
    <row r="59936" ht="15"/>
    <row r="59937" ht="15"/>
    <row r="59938" ht="15"/>
    <row r="59939" ht="15"/>
    <row r="59940" ht="15"/>
    <row r="59941" ht="15"/>
    <row r="59942" ht="15"/>
    <row r="59943" ht="15"/>
    <row r="59944" ht="15"/>
    <row r="59945" ht="15"/>
    <row r="59946" ht="15"/>
    <row r="59947" ht="15"/>
    <row r="59948" ht="15"/>
    <row r="59949" ht="15"/>
    <row r="59950" ht="15"/>
    <row r="59951" ht="15"/>
    <row r="59952" ht="15"/>
    <row r="59953" ht="15"/>
    <row r="59954" ht="15"/>
    <row r="59955" ht="15"/>
    <row r="59956" ht="15"/>
    <row r="59957" ht="15"/>
    <row r="59958" ht="15"/>
    <row r="59959" ht="15"/>
    <row r="59960" ht="15"/>
    <row r="59961" ht="15"/>
    <row r="59962" ht="15"/>
    <row r="59963" ht="15"/>
    <row r="59964" ht="15"/>
    <row r="59965" ht="15"/>
    <row r="59966" ht="15"/>
    <row r="59967" ht="15"/>
    <row r="59968" ht="15"/>
    <row r="59969" ht="15"/>
    <row r="59970" ht="15"/>
    <row r="59971" ht="15"/>
    <row r="59972" ht="15"/>
    <row r="59973" ht="15"/>
    <row r="59974" ht="15"/>
    <row r="59975" ht="15"/>
    <row r="59976" ht="15"/>
    <row r="59977" ht="15"/>
    <row r="59978" ht="15"/>
    <row r="59979" ht="15"/>
    <row r="59980" ht="15"/>
    <row r="59981" ht="15"/>
    <row r="59982" ht="15"/>
    <row r="59983" ht="15"/>
    <row r="59984" ht="15"/>
    <row r="59985" ht="15"/>
    <row r="59986" ht="15"/>
    <row r="59987" ht="15"/>
    <row r="59988" ht="15"/>
    <row r="59989" ht="15"/>
    <row r="59990" ht="15"/>
    <row r="59991" ht="15"/>
    <row r="59992" ht="15"/>
    <row r="59993" ht="15"/>
    <row r="59994" ht="15"/>
    <row r="59995" ht="15"/>
    <row r="59996" ht="15"/>
    <row r="59997" ht="15"/>
    <row r="59998" ht="15"/>
    <row r="59999" ht="15"/>
    <row r="60000" ht="15"/>
    <row r="60001" ht="15"/>
    <row r="60002" ht="15"/>
    <row r="60003" ht="15"/>
    <row r="60004" ht="15"/>
    <row r="60005" ht="15"/>
    <row r="60006" ht="15"/>
    <row r="60007" ht="15"/>
    <row r="60008" ht="15"/>
    <row r="60009" ht="15"/>
    <row r="60010" ht="15"/>
    <row r="60011" ht="15"/>
    <row r="60012" ht="15"/>
    <row r="60013" ht="15"/>
    <row r="60014" ht="15"/>
    <row r="60015" ht="15"/>
    <row r="60016" ht="15"/>
    <row r="60017" ht="15"/>
    <row r="60018" ht="15"/>
    <row r="60019" ht="15"/>
    <row r="60020" ht="15"/>
    <row r="60021" ht="15"/>
    <row r="60022" ht="15"/>
    <row r="60023" ht="15"/>
    <row r="60024" ht="15"/>
    <row r="60025" ht="15"/>
    <row r="60026" ht="15"/>
    <row r="60027" ht="15"/>
    <row r="60028" ht="15"/>
    <row r="60029" ht="15"/>
    <row r="60030" ht="15"/>
    <row r="60031" ht="15"/>
    <row r="60032" ht="15"/>
    <row r="60033" ht="15"/>
    <row r="60034" ht="15"/>
    <row r="60035" ht="15"/>
    <row r="60036" ht="15"/>
    <row r="60037" ht="15"/>
    <row r="60038" ht="15"/>
    <row r="60039" ht="15"/>
    <row r="60040" ht="15"/>
    <row r="60041" ht="15"/>
    <row r="60042" ht="15"/>
    <row r="60043" ht="15"/>
    <row r="60044" ht="15"/>
    <row r="60045" ht="15"/>
    <row r="60046" ht="15"/>
    <row r="60047" ht="15"/>
    <row r="60048" ht="15"/>
    <row r="60049" ht="15"/>
    <row r="60050" ht="15"/>
    <row r="60051" ht="15"/>
    <row r="60052" ht="15"/>
    <row r="60053" ht="15"/>
    <row r="60054" ht="15"/>
    <row r="60055" ht="15"/>
    <row r="60056" ht="15"/>
    <row r="60057" ht="15"/>
    <row r="60058" ht="15"/>
    <row r="60059" ht="15"/>
    <row r="60060" ht="15"/>
    <row r="60061" ht="15"/>
    <row r="60062" ht="15"/>
    <row r="60063" ht="15"/>
    <row r="60064" ht="15"/>
    <row r="60065" ht="15"/>
    <row r="60066" ht="15"/>
    <row r="60067" ht="15"/>
    <row r="60068" ht="15"/>
    <row r="60069" ht="15"/>
    <row r="60070" ht="15"/>
    <row r="60071" ht="15"/>
    <row r="60072" ht="15"/>
    <row r="60073" ht="15"/>
    <row r="60074" ht="15"/>
    <row r="60075" ht="15"/>
    <row r="60076" ht="15"/>
    <row r="60077" ht="15"/>
    <row r="60078" ht="15"/>
    <row r="60079" ht="15"/>
    <row r="60080" ht="15"/>
    <row r="60081" ht="15"/>
    <row r="60082" ht="15"/>
    <row r="60083" ht="15"/>
    <row r="60084" ht="15"/>
    <row r="60085" ht="15"/>
    <row r="60086" ht="15"/>
    <row r="60087" ht="15"/>
    <row r="60088" ht="15"/>
    <row r="60089" ht="15"/>
    <row r="60090" ht="15"/>
    <row r="60091" ht="15"/>
    <row r="60092" ht="15"/>
    <row r="60093" ht="15"/>
    <row r="60094" ht="15"/>
    <row r="60095" ht="15"/>
    <row r="60096" ht="15"/>
    <row r="60097" ht="15"/>
    <row r="60098" ht="15"/>
    <row r="60099" ht="15"/>
    <row r="60100" ht="15"/>
    <row r="60101" ht="15"/>
    <row r="60102" ht="15"/>
    <row r="60103" ht="15"/>
    <row r="60104" ht="15"/>
    <row r="60105" ht="15"/>
    <row r="60106" ht="15"/>
    <row r="60107" ht="15"/>
    <row r="60108" ht="15"/>
    <row r="60109" ht="15"/>
    <row r="60110" ht="15"/>
    <row r="60111" ht="15"/>
    <row r="60112" ht="15"/>
    <row r="60113" ht="15"/>
    <row r="60114" ht="15"/>
    <row r="60115" ht="15"/>
    <row r="60116" ht="15"/>
    <row r="60117" ht="15"/>
    <row r="60118" ht="15"/>
    <row r="60119" ht="15"/>
    <row r="60120" ht="15"/>
    <row r="60121" ht="15"/>
    <row r="60122" ht="15"/>
    <row r="60123" ht="15"/>
    <row r="60124" ht="15"/>
    <row r="60125" ht="15"/>
    <row r="60126" ht="15"/>
    <row r="60127" ht="15"/>
    <row r="60128" ht="15"/>
    <row r="60129" ht="15"/>
    <row r="60130" ht="15"/>
    <row r="60131" ht="15"/>
    <row r="60132" ht="15"/>
    <row r="60133" ht="15"/>
    <row r="60134" ht="15"/>
    <row r="60135" ht="15"/>
    <row r="60136" ht="15"/>
    <row r="60137" ht="15"/>
    <row r="60138" ht="15"/>
    <row r="60139" ht="15"/>
    <row r="60140" ht="15"/>
    <row r="60141" ht="15"/>
    <row r="60142" ht="15"/>
    <row r="60143" ht="15"/>
    <row r="60144" ht="15"/>
    <row r="60145" ht="15"/>
    <row r="60146" ht="15"/>
    <row r="60147" ht="15"/>
    <row r="60148" ht="15"/>
    <row r="60149" ht="15"/>
    <row r="60150" ht="15"/>
    <row r="60151" ht="15"/>
    <row r="60152" ht="15"/>
    <row r="60153" ht="15"/>
    <row r="60154" ht="15"/>
    <row r="60155" ht="15"/>
    <row r="60156" ht="15"/>
    <row r="60157" ht="15"/>
    <row r="60158" ht="15"/>
    <row r="60159" ht="15"/>
    <row r="60160" ht="15"/>
    <row r="60161" ht="15"/>
    <row r="60162" ht="15"/>
    <row r="60163" ht="15"/>
    <row r="60164" ht="15"/>
    <row r="60165" ht="15"/>
    <row r="60166" ht="15"/>
    <row r="60167" ht="15"/>
    <row r="60168" ht="15"/>
    <row r="60169" ht="15"/>
    <row r="60170" ht="15"/>
    <row r="60171" ht="15"/>
    <row r="60172" ht="15"/>
    <row r="60173" ht="15"/>
    <row r="60174" ht="15"/>
    <row r="60175" ht="15"/>
    <row r="60176" ht="15"/>
    <row r="60177" ht="15"/>
    <row r="60178" ht="15"/>
    <row r="60179" ht="15"/>
    <row r="60180" ht="15"/>
    <row r="60181" ht="15"/>
    <row r="60182" ht="15"/>
    <row r="60183" ht="15"/>
    <row r="60184" ht="15"/>
    <row r="60185" ht="15"/>
    <row r="60186" ht="15"/>
    <row r="60187" ht="15"/>
    <row r="60188" ht="15"/>
    <row r="60189" ht="15"/>
    <row r="60190" ht="15"/>
    <row r="60191" ht="15"/>
    <row r="60192" ht="15"/>
    <row r="60193" ht="15"/>
    <row r="60194" ht="15"/>
    <row r="60195" ht="15"/>
    <row r="60196" ht="15"/>
    <row r="60197" ht="15"/>
    <row r="60198" ht="15"/>
    <row r="60199" ht="15"/>
    <row r="60200" ht="15"/>
    <row r="60201" ht="15"/>
    <row r="60202" ht="15"/>
    <row r="60203" ht="15"/>
    <row r="60204" ht="15"/>
    <row r="60205" ht="15"/>
    <row r="60206" ht="15"/>
    <row r="60207" ht="15"/>
    <row r="60208" ht="15"/>
    <row r="60209" ht="15"/>
    <row r="60210" ht="15"/>
    <row r="60211" ht="15"/>
    <row r="60212" ht="15"/>
    <row r="60213" ht="15"/>
    <row r="60214" ht="15"/>
    <row r="60215" ht="15"/>
    <row r="60216" ht="15"/>
    <row r="60217" ht="15"/>
    <row r="60218" ht="15"/>
    <row r="60219" ht="15"/>
    <row r="60220" ht="15"/>
    <row r="60221" ht="15"/>
    <row r="60222" ht="15"/>
    <row r="60223" ht="15"/>
    <row r="60224" ht="15"/>
    <row r="60225" ht="15"/>
    <row r="60226" ht="15"/>
    <row r="60227" ht="15"/>
    <row r="60228" ht="15"/>
    <row r="60229" ht="15"/>
    <row r="60230" ht="15"/>
    <row r="60231" ht="15"/>
    <row r="60232" ht="15"/>
    <row r="60233" ht="15"/>
    <row r="60234" ht="15"/>
    <row r="60235" ht="15"/>
    <row r="60236" ht="15"/>
    <row r="60237" ht="15"/>
    <row r="60238" ht="15"/>
    <row r="60239" ht="15"/>
    <row r="60240" ht="15"/>
    <row r="60241" ht="15"/>
    <row r="60242" ht="15"/>
    <row r="60243" ht="15"/>
    <row r="60244" ht="15"/>
    <row r="60245" ht="15"/>
    <row r="60246" ht="15"/>
    <row r="60247" ht="15"/>
    <row r="60248" ht="15"/>
    <row r="60249" ht="15"/>
    <row r="60250" ht="15"/>
    <row r="60251" ht="15"/>
    <row r="60252" ht="15"/>
    <row r="60253" ht="15"/>
    <row r="60254" ht="15"/>
    <row r="60255" ht="15"/>
    <row r="60256" ht="15"/>
    <row r="60257" ht="15"/>
    <row r="60258" ht="15"/>
    <row r="60259" ht="15"/>
    <row r="60260" ht="15"/>
    <row r="60261" ht="15"/>
    <row r="60262" ht="15"/>
    <row r="60263" ht="15"/>
    <row r="60264" ht="15"/>
    <row r="60265" ht="15"/>
    <row r="60266" ht="15"/>
    <row r="60267" ht="15"/>
    <row r="60268" ht="15"/>
    <row r="60269" ht="15"/>
    <row r="60270" ht="15"/>
    <row r="60271" ht="15"/>
    <row r="60272" ht="15"/>
    <row r="60273" ht="15"/>
    <row r="60274" ht="15"/>
    <row r="60275" ht="15"/>
    <row r="60276" ht="15"/>
    <row r="60277" ht="15"/>
    <row r="60278" ht="15"/>
    <row r="60279" ht="15"/>
    <row r="60280" ht="15"/>
    <row r="60281" ht="15"/>
    <row r="60282" ht="15"/>
    <row r="60283" ht="15"/>
    <row r="60284" ht="15"/>
    <row r="60285" ht="15"/>
    <row r="60286" ht="15"/>
    <row r="60287" ht="15"/>
    <row r="60288" ht="15"/>
    <row r="60289" ht="15"/>
    <row r="60290" ht="15"/>
    <row r="60291" ht="15"/>
    <row r="60292" ht="15"/>
    <row r="60293" ht="15"/>
    <row r="60294" ht="15"/>
    <row r="60295" ht="15"/>
    <row r="60296" ht="15"/>
    <row r="60297" ht="15"/>
    <row r="60298" ht="15"/>
    <row r="60299" ht="15"/>
    <row r="60300" ht="15"/>
    <row r="60301" ht="15"/>
    <row r="60302" ht="15"/>
    <row r="60303" ht="15"/>
    <row r="60304" ht="15"/>
    <row r="60305" ht="15"/>
    <row r="60306" ht="15"/>
    <row r="60307" ht="15"/>
    <row r="60308" ht="15"/>
    <row r="60309" ht="15"/>
    <row r="60310" ht="15"/>
    <row r="60311" ht="15"/>
    <row r="60312" ht="15"/>
    <row r="60313" ht="15"/>
    <row r="60314" ht="15"/>
    <row r="60315" ht="15"/>
    <row r="60316" ht="15"/>
    <row r="60317" ht="15"/>
    <row r="60318" ht="15"/>
    <row r="60319" ht="15"/>
    <row r="60320" ht="15"/>
    <row r="60321" ht="15"/>
    <row r="60322" ht="15"/>
    <row r="60323" ht="15"/>
    <row r="60324" ht="15"/>
    <row r="60325" ht="15"/>
    <row r="60326" ht="15"/>
    <row r="60327" ht="15"/>
    <row r="60328" ht="15"/>
    <row r="60329" ht="15"/>
    <row r="60330" ht="15"/>
    <row r="60331" ht="15"/>
    <row r="60332" ht="15"/>
    <row r="60333" ht="15"/>
    <row r="60334" ht="15"/>
    <row r="60335" ht="15"/>
    <row r="60336" ht="15"/>
    <row r="60337" ht="15"/>
    <row r="60338" ht="15"/>
    <row r="60339" ht="15"/>
    <row r="60340" ht="15"/>
    <row r="60341" ht="15"/>
    <row r="60342" ht="15"/>
    <row r="60343" ht="15"/>
    <row r="60344" ht="15"/>
    <row r="60345" ht="15"/>
    <row r="60346" ht="15"/>
    <row r="60347" ht="15"/>
    <row r="60348" ht="15"/>
    <row r="60349" ht="15"/>
    <row r="60350" ht="15"/>
    <row r="60351" ht="15"/>
    <row r="60352" ht="15"/>
    <row r="60353" ht="15"/>
    <row r="60354" ht="15"/>
    <row r="60355" ht="15"/>
    <row r="60356" ht="15"/>
    <row r="60357" ht="15"/>
    <row r="60358" ht="15"/>
    <row r="60359" ht="15"/>
    <row r="60360" ht="15"/>
    <row r="60361" ht="15"/>
    <row r="60362" ht="15"/>
    <row r="60363" ht="15"/>
    <row r="60364" ht="15"/>
    <row r="60365" ht="15"/>
    <row r="60366" ht="15"/>
    <row r="60367" ht="15"/>
    <row r="60368" ht="15"/>
    <row r="60369" ht="15"/>
    <row r="60370" ht="15"/>
    <row r="60371" ht="15"/>
    <row r="60372" ht="15"/>
    <row r="60373" ht="15"/>
    <row r="60374" ht="15"/>
    <row r="60375" ht="15"/>
    <row r="60376" ht="15"/>
    <row r="60377" ht="15"/>
    <row r="60378" ht="15"/>
    <row r="60379" ht="15"/>
    <row r="60380" ht="15"/>
    <row r="60381" ht="15"/>
    <row r="60382" ht="15"/>
    <row r="60383" ht="15"/>
    <row r="60384" ht="15"/>
    <row r="60385" ht="15"/>
    <row r="60386" ht="15"/>
    <row r="60387" ht="15"/>
    <row r="60388" ht="15"/>
    <row r="60389" ht="15"/>
    <row r="60390" ht="15"/>
    <row r="60391" ht="15"/>
    <row r="60392" ht="15"/>
    <row r="60393" ht="15"/>
    <row r="60394" ht="15"/>
    <row r="60395" ht="15"/>
    <row r="60396" ht="15"/>
    <row r="60397" ht="15"/>
    <row r="60398" ht="15"/>
    <row r="60399" ht="15"/>
    <row r="60400" ht="15"/>
    <row r="60401" ht="15"/>
    <row r="60402" ht="15"/>
    <row r="60403" ht="15"/>
    <row r="60404" ht="15"/>
    <row r="60405" ht="15"/>
    <row r="60406" ht="15"/>
    <row r="60407" ht="15"/>
    <row r="60408" ht="15"/>
    <row r="60409" ht="15"/>
    <row r="60410" ht="15"/>
    <row r="60411" ht="15"/>
    <row r="60412" ht="15"/>
    <row r="60413" ht="15"/>
    <row r="60414" ht="15"/>
    <row r="60415" ht="15"/>
    <row r="60416" ht="15"/>
    <row r="60417" ht="15"/>
    <row r="60418" ht="15"/>
    <row r="60419" ht="15"/>
    <row r="60420" ht="15"/>
    <row r="60421" ht="15"/>
    <row r="60422" ht="15"/>
    <row r="60423" ht="15"/>
    <row r="60424" ht="15"/>
    <row r="60425" ht="15"/>
    <row r="60426" ht="15"/>
    <row r="60427" ht="15"/>
    <row r="60428" ht="15"/>
    <row r="60429" ht="15"/>
    <row r="60430" ht="15"/>
    <row r="60431" ht="15"/>
    <row r="60432" ht="15"/>
    <row r="60433" ht="15"/>
    <row r="60434" ht="15"/>
    <row r="60435" ht="15"/>
    <row r="60436" ht="15"/>
    <row r="60437" ht="15"/>
    <row r="60438" ht="15"/>
    <row r="60439" ht="15"/>
    <row r="60440" ht="15"/>
    <row r="60441" ht="15"/>
    <row r="60442" ht="15"/>
    <row r="60443" ht="15"/>
    <row r="60444" ht="15"/>
    <row r="60445" ht="15"/>
    <row r="60446" ht="15"/>
    <row r="60447" ht="15"/>
    <row r="60448" ht="15"/>
    <row r="60449" ht="15"/>
    <row r="60450" ht="15"/>
    <row r="60451" ht="15"/>
    <row r="60452" ht="15"/>
    <row r="60453" ht="15"/>
    <row r="60454" ht="15"/>
    <row r="60455" ht="15"/>
    <row r="60456" ht="15"/>
    <row r="60457" ht="15"/>
    <row r="60458" ht="15"/>
    <row r="60459" ht="15"/>
    <row r="60460" ht="15"/>
    <row r="60461" ht="15"/>
    <row r="60462" ht="15"/>
    <row r="60463" ht="15"/>
    <row r="60464" ht="15"/>
    <row r="60465" ht="15"/>
    <row r="60466" ht="15"/>
    <row r="60467" ht="15"/>
    <row r="60468" ht="15"/>
    <row r="60469" ht="15"/>
    <row r="60470" ht="15"/>
    <row r="60471" ht="15"/>
    <row r="60472" ht="15"/>
    <row r="60473" ht="15"/>
    <row r="60474" ht="15"/>
    <row r="60475" ht="15"/>
    <row r="60476" ht="15"/>
    <row r="60477" ht="15"/>
    <row r="60478" ht="15"/>
    <row r="60479" ht="15"/>
    <row r="60480" ht="15"/>
    <row r="60481" ht="15"/>
    <row r="60482" ht="15"/>
    <row r="60483" ht="15"/>
    <row r="60484" ht="15"/>
    <row r="60485" ht="15"/>
    <row r="60486" ht="15"/>
    <row r="60487" ht="15"/>
    <row r="60488" ht="15"/>
    <row r="60489" ht="15"/>
    <row r="60490" ht="15"/>
    <row r="60491" ht="15"/>
    <row r="60492" ht="15"/>
    <row r="60493" ht="15"/>
    <row r="60494" ht="15"/>
    <row r="60495" ht="15"/>
    <row r="60496" ht="15"/>
    <row r="60497" ht="15"/>
    <row r="60498" ht="15"/>
    <row r="60499" ht="15"/>
    <row r="60500" ht="15"/>
    <row r="60501" ht="15"/>
    <row r="60502" ht="15"/>
    <row r="60503" ht="15"/>
    <row r="60504" ht="15"/>
    <row r="60505" ht="15"/>
    <row r="60506" ht="15"/>
    <row r="60507" ht="15"/>
    <row r="60508" ht="15"/>
    <row r="60509" ht="15"/>
    <row r="60510" ht="15"/>
    <row r="60511" ht="15"/>
    <row r="60512" ht="15"/>
    <row r="60513" ht="15"/>
    <row r="60514" ht="15"/>
    <row r="60515" ht="15"/>
    <row r="60516" ht="15"/>
    <row r="60517" ht="15"/>
    <row r="60518" ht="15"/>
    <row r="60519" ht="15"/>
    <row r="60520" ht="15"/>
    <row r="60521" ht="15"/>
    <row r="60522" ht="15"/>
    <row r="60523" ht="15"/>
    <row r="60524" ht="15"/>
    <row r="60525" ht="15"/>
    <row r="60526" ht="15"/>
    <row r="60527" ht="15"/>
    <row r="60528" ht="15"/>
    <row r="60529" ht="15"/>
    <row r="60530" ht="15"/>
    <row r="60531" ht="15"/>
    <row r="60532" ht="15"/>
    <row r="60533" ht="15"/>
    <row r="60534" ht="15"/>
    <row r="60535" ht="15"/>
    <row r="60536" ht="15"/>
    <row r="60537" ht="15"/>
    <row r="60538" ht="15"/>
    <row r="60539" ht="15"/>
    <row r="60540" ht="15"/>
    <row r="60541" ht="15"/>
    <row r="60542" ht="15"/>
    <row r="60543" ht="15"/>
    <row r="60544" ht="15"/>
    <row r="60545" ht="15"/>
    <row r="60546" ht="15"/>
    <row r="60547" ht="15"/>
    <row r="60548" ht="15"/>
    <row r="60549" ht="15"/>
    <row r="60550" ht="15"/>
    <row r="60551" ht="15"/>
    <row r="60552" ht="15"/>
    <row r="60553" ht="15"/>
    <row r="60554" ht="15"/>
    <row r="60555" ht="15"/>
    <row r="60556" ht="15"/>
    <row r="60557" ht="15"/>
    <row r="60558" ht="15"/>
    <row r="60559" ht="15"/>
    <row r="60560" ht="15"/>
    <row r="60561" ht="15"/>
    <row r="60562" ht="15"/>
    <row r="60563" ht="15"/>
    <row r="60564" ht="15"/>
    <row r="60565" ht="15"/>
    <row r="60566" ht="15"/>
    <row r="60567" ht="15"/>
    <row r="60568" ht="15"/>
    <row r="60569" ht="15"/>
    <row r="60570" ht="15"/>
    <row r="60571" ht="15"/>
    <row r="60572" ht="15"/>
    <row r="60573" ht="15"/>
    <row r="60574" ht="15"/>
    <row r="60575" ht="15"/>
    <row r="60576" ht="15"/>
    <row r="60577" ht="15"/>
    <row r="60578" ht="15"/>
    <row r="60579" ht="15"/>
    <row r="60580" ht="15"/>
    <row r="60581" ht="15"/>
    <row r="60582" ht="15"/>
    <row r="60583" ht="15"/>
    <row r="60584" ht="15"/>
    <row r="60585" ht="15"/>
    <row r="60586" ht="15"/>
    <row r="60587" ht="15"/>
    <row r="60588" ht="15"/>
    <row r="60589" ht="15"/>
    <row r="60590" ht="15"/>
    <row r="60591" ht="15"/>
    <row r="60592" ht="15"/>
    <row r="60593" ht="15"/>
    <row r="60594" ht="15"/>
    <row r="60595" ht="15"/>
    <row r="60596" ht="15"/>
    <row r="60597" ht="15"/>
    <row r="60598" ht="15"/>
    <row r="60599" ht="15"/>
    <row r="60600" ht="15"/>
    <row r="60601" ht="15"/>
    <row r="60602" ht="15"/>
    <row r="60603" ht="15"/>
    <row r="60604" ht="15"/>
    <row r="60605" ht="15"/>
    <row r="60606" ht="15"/>
    <row r="60607" ht="15"/>
    <row r="60608" ht="15"/>
    <row r="60609" ht="15"/>
    <row r="60610" ht="15"/>
    <row r="60611" ht="15"/>
    <row r="60612" ht="15"/>
    <row r="60613" ht="15"/>
    <row r="60614" ht="15"/>
    <row r="60615" ht="15"/>
    <row r="60616" ht="15"/>
    <row r="60617" ht="15"/>
    <row r="60618" ht="15"/>
    <row r="60619" ht="15"/>
    <row r="60620" ht="15"/>
    <row r="60621" ht="15"/>
    <row r="60622" ht="15"/>
    <row r="60623" ht="15"/>
    <row r="60624" ht="15"/>
    <row r="60625" ht="15"/>
    <row r="60626" ht="15"/>
    <row r="60627" ht="15"/>
    <row r="60628" ht="15"/>
    <row r="60629" ht="15"/>
    <row r="60630" ht="15"/>
    <row r="60631" ht="15"/>
    <row r="60632" ht="15"/>
    <row r="60633" ht="15"/>
    <row r="60634" ht="15"/>
    <row r="60635" ht="15"/>
    <row r="60636" ht="15"/>
    <row r="60637" ht="15"/>
    <row r="60638" ht="15"/>
    <row r="60639" ht="15"/>
    <row r="60640" ht="15"/>
    <row r="60641" ht="15"/>
    <row r="60642" ht="15"/>
    <row r="60643" ht="15"/>
    <row r="60644" ht="15"/>
    <row r="60645" ht="15"/>
    <row r="60646" ht="15"/>
    <row r="60647" ht="15"/>
    <row r="60648" ht="15"/>
    <row r="60649" ht="15"/>
    <row r="60650" ht="15"/>
    <row r="60651" ht="15"/>
    <row r="60652" ht="15"/>
    <row r="60653" ht="15"/>
    <row r="60654" ht="15"/>
    <row r="60655" ht="15"/>
    <row r="60656" ht="15"/>
    <row r="60657" ht="15"/>
    <row r="60658" ht="15"/>
    <row r="60659" ht="15"/>
    <row r="60660" ht="15"/>
    <row r="60661" ht="15"/>
    <row r="60662" ht="15"/>
    <row r="60663" ht="15"/>
    <row r="60664" ht="15"/>
    <row r="60665" ht="15"/>
    <row r="60666" ht="15"/>
    <row r="60667" ht="15"/>
    <row r="60668" ht="15"/>
    <row r="60669" ht="15"/>
    <row r="60670" ht="15"/>
    <row r="60671" ht="15"/>
    <row r="60672" ht="15"/>
    <row r="60673" ht="15"/>
    <row r="60674" ht="15"/>
    <row r="60675" ht="15"/>
    <row r="60676" ht="15"/>
    <row r="60677" ht="15"/>
    <row r="60678" ht="15"/>
    <row r="60679" ht="15"/>
    <row r="60680" ht="15"/>
    <row r="60681" ht="15"/>
    <row r="60682" ht="15"/>
    <row r="60683" ht="15"/>
    <row r="60684" ht="15"/>
    <row r="60685" ht="15"/>
    <row r="60686" ht="15"/>
    <row r="60687" ht="15"/>
    <row r="60688" ht="15"/>
    <row r="60689" ht="15"/>
    <row r="60690" ht="15"/>
    <row r="60691" ht="15"/>
    <row r="60692" ht="15"/>
    <row r="60693" ht="15"/>
    <row r="60694" ht="15"/>
    <row r="60695" ht="15"/>
    <row r="60696" ht="15"/>
    <row r="60697" ht="15"/>
    <row r="60698" ht="15"/>
    <row r="60699" ht="15"/>
    <row r="60700" ht="15"/>
    <row r="60701" ht="15"/>
    <row r="60702" ht="15"/>
    <row r="60703" ht="15"/>
    <row r="60704" ht="15"/>
    <row r="60705" ht="15"/>
    <row r="60706" ht="15"/>
    <row r="60707" ht="15"/>
    <row r="60708" ht="15"/>
    <row r="60709" ht="15"/>
    <row r="60710" ht="15"/>
    <row r="60711" ht="15"/>
    <row r="60712" ht="15"/>
    <row r="60713" ht="15"/>
    <row r="60714" ht="15"/>
    <row r="60715" ht="15"/>
    <row r="60716" ht="15"/>
    <row r="60717" ht="15"/>
    <row r="60718" ht="15"/>
    <row r="60719" ht="15"/>
    <row r="60720" ht="15"/>
    <row r="60721" ht="15"/>
    <row r="60722" ht="15"/>
    <row r="60723" ht="15"/>
    <row r="60724" ht="15"/>
    <row r="60725" ht="15"/>
    <row r="60726" ht="15"/>
    <row r="60727" ht="15"/>
    <row r="60728" ht="15"/>
    <row r="60729" ht="15"/>
    <row r="60730" ht="15"/>
    <row r="60731" ht="15"/>
    <row r="60732" ht="15"/>
    <row r="60733" ht="15"/>
    <row r="60734" ht="15"/>
    <row r="60735" ht="15"/>
    <row r="60736" ht="15"/>
    <row r="60737" ht="15"/>
    <row r="60738" ht="15"/>
    <row r="60739" ht="15"/>
    <row r="60740" ht="15"/>
    <row r="60741" ht="15"/>
    <row r="60742" ht="15"/>
    <row r="60743" ht="15"/>
    <row r="60744" ht="15"/>
    <row r="60745" ht="15"/>
    <row r="60746" ht="15"/>
    <row r="60747" ht="15"/>
    <row r="60748" ht="15"/>
    <row r="60749" ht="15"/>
    <row r="60750" ht="15"/>
    <row r="60751" ht="15"/>
    <row r="60752" ht="15"/>
    <row r="60753" ht="15"/>
    <row r="60754" ht="15"/>
    <row r="60755" ht="15"/>
    <row r="60756" ht="15"/>
    <row r="60757" ht="15"/>
    <row r="60758" ht="15"/>
    <row r="60759" ht="15"/>
    <row r="60760" ht="15"/>
    <row r="60761" ht="15"/>
    <row r="60762" ht="15"/>
    <row r="60763" ht="15"/>
    <row r="60764" ht="15"/>
    <row r="60765" ht="15"/>
    <row r="60766" ht="15"/>
    <row r="60767" ht="15"/>
    <row r="60768" ht="15"/>
    <row r="60769" ht="15"/>
    <row r="60770" ht="15"/>
    <row r="60771" ht="15"/>
    <row r="60772" ht="15"/>
    <row r="60773" ht="15"/>
    <row r="60774" ht="15"/>
    <row r="60775" ht="15"/>
    <row r="60776" ht="15"/>
    <row r="60777" ht="15"/>
    <row r="60778" ht="15"/>
    <row r="60779" ht="15"/>
    <row r="60780" ht="15"/>
    <row r="60781" ht="15"/>
    <row r="60782" ht="15"/>
    <row r="60783" ht="15"/>
    <row r="60784" ht="15"/>
    <row r="60785" ht="15"/>
    <row r="60786" ht="15"/>
    <row r="60787" ht="15"/>
    <row r="60788" ht="15"/>
    <row r="60789" ht="15"/>
    <row r="60790" ht="15"/>
    <row r="60791" ht="15"/>
    <row r="60792" ht="15"/>
    <row r="60793" ht="15"/>
    <row r="60794" ht="15"/>
    <row r="60795" ht="15"/>
    <row r="60796" ht="15"/>
    <row r="60797" ht="15"/>
    <row r="60798" ht="15"/>
    <row r="60799" ht="15"/>
    <row r="60800" ht="15"/>
    <row r="60801" ht="15"/>
    <row r="60802" ht="15"/>
    <row r="60803" ht="15"/>
    <row r="60804" ht="15"/>
    <row r="60805" ht="15"/>
    <row r="60806" ht="15"/>
    <row r="60807" ht="15"/>
    <row r="60808" ht="15"/>
    <row r="60809" ht="15"/>
    <row r="60810" ht="15"/>
    <row r="60811" ht="15"/>
    <row r="60812" ht="15"/>
    <row r="60813" ht="15"/>
    <row r="60814" ht="15"/>
    <row r="60815" ht="15"/>
    <row r="60816" ht="15"/>
    <row r="60817" ht="15"/>
    <row r="60818" ht="15"/>
    <row r="60819" ht="15"/>
    <row r="60820" ht="15"/>
    <row r="60821" ht="15"/>
    <row r="60822" ht="15"/>
    <row r="60823" ht="15"/>
    <row r="60824" ht="15"/>
    <row r="60825" ht="15"/>
    <row r="60826" ht="15"/>
    <row r="60827" ht="15"/>
    <row r="60828" ht="15"/>
    <row r="60829" ht="15"/>
    <row r="60830" ht="15"/>
    <row r="60831" ht="15"/>
    <row r="60832" ht="15"/>
    <row r="60833" ht="15"/>
    <row r="60834" ht="15"/>
    <row r="60835" ht="15"/>
    <row r="60836" ht="15"/>
    <row r="60837" ht="15"/>
    <row r="60838" ht="15"/>
    <row r="60839" ht="15"/>
    <row r="60840" ht="15"/>
    <row r="60841" ht="15"/>
    <row r="60842" ht="15"/>
    <row r="60843" ht="15"/>
    <row r="60844" ht="15"/>
    <row r="60845" ht="15"/>
    <row r="60846" ht="15"/>
    <row r="60847" ht="15"/>
    <row r="60848" ht="15"/>
    <row r="60849" ht="15"/>
    <row r="60850" ht="15"/>
    <row r="60851" ht="15"/>
    <row r="60852" ht="15"/>
    <row r="60853" ht="15"/>
    <row r="60854" ht="15"/>
    <row r="60855" ht="15"/>
    <row r="60856" ht="15"/>
    <row r="60857" ht="15"/>
    <row r="60858" ht="15"/>
    <row r="60859" ht="15"/>
    <row r="60860" ht="15"/>
    <row r="60861" ht="15"/>
    <row r="60862" ht="15"/>
    <row r="60863" ht="15"/>
    <row r="60864" ht="15"/>
    <row r="60865" ht="15"/>
    <row r="60866" ht="15"/>
    <row r="60867" ht="15"/>
    <row r="60868" ht="15"/>
    <row r="60869" ht="15"/>
    <row r="60870" ht="15"/>
    <row r="60871" ht="15"/>
    <row r="60872" ht="15"/>
    <row r="60873" ht="15"/>
    <row r="60874" ht="15"/>
    <row r="60875" ht="15"/>
    <row r="60876" ht="15"/>
    <row r="60877" ht="15"/>
    <row r="60878" ht="15"/>
    <row r="60879" ht="15"/>
    <row r="60880" ht="15"/>
    <row r="60881" ht="15"/>
    <row r="60882" ht="15"/>
    <row r="60883" ht="15"/>
    <row r="60884" ht="15"/>
    <row r="60885" ht="15"/>
    <row r="60886" ht="15"/>
    <row r="60887" ht="15"/>
    <row r="60888" ht="15"/>
    <row r="60889" ht="15"/>
    <row r="60890" ht="15"/>
    <row r="60891" ht="15"/>
    <row r="60892" ht="15"/>
    <row r="60893" ht="15"/>
    <row r="60894" ht="15"/>
    <row r="60895" ht="15"/>
    <row r="60896" ht="15"/>
    <row r="60897" ht="15"/>
    <row r="60898" ht="15"/>
    <row r="60899" ht="15"/>
    <row r="60900" ht="15"/>
    <row r="60901" ht="15"/>
    <row r="60902" ht="15"/>
    <row r="60903" ht="15"/>
    <row r="60904" ht="15"/>
    <row r="60905" ht="15"/>
    <row r="60906" ht="15"/>
    <row r="60907" ht="15"/>
    <row r="60908" ht="15"/>
    <row r="60909" ht="15"/>
    <row r="60910" ht="15"/>
    <row r="60911" ht="15"/>
    <row r="60912" ht="15"/>
    <row r="60913" ht="15"/>
    <row r="60914" ht="15"/>
    <row r="60915" ht="15"/>
    <row r="60916" ht="15"/>
    <row r="60917" ht="15"/>
    <row r="60918" ht="15"/>
    <row r="60919" ht="15"/>
    <row r="60920" ht="15"/>
    <row r="60921" ht="15"/>
    <row r="60922" ht="15"/>
    <row r="60923" ht="15"/>
    <row r="60924" ht="15"/>
    <row r="60925" ht="15"/>
    <row r="60926" ht="15"/>
    <row r="60927" ht="15"/>
    <row r="60928" ht="15"/>
    <row r="60929" ht="15"/>
    <row r="60930" ht="15"/>
    <row r="60931" ht="15"/>
    <row r="60932" ht="15"/>
    <row r="60933" ht="15"/>
    <row r="60934" ht="15"/>
    <row r="60935" ht="15"/>
    <row r="60936" ht="15"/>
    <row r="60937" ht="15"/>
    <row r="60938" ht="15"/>
    <row r="60939" ht="15"/>
    <row r="60940" ht="15"/>
    <row r="60941" ht="15"/>
    <row r="60942" ht="15"/>
    <row r="60943" ht="15"/>
    <row r="60944" ht="15"/>
    <row r="60945" ht="15"/>
    <row r="60946" ht="15"/>
    <row r="60947" ht="15"/>
    <row r="60948" ht="15"/>
    <row r="60949" ht="15"/>
    <row r="60950" ht="15"/>
    <row r="60951" ht="15"/>
    <row r="60952" ht="15"/>
    <row r="60953" ht="15"/>
    <row r="60954" ht="15"/>
    <row r="60955" ht="15"/>
    <row r="60956" ht="15"/>
    <row r="60957" ht="15"/>
    <row r="60958" ht="15"/>
    <row r="60959" ht="15"/>
    <row r="60960" ht="15"/>
    <row r="60961" ht="15"/>
    <row r="60962" ht="15"/>
    <row r="60963" ht="15"/>
    <row r="60964" ht="15"/>
    <row r="60965" ht="15"/>
    <row r="60966" ht="15"/>
    <row r="60967" ht="15"/>
    <row r="60968" ht="15"/>
    <row r="60969" ht="15"/>
    <row r="60970" ht="15"/>
    <row r="60971" ht="15"/>
    <row r="60972" ht="15"/>
    <row r="60973" ht="15"/>
    <row r="60974" ht="15"/>
    <row r="60975" ht="15"/>
    <row r="60976" ht="15"/>
    <row r="60977" ht="15"/>
    <row r="60978" ht="15"/>
    <row r="60979" ht="15"/>
    <row r="60980" ht="15"/>
    <row r="60981" ht="15"/>
    <row r="60982" ht="15"/>
    <row r="60983" ht="15"/>
    <row r="60984" ht="15"/>
    <row r="60985" ht="15"/>
    <row r="60986" ht="15"/>
    <row r="60987" ht="15"/>
    <row r="60988" ht="15"/>
    <row r="60989" ht="15"/>
    <row r="60990" ht="15"/>
    <row r="60991" ht="15"/>
    <row r="60992" ht="15"/>
    <row r="60993" ht="15"/>
    <row r="60994" ht="15"/>
    <row r="60995" ht="15"/>
    <row r="60996" ht="15"/>
    <row r="60997" ht="15"/>
    <row r="60998" ht="15"/>
    <row r="60999" ht="15"/>
    <row r="61000" ht="15"/>
    <row r="61001" ht="15"/>
    <row r="61002" ht="15"/>
    <row r="61003" ht="15"/>
    <row r="61004" ht="15"/>
    <row r="61005" ht="15"/>
    <row r="61006" ht="15"/>
    <row r="61007" ht="15"/>
    <row r="61008" ht="15"/>
    <row r="61009" ht="15"/>
    <row r="61010" ht="15"/>
    <row r="61011" ht="15"/>
    <row r="61012" ht="15"/>
    <row r="61013" ht="15"/>
    <row r="61014" ht="15"/>
    <row r="61015" ht="15"/>
    <row r="61016" ht="15"/>
    <row r="61017" ht="15"/>
    <row r="61018" ht="15"/>
    <row r="61019" ht="15"/>
    <row r="61020" ht="15"/>
    <row r="61021" ht="15"/>
    <row r="61022" ht="15"/>
    <row r="61023" ht="15"/>
    <row r="61024" ht="15"/>
    <row r="61025" ht="15"/>
    <row r="61026" ht="15"/>
    <row r="61027" ht="15"/>
    <row r="61028" ht="15"/>
    <row r="61029" ht="15"/>
    <row r="61030" ht="15"/>
    <row r="61031" ht="15"/>
    <row r="61032" ht="15"/>
    <row r="61033" ht="15"/>
    <row r="61034" ht="15"/>
    <row r="61035" ht="15"/>
    <row r="61036" ht="15"/>
    <row r="61037" ht="15"/>
    <row r="61038" ht="15"/>
    <row r="61039" ht="15"/>
    <row r="61040" ht="15"/>
    <row r="61041" ht="15"/>
    <row r="61042" ht="15"/>
    <row r="61043" ht="15"/>
    <row r="61044" ht="15"/>
    <row r="61045" ht="15"/>
    <row r="61046" ht="15"/>
    <row r="61047" ht="15"/>
    <row r="61048" ht="15"/>
    <row r="61049" ht="15"/>
    <row r="61050" ht="15"/>
    <row r="61051" ht="15"/>
    <row r="61052" ht="15"/>
    <row r="61053" ht="15"/>
    <row r="61054" ht="15"/>
    <row r="61055" ht="15"/>
    <row r="61056" ht="15"/>
    <row r="61057" ht="15"/>
    <row r="61058" ht="15"/>
    <row r="61059" ht="15"/>
    <row r="61060" ht="15"/>
    <row r="61061" ht="15"/>
    <row r="61062" ht="15"/>
    <row r="61063" ht="15"/>
    <row r="61064" ht="15"/>
    <row r="61065" ht="15"/>
    <row r="61066" ht="15"/>
    <row r="61067" ht="15"/>
    <row r="61068" ht="15"/>
    <row r="61069" ht="15"/>
    <row r="61070" ht="15"/>
    <row r="61071" ht="15"/>
    <row r="61072" ht="15"/>
    <row r="61073" ht="15"/>
    <row r="61074" ht="15"/>
    <row r="61075" ht="15"/>
    <row r="61076" ht="15"/>
    <row r="61077" ht="15"/>
    <row r="61078" ht="15"/>
    <row r="61079" ht="15"/>
    <row r="61080" ht="15"/>
    <row r="61081" ht="15"/>
    <row r="61082" ht="15"/>
    <row r="61083" ht="15"/>
    <row r="61084" ht="15"/>
    <row r="61085" ht="15"/>
    <row r="61086" ht="15"/>
    <row r="61087" ht="15"/>
    <row r="61088" ht="15"/>
    <row r="61089" ht="15"/>
    <row r="61090" ht="15"/>
    <row r="61091" ht="15"/>
    <row r="61092" ht="15"/>
    <row r="61093" ht="15"/>
    <row r="61094" ht="15"/>
    <row r="61095" ht="15"/>
    <row r="61096" ht="15"/>
    <row r="61097" ht="15"/>
    <row r="61098" ht="15"/>
    <row r="61099" ht="15"/>
    <row r="61100" ht="15"/>
    <row r="61101" ht="15"/>
    <row r="61102" ht="15"/>
    <row r="61103" ht="15"/>
    <row r="61104" ht="15"/>
    <row r="61105" ht="15"/>
    <row r="61106" ht="15"/>
    <row r="61107" ht="15"/>
    <row r="61108" ht="15"/>
    <row r="61109" ht="15"/>
    <row r="61110" ht="15"/>
    <row r="61111" ht="15"/>
    <row r="61112" ht="15"/>
    <row r="61113" ht="15"/>
    <row r="61114" ht="15"/>
    <row r="61115" ht="15"/>
    <row r="61116" ht="15"/>
    <row r="61117" ht="15"/>
    <row r="61118" ht="15"/>
    <row r="61119" ht="15"/>
    <row r="61120" ht="15"/>
    <row r="61121" ht="15"/>
    <row r="61122" ht="15"/>
    <row r="61123" ht="15"/>
    <row r="61124" ht="15"/>
    <row r="61125" ht="15"/>
    <row r="61126" ht="15"/>
    <row r="61127" ht="15"/>
    <row r="61128" ht="15"/>
    <row r="61129" ht="15"/>
    <row r="61130" ht="15"/>
    <row r="61131" ht="15"/>
    <row r="61132" ht="15"/>
    <row r="61133" ht="15"/>
    <row r="61134" ht="15"/>
    <row r="61135" ht="15"/>
    <row r="61136" ht="15"/>
    <row r="61137" ht="15"/>
    <row r="61138" ht="15"/>
    <row r="61139" ht="15"/>
    <row r="61140" ht="15"/>
    <row r="61141" ht="15"/>
    <row r="61142" ht="15"/>
    <row r="61143" ht="15"/>
    <row r="61144" ht="15"/>
    <row r="61145" ht="15"/>
    <row r="61146" ht="15"/>
    <row r="61147" ht="15"/>
    <row r="61148" ht="15"/>
    <row r="61149" ht="15"/>
    <row r="61150" ht="15"/>
    <row r="61151" ht="15"/>
    <row r="61152" ht="15"/>
    <row r="61153" ht="15"/>
    <row r="61154" ht="15"/>
    <row r="61155" ht="15"/>
    <row r="61156" ht="15"/>
    <row r="61157" ht="15"/>
    <row r="61158" ht="15"/>
    <row r="61159" ht="15"/>
    <row r="61160" ht="15"/>
    <row r="61161" ht="15"/>
    <row r="61162" ht="15"/>
    <row r="61163" ht="15"/>
    <row r="61164" ht="15"/>
    <row r="61165" ht="15"/>
    <row r="61166" ht="15"/>
    <row r="61167" ht="15"/>
    <row r="61168" ht="15"/>
    <row r="61169" ht="15"/>
    <row r="61170" ht="15"/>
    <row r="61171" ht="15"/>
    <row r="61172" ht="15"/>
    <row r="61173" ht="15"/>
    <row r="61174" ht="15"/>
    <row r="61175" ht="15"/>
    <row r="61176" ht="15"/>
    <row r="61177" ht="15"/>
    <row r="61178" ht="15"/>
    <row r="61179" ht="15"/>
    <row r="61180" ht="15"/>
    <row r="61181" ht="15"/>
    <row r="61182" ht="15"/>
    <row r="61183" ht="15"/>
    <row r="61184" ht="15"/>
    <row r="61185" ht="15"/>
    <row r="61186" ht="15"/>
    <row r="61187" ht="15"/>
    <row r="61188" ht="15"/>
    <row r="61189" ht="15"/>
    <row r="61190" ht="15"/>
    <row r="61191" ht="15"/>
    <row r="61192" ht="15"/>
    <row r="61193" ht="15"/>
    <row r="61194" ht="15"/>
    <row r="61195" ht="15"/>
    <row r="61196" ht="15"/>
    <row r="61197" ht="15"/>
    <row r="61198" ht="15"/>
    <row r="61199" ht="15"/>
    <row r="61200" ht="15"/>
    <row r="61201" ht="15"/>
    <row r="61202" ht="15"/>
    <row r="61203" ht="15"/>
    <row r="61204" ht="15"/>
    <row r="61205" ht="15"/>
    <row r="61206" ht="15"/>
    <row r="61207" ht="15"/>
    <row r="61208" ht="15"/>
    <row r="61209" ht="15"/>
    <row r="61210" ht="15"/>
    <row r="61211" ht="15"/>
    <row r="61212" ht="15"/>
    <row r="61213" ht="15"/>
    <row r="61214" ht="15"/>
    <row r="61215" ht="15"/>
    <row r="61216" ht="15"/>
    <row r="61217" ht="15"/>
    <row r="61218" ht="15"/>
    <row r="61219" ht="15"/>
    <row r="61220" ht="15"/>
    <row r="61221" ht="15"/>
    <row r="61222" ht="15"/>
    <row r="61223" ht="15"/>
    <row r="61224" ht="15"/>
    <row r="61225" ht="15"/>
    <row r="61226" ht="15"/>
    <row r="61227" ht="15"/>
    <row r="61228" ht="15"/>
    <row r="61229" ht="15"/>
    <row r="61230" ht="15"/>
    <row r="61231" ht="15"/>
    <row r="61232" ht="15"/>
    <row r="61233" ht="15"/>
    <row r="61234" ht="15"/>
    <row r="61235" ht="15"/>
    <row r="61236" ht="15"/>
    <row r="61237" ht="15"/>
    <row r="61238" ht="15"/>
    <row r="61239" ht="15"/>
    <row r="61240" ht="15"/>
    <row r="61241" ht="15"/>
    <row r="61242" ht="15"/>
    <row r="61243" ht="15"/>
    <row r="61244" ht="15"/>
    <row r="61245" ht="15"/>
    <row r="61246" ht="15"/>
    <row r="61247" ht="15"/>
    <row r="61248" ht="15"/>
    <row r="61249" ht="15"/>
    <row r="61250" ht="15"/>
    <row r="61251" ht="15"/>
    <row r="61252" ht="15"/>
    <row r="61253" ht="15"/>
    <row r="61254" ht="15"/>
    <row r="61255" ht="15"/>
    <row r="61256" ht="15"/>
    <row r="61257" ht="15"/>
    <row r="61258" ht="15"/>
    <row r="61259" ht="15"/>
    <row r="61260" ht="15"/>
    <row r="61261" ht="15"/>
    <row r="61262" ht="15"/>
    <row r="61263" ht="15"/>
    <row r="61264" ht="15"/>
    <row r="61265" ht="15"/>
    <row r="61266" ht="15"/>
    <row r="61267" ht="15"/>
    <row r="61268" ht="15"/>
    <row r="61269" ht="15"/>
    <row r="61270" ht="15"/>
    <row r="61271" ht="15"/>
    <row r="61272" ht="15"/>
    <row r="61273" ht="15"/>
    <row r="61274" ht="15"/>
    <row r="61275" ht="15"/>
    <row r="61276" ht="15"/>
    <row r="61277" ht="15"/>
    <row r="61278" ht="15"/>
    <row r="61279" ht="15"/>
    <row r="61280" ht="15"/>
    <row r="61281" ht="15"/>
    <row r="61282" ht="15"/>
    <row r="61283" ht="15"/>
    <row r="61284" ht="15"/>
    <row r="61285" ht="15"/>
    <row r="61286" ht="15"/>
    <row r="61287" ht="15"/>
    <row r="61288" ht="15"/>
    <row r="61289" ht="15"/>
    <row r="61290" ht="15"/>
    <row r="61291" ht="15"/>
    <row r="61292" ht="15"/>
    <row r="61293" ht="15"/>
    <row r="61294" ht="15"/>
    <row r="61295" ht="15"/>
    <row r="61296" ht="15"/>
    <row r="61297" ht="15"/>
    <row r="61298" ht="15"/>
    <row r="61299" ht="15"/>
    <row r="61300" ht="15"/>
    <row r="61301" ht="15"/>
    <row r="61302" ht="15"/>
    <row r="61303" ht="15"/>
    <row r="61304" ht="15"/>
    <row r="61305" ht="15"/>
    <row r="61306" ht="15"/>
    <row r="61307" ht="15"/>
    <row r="61308" ht="15"/>
    <row r="61309" ht="15"/>
    <row r="61310" ht="15"/>
    <row r="61311" ht="15"/>
    <row r="61312" ht="15"/>
    <row r="61313" ht="15"/>
    <row r="61314" ht="15"/>
    <row r="61315" ht="15"/>
    <row r="61316" ht="15"/>
    <row r="61317" ht="15"/>
    <row r="61318" ht="15"/>
    <row r="61319" ht="15"/>
    <row r="61320" ht="15"/>
    <row r="61321" ht="15"/>
    <row r="61322" ht="15"/>
    <row r="61323" ht="15"/>
    <row r="61324" ht="15"/>
    <row r="61325" ht="15"/>
    <row r="61326" ht="15"/>
    <row r="61327" ht="15"/>
    <row r="61328" ht="15"/>
    <row r="61329" ht="15"/>
    <row r="61330" ht="15"/>
    <row r="61331" ht="15"/>
    <row r="61332" ht="15"/>
    <row r="61333" ht="15"/>
    <row r="61334" ht="15"/>
    <row r="61335" ht="15"/>
    <row r="61336" ht="15"/>
    <row r="61337" ht="15"/>
    <row r="61338" ht="15"/>
    <row r="61339" ht="15"/>
    <row r="61340" ht="15"/>
    <row r="61341" ht="15"/>
    <row r="61342" ht="15"/>
    <row r="61343" ht="15"/>
    <row r="61344" ht="15"/>
    <row r="61345" ht="15"/>
    <row r="61346" ht="15"/>
    <row r="61347" ht="15"/>
    <row r="61348" ht="15"/>
    <row r="61349" ht="15"/>
    <row r="61350" ht="15"/>
    <row r="61351" ht="15"/>
    <row r="61352" ht="15"/>
    <row r="61353" ht="15"/>
    <row r="61354" ht="15"/>
    <row r="61355" ht="15"/>
    <row r="61356" ht="15"/>
    <row r="61357" ht="15"/>
    <row r="61358" ht="15"/>
    <row r="61359" ht="15"/>
    <row r="61360" ht="15"/>
    <row r="61361" ht="15"/>
    <row r="61362" ht="15"/>
    <row r="61363" ht="15"/>
    <row r="61364" ht="15"/>
    <row r="61365" ht="15"/>
    <row r="61366" ht="15"/>
    <row r="61367" ht="15"/>
    <row r="61368" ht="15"/>
    <row r="61369" ht="15"/>
    <row r="61370" ht="15"/>
    <row r="61371" ht="15"/>
    <row r="61372" ht="15"/>
    <row r="61373" ht="15"/>
    <row r="61374" ht="15"/>
    <row r="61375" ht="15"/>
    <row r="61376" ht="15"/>
    <row r="61377" ht="15"/>
    <row r="61378" ht="15"/>
    <row r="61379" ht="15"/>
    <row r="61380" ht="15"/>
    <row r="61381" ht="15"/>
    <row r="61382" ht="15"/>
    <row r="61383" ht="15"/>
    <row r="61384" ht="15"/>
    <row r="61385" ht="15"/>
    <row r="61386" ht="15"/>
    <row r="61387" ht="15"/>
    <row r="61388" ht="15"/>
    <row r="61389" ht="15"/>
    <row r="61390" ht="15"/>
    <row r="61391" ht="15"/>
    <row r="61392" ht="15"/>
    <row r="61393" ht="15"/>
    <row r="61394" ht="15"/>
    <row r="61395" ht="15"/>
    <row r="61396" ht="15"/>
    <row r="61397" ht="15"/>
    <row r="61398" ht="15"/>
    <row r="61399" ht="15"/>
    <row r="61400" ht="15"/>
    <row r="61401" ht="15"/>
    <row r="61402" ht="15"/>
    <row r="61403" ht="15"/>
    <row r="61404" ht="15"/>
    <row r="61405" ht="15"/>
    <row r="61406" ht="15"/>
    <row r="61407" ht="15"/>
    <row r="61408" ht="15"/>
    <row r="61409" ht="15"/>
    <row r="61410" ht="15"/>
    <row r="61411" ht="15"/>
    <row r="61412" ht="15"/>
    <row r="61413" ht="15"/>
    <row r="61414" ht="15"/>
    <row r="61415" ht="15"/>
    <row r="61416" ht="15"/>
    <row r="61417" ht="15"/>
    <row r="61418" ht="15"/>
    <row r="61419" ht="15"/>
    <row r="61420" ht="15"/>
    <row r="61421" ht="15"/>
    <row r="61422" ht="15"/>
    <row r="61423" ht="15"/>
    <row r="61424" ht="15"/>
    <row r="61425" ht="15"/>
    <row r="61426" ht="15"/>
    <row r="61427" ht="15"/>
    <row r="61428" ht="15"/>
    <row r="61429" ht="15"/>
    <row r="61430" ht="15"/>
    <row r="61431" ht="15"/>
    <row r="61432" ht="15"/>
    <row r="61433" ht="15"/>
    <row r="61434" ht="15"/>
    <row r="61435" ht="15"/>
    <row r="61436" ht="15"/>
    <row r="61437" ht="15"/>
    <row r="61438" ht="15"/>
    <row r="61439" ht="15"/>
    <row r="61440" ht="15"/>
    <row r="61441" ht="15"/>
    <row r="61442" ht="15"/>
    <row r="61443" ht="15"/>
    <row r="61444" ht="15"/>
    <row r="61445" ht="15"/>
    <row r="61446" ht="15"/>
    <row r="61447" ht="15"/>
    <row r="61448" ht="15"/>
    <row r="61449" ht="15"/>
    <row r="61450" ht="15"/>
    <row r="61451" ht="15"/>
    <row r="61452" ht="15"/>
    <row r="61453" ht="15"/>
    <row r="61454" ht="15"/>
    <row r="61455" ht="15"/>
    <row r="61456" ht="15"/>
    <row r="61457" ht="15"/>
    <row r="61458" ht="15"/>
    <row r="61459" ht="15"/>
    <row r="61460" ht="15"/>
    <row r="61461" ht="15"/>
    <row r="61462" ht="15"/>
    <row r="61463" ht="15"/>
    <row r="61464" ht="15"/>
    <row r="61465" ht="15"/>
    <row r="61466" ht="15"/>
    <row r="61467" ht="15"/>
    <row r="61468" ht="15"/>
    <row r="61469" ht="15"/>
    <row r="61470" ht="15"/>
    <row r="61471" ht="15"/>
    <row r="61472" ht="15"/>
    <row r="61473" ht="15"/>
    <row r="61474" ht="15"/>
    <row r="61475" ht="15"/>
    <row r="61476" ht="15"/>
    <row r="61477" ht="15"/>
    <row r="61478" ht="15"/>
    <row r="61479" ht="15"/>
    <row r="61480" ht="15"/>
    <row r="61481" ht="15"/>
    <row r="61482" ht="15"/>
    <row r="61483" ht="15"/>
    <row r="61484" ht="15"/>
    <row r="61485" ht="15"/>
    <row r="61486" ht="15"/>
    <row r="61487" ht="15"/>
    <row r="61488" ht="15"/>
    <row r="61489" ht="15"/>
    <row r="61490" ht="15"/>
    <row r="61491" ht="15"/>
    <row r="61492" ht="15"/>
    <row r="61493" ht="15"/>
    <row r="61494" ht="15"/>
    <row r="61495" ht="15"/>
    <row r="61496" ht="15"/>
    <row r="61497" ht="15"/>
    <row r="61498" ht="15"/>
    <row r="61499" ht="15"/>
    <row r="61500" ht="15"/>
    <row r="61501" ht="15"/>
    <row r="61502" ht="15"/>
    <row r="61503" ht="15"/>
    <row r="61504" ht="15"/>
    <row r="61505" ht="15"/>
    <row r="61506" ht="15"/>
    <row r="61507" ht="15"/>
    <row r="61508" ht="15"/>
    <row r="61509" ht="15"/>
    <row r="61510" ht="15"/>
    <row r="61511" ht="15"/>
    <row r="61512" ht="15"/>
    <row r="61513" ht="15"/>
    <row r="61514" ht="15"/>
    <row r="61515" ht="15"/>
    <row r="61516" ht="15"/>
    <row r="61517" ht="15"/>
    <row r="61518" ht="15"/>
    <row r="61519" ht="15"/>
    <row r="61520" ht="15"/>
    <row r="61521" ht="15"/>
    <row r="61522" ht="15"/>
    <row r="61523" ht="15"/>
    <row r="61524" ht="15"/>
    <row r="61525" ht="15"/>
    <row r="61526" ht="15"/>
    <row r="61527" ht="15"/>
    <row r="61528" ht="15"/>
    <row r="61529" ht="15"/>
    <row r="61530" ht="15"/>
    <row r="61531" ht="15"/>
    <row r="61532" ht="15"/>
    <row r="61533" ht="15"/>
    <row r="61534" ht="15"/>
    <row r="61535" ht="15"/>
    <row r="61536" ht="15"/>
    <row r="61537" ht="15"/>
    <row r="61538" ht="15"/>
    <row r="61539" ht="15"/>
    <row r="61540" ht="15"/>
    <row r="61541" ht="15"/>
    <row r="61542" ht="15"/>
    <row r="61543" ht="15"/>
    <row r="61544" ht="15"/>
    <row r="61545" ht="15"/>
    <row r="61546" ht="15"/>
    <row r="61547" ht="15"/>
    <row r="61548" ht="15"/>
    <row r="61549" ht="15"/>
    <row r="61550" ht="15"/>
    <row r="61551" ht="15"/>
    <row r="61552" ht="15"/>
    <row r="61553" ht="15"/>
    <row r="61554" ht="15"/>
    <row r="61555" ht="15"/>
    <row r="61556" ht="15"/>
    <row r="61557" ht="15"/>
    <row r="61558" ht="15"/>
    <row r="61559" ht="15"/>
    <row r="61560" ht="15"/>
    <row r="61561" ht="15"/>
    <row r="61562" ht="15"/>
    <row r="61563" ht="15"/>
    <row r="61564" ht="15"/>
    <row r="61565" ht="15"/>
    <row r="61566" ht="15"/>
    <row r="61567" ht="15"/>
    <row r="61568" ht="15"/>
    <row r="61569" ht="15"/>
    <row r="61570" ht="15"/>
    <row r="61571" ht="15"/>
    <row r="61572" ht="15"/>
    <row r="61573" ht="15"/>
    <row r="61574" ht="15"/>
    <row r="61575" ht="15"/>
    <row r="61576" ht="15"/>
    <row r="61577" ht="15"/>
    <row r="61578" ht="15"/>
    <row r="61579" ht="15"/>
    <row r="61580" ht="15"/>
    <row r="61581" ht="15"/>
    <row r="61582" ht="15"/>
    <row r="61583" ht="15"/>
    <row r="61584" ht="15"/>
    <row r="61585" ht="15"/>
    <row r="61586" ht="15"/>
    <row r="61587" ht="15"/>
    <row r="61588" ht="15"/>
    <row r="61589" ht="15"/>
    <row r="61590" ht="15"/>
    <row r="61591" ht="15"/>
    <row r="61592" ht="15"/>
    <row r="61593" ht="15"/>
    <row r="61594" ht="15"/>
    <row r="61595" ht="15"/>
    <row r="61596" ht="15"/>
    <row r="61597" ht="15"/>
    <row r="61598" ht="15"/>
    <row r="61599" ht="15"/>
    <row r="61600" ht="15"/>
    <row r="61601" ht="15"/>
    <row r="61602" ht="15"/>
    <row r="61603" ht="15"/>
    <row r="61604" ht="15"/>
    <row r="61605" ht="15"/>
    <row r="61606" ht="15"/>
    <row r="61607" ht="15"/>
    <row r="61608" ht="15"/>
    <row r="61609" ht="15"/>
    <row r="61610" ht="15"/>
    <row r="61611" ht="15"/>
    <row r="61612" ht="15"/>
    <row r="61613" ht="15"/>
    <row r="61614" ht="15"/>
    <row r="61615" ht="15"/>
    <row r="61616" ht="15"/>
    <row r="61617" ht="15"/>
    <row r="61618" ht="15"/>
    <row r="61619" ht="15"/>
    <row r="61620" ht="15"/>
    <row r="61621" ht="15"/>
    <row r="61622" ht="15"/>
    <row r="61623" ht="15"/>
    <row r="61624" ht="15"/>
    <row r="61625" ht="15"/>
    <row r="61626" ht="15"/>
    <row r="61627" ht="15"/>
    <row r="61628" ht="15"/>
    <row r="61629" ht="15"/>
    <row r="61630" ht="15"/>
    <row r="61631" ht="15"/>
    <row r="61632" ht="15"/>
    <row r="61633" ht="15"/>
    <row r="61634" ht="15"/>
    <row r="61635" ht="15"/>
    <row r="61636" ht="15"/>
    <row r="61637" ht="15"/>
    <row r="61638" ht="15"/>
    <row r="61639" ht="15"/>
    <row r="61640" ht="15"/>
    <row r="61641" ht="15"/>
    <row r="61642" ht="15"/>
    <row r="61643" ht="15"/>
    <row r="61644" ht="15"/>
    <row r="61645" ht="15"/>
    <row r="61646" ht="15"/>
    <row r="61647" ht="15"/>
    <row r="61648" ht="15"/>
    <row r="61649" ht="15"/>
    <row r="61650" ht="15"/>
    <row r="61651" ht="15"/>
    <row r="61652" ht="15"/>
    <row r="61653" ht="15"/>
    <row r="61654" ht="15"/>
    <row r="61655" ht="15"/>
    <row r="61656" ht="15"/>
    <row r="61657" ht="15"/>
    <row r="61658" ht="15"/>
    <row r="61659" ht="15"/>
    <row r="61660" ht="15"/>
    <row r="61661" ht="15"/>
    <row r="61662" ht="15"/>
    <row r="61663" ht="15"/>
    <row r="61664" ht="15"/>
    <row r="61665" ht="15"/>
    <row r="61666" ht="15"/>
    <row r="61667" ht="15"/>
    <row r="61668" ht="15"/>
    <row r="61669" ht="15"/>
    <row r="61670" ht="15"/>
    <row r="61671" ht="15"/>
    <row r="61672" ht="15"/>
    <row r="61673" ht="15"/>
    <row r="61674" ht="15"/>
    <row r="61675" ht="15"/>
    <row r="61676" ht="15"/>
    <row r="61677" ht="15"/>
    <row r="61678" ht="15"/>
    <row r="61679" ht="15"/>
    <row r="61680" ht="15"/>
    <row r="61681" ht="15"/>
    <row r="61682" ht="15"/>
    <row r="61683" ht="15"/>
    <row r="61684" ht="15"/>
    <row r="61685" ht="15"/>
    <row r="61686" ht="15"/>
    <row r="61687" ht="15"/>
    <row r="61688" ht="15"/>
    <row r="61689" ht="15"/>
    <row r="61690" ht="15"/>
    <row r="61691" ht="15"/>
    <row r="61692" ht="15"/>
    <row r="61693" ht="15"/>
    <row r="61694" ht="15"/>
    <row r="61695" ht="15"/>
    <row r="61696" ht="15"/>
    <row r="61697" ht="15"/>
    <row r="61698" ht="15"/>
    <row r="61699" ht="15"/>
    <row r="61700" ht="15"/>
    <row r="61701" ht="15"/>
    <row r="61702" ht="15"/>
    <row r="61703" ht="15"/>
    <row r="61704" ht="15"/>
    <row r="61705" ht="15"/>
    <row r="61706" ht="15"/>
    <row r="61707" ht="15"/>
    <row r="61708" ht="15"/>
    <row r="61709" ht="15"/>
    <row r="61710" ht="15"/>
    <row r="61711" ht="15"/>
    <row r="61712" ht="15"/>
    <row r="61713" ht="15"/>
    <row r="61714" ht="15"/>
    <row r="61715" ht="15"/>
    <row r="61716" ht="15"/>
    <row r="61717" ht="15"/>
    <row r="61718" ht="15"/>
    <row r="61719" ht="15"/>
    <row r="61720" ht="15"/>
    <row r="61721" ht="15"/>
    <row r="61722" ht="15"/>
    <row r="61723" ht="15"/>
    <row r="61724" ht="15"/>
    <row r="61725" ht="15"/>
    <row r="61726" ht="15"/>
    <row r="61727" ht="15"/>
    <row r="61728" ht="15"/>
    <row r="61729" ht="15"/>
    <row r="61730" ht="15"/>
    <row r="61731" ht="15"/>
    <row r="61732" ht="15"/>
    <row r="61733" ht="15"/>
    <row r="61734" ht="15"/>
    <row r="61735" ht="15"/>
    <row r="61736" ht="15"/>
    <row r="61737" ht="15"/>
    <row r="61738" ht="15"/>
    <row r="61739" ht="15"/>
    <row r="61740" ht="15"/>
    <row r="61741" ht="15"/>
    <row r="61742" ht="15"/>
    <row r="61743" ht="15"/>
    <row r="61744" ht="15"/>
    <row r="61745" ht="15"/>
    <row r="61746" ht="15"/>
    <row r="61747" ht="15"/>
    <row r="61748" ht="15"/>
    <row r="61749" ht="15"/>
    <row r="61750" ht="15"/>
    <row r="61751" ht="15"/>
    <row r="61752" ht="15"/>
    <row r="61753" ht="15"/>
    <row r="61754" ht="15"/>
    <row r="61755" ht="15"/>
    <row r="61756" ht="15"/>
    <row r="61757" ht="15"/>
    <row r="61758" ht="15"/>
    <row r="61759" ht="15"/>
    <row r="61760" ht="15"/>
    <row r="61761" ht="15"/>
    <row r="61762" ht="15"/>
    <row r="61763" ht="15"/>
    <row r="61764" ht="15"/>
    <row r="61765" ht="15"/>
    <row r="61766" ht="15"/>
    <row r="61767" ht="15"/>
    <row r="61768" ht="15"/>
    <row r="61769" ht="15"/>
    <row r="61770" ht="15"/>
    <row r="61771" ht="15"/>
    <row r="61772" ht="15"/>
    <row r="61773" ht="15"/>
    <row r="61774" ht="15"/>
    <row r="61775" ht="15"/>
    <row r="61776" ht="15"/>
    <row r="61777" ht="15"/>
    <row r="61778" ht="15"/>
    <row r="61779" ht="15"/>
    <row r="61780" ht="15"/>
    <row r="61781" ht="15"/>
    <row r="61782" ht="15"/>
    <row r="61783" ht="15"/>
    <row r="61784" ht="15"/>
    <row r="61785" ht="15"/>
    <row r="61786" ht="15"/>
    <row r="61787" ht="15"/>
    <row r="61788" ht="15"/>
    <row r="61789" ht="15"/>
    <row r="61790" ht="15"/>
    <row r="61791" ht="15"/>
    <row r="61792" ht="15"/>
    <row r="61793" ht="15"/>
    <row r="61794" ht="15"/>
    <row r="61795" ht="15"/>
    <row r="61796" ht="15"/>
    <row r="61797" ht="15"/>
    <row r="61798" ht="15"/>
    <row r="61799" ht="15"/>
    <row r="61800" ht="15"/>
    <row r="61801" ht="15"/>
    <row r="61802" ht="15"/>
    <row r="61803" ht="15"/>
    <row r="61804" ht="15"/>
    <row r="61805" ht="15"/>
    <row r="61806" ht="15"/>
    <row r="61807" ht="15"/>
    <row r="61808" ht="15"/>
    <row r="61809" ht="15"/>
    <row r="61810" ht="15"/>
    <row r="61811" ht="15"/>
    <row r="61812" ht="15"/>
    <row r="61813" ht="15"/>
    <row r="61814" ht="15"/>
    <row r="61815" ht="15"/>
    <row r="61816" ht="15"/>
    <row r="61817" ht="15"/>
    <row r="61818" ht="15"/>
    <row r="61819" ht="15"/>
    <row r="61820" ht="15"/>
    <row r="61821" ht="15"/>
    <row r="61822" ht="15"/>
    <row r="61823" ht="15"/>
    <row r="61824" ht="15"/>
    <row r="61825" ht="15"/>
    <row r="61826" ht="15"/>
    <row r="61827" ht="15"/>
    <row r="61828" ht="15"/>
    <row r="61829" ht="15"/>
    <row r="61830" ht="15"/>
    <row r="61831" ht="15"/>
    <row r="61832" ht="15"/>
    <row r="61833" ht="15"/>
    <row r="61834" ht="15"/>
    <row r="61835" ht="15"/>
    <row r="61836" ht="15"/>
    <row r="61837" ht="15"/>
    <row r="61838" ht="15"/>
    <row r="61839" ht="15"/>
    <row r="61840" ht="15"/>
    <row r="61841" ht="15"/>
    <row r="61842" ht="15"/>
    <row r="61843" ht="15"/>
    <row r="61844" ht="15"/>
    <row r="61845" ht="15"/>
    <row r="61846" ht="15"/>
    <row r="61847" ht="15"/>
    <row r="61848" ht="15"/>
    <row r="61849" ht="15"/>
    <row r="61850" ht="15"/>
    <row r="61851" ht="15"/>
    <row r="61852" ht="15"/>
    <row r="61853" ht="15"/>
    <row r="61854" ht="15"/>
    <row r="61855" ht="15"/>
    <row r="61856" ht="15"/>
    <row r="61857" ht="15"/>
    <row r="61858" ht="15"/>
    <row r="61859" ht="15"/>
    <row r="61860" ht="15"/>
    <row r="61861" ht="15"/>
    <row r="61862" ht="15"/>
    <row r="61863" ht="15"/>
    <row r="61864" ht="15"/>
    <row r="61865" ht="15"/>
    <row r="61866" ht="15"/>
    <row r="61867" ht="15"/>
    <row r="61868" ht="15"/>
    <row r="61869" ht="15"/>
    <row r="61870" ht="15"/>
    <row r="61871" ht="15"/>
    <row r="61872" ht="15"/>
    <row r="61873" ht="15"/>
    <row r="61874" ht="15"/>
    <row r="61875" ht="15"/>
    <row r="61876" ht="15"/>
    <row r="61877" ht="15"/>
    <row r="61878" ht="15"/>
    <row r="61879" ht="15"/>
    <row r="61880" ht="15"/>
    <row r="61881" ht="15"/>
    <row r="61882" ht="15"/>
    <row r="61883" ht="15"/>
    <row r="61884" ht="15"/>
    <row r="61885" ht="15"/>
    <row r="61886" ht="15"/>
    <row r="61887" ht="15"/>
    <row r="61888" ht="15"/>
    <row r="61889" ht="15"/>
    <row r="61890" ht="15"/>
    <row r="61891" ht="15"/>
    <row r="61892" ht="15"/>
    <row r="61893" ht="15"/>
    <row r="61894" ht="15"/>
    <row r="61895" ht="15"/>
    <row r="61896" ht="15"/>
    <row r="61897" ht="15"/>
    <row r="61898" ht="15"/>
    <row r="61899" ht="15"/>
    <row r="61900" ht="15"/>
    <row r="61901" ht="15"/>
    <row r="61902" ht="15"/>
    <row r="61903" ht="15"/>
    <row r="61904" ht="15"/>
    <row r="61905" ht="15"/>
    <row r="61906" ht="15"/>
    <row r="61907" ht="15"/>
    <row r="61908" ht="15"/>
    <row r="61909" ht="15"/>
    <row r="61910" ht="15"/>
    <row r="61911" ht="15"/>
    <row r="61912" ht="15"/>
    <row r="61913" ht="15"/>
    <row r="61914" ht="15"/>
    <row r="61915" ht="15"/>
    <row r="61916" ht="15"/>
    <row r="61917" ht="15"/>
    <row r="61918" ht="15"/>
    <row r="61919" ht="15"/>
    <row r="61920" ht="15"/>
    <row r="61921" ht="15"/>
    <row r="61922" ht="15"/>
    <row r="61923" ht="15"/>
    <row r="61924" ht="15"/>
    <row r="61925" ht="15"/>
    <row r="61926" ht="15"/>
    <row r="61927" ht="15"/>
    <row r="61928" ht="15"/>
    <row r="61929" ht="15"/>
    <row r="61930" ht="15"/>
    <row r="61931" ht="15"/>
    <row r="61932" ht="15"/>
    <row r="61933" ht="15"/>
    <row r="61934" ht="15"/>
    <row r="61935" ht="15"/>
    <row r="61936" ht="15"/>
    <row r="61937" ht="15"/>
    <row r="61938" ht="15"/>
    <row r="61939" ht="15"/>
    <row r="61940" ht="15"/>
    <row r="61941" ht="15"/>
    <row r="61942" ht="15"/>
    <row r="61943" ht="15"/>
    <row r="61944" ht="15"/>
    <row r="61945" ht="15"/>
    <row r="61946" ht="15"/>
    <row r="61947" ht="15"/>
    <row r="61948" ht="15"/>
    <row r="61949" ht="15"/>
    <row r="61950" ht="15"/>
    <row r="61951" ht="15"/>
    <row r="61952" ht="15"/>
    <row r="61953" ht="15"/>
    <row r="61954" ht="15"/>
    <row r="61955" ht="15"/>
    <row r="61956" ht="15"/>
    <row r="61957" ht="15"/>
    <row r="61958" ht="15"/>
    <row r="61959" ht="15"/>
    <row r="61960" ht="15"/>
    <row r="61961" ht="15"/>
    <row r="61962" ht="15"/>
    <row r="61963" ht="15"/>
    <row r="61964" ht="15"/>
    <row r="61965" ht="15"/>
    <row r="61966" ht="15"/>
    <row r="61967" ht="15"/>
    <row r="61968" ht="15"/>
    <row r="61969" ht="15"/>
    <row r="61970" ht="15"/>
    <row r="61971" ht="15"/>
    <row r="61972" ht="15"/>
    <row r="61973" ht="15"/>
    <row r="61974" ht="15"/>
    <row r="61975" ht="15"/>
    <row r="61976" ht="15"/>
    <row r="61977" ht="15"/>
    <row r="61978" ht="15"/>
    <row r="61979" ht="15"/>
    <row r="61980" ht="15"/>
    <row r="61981" ht="15"/>
    <row r="61982" ht="15"/>
    <row r="61983" ht="15"/>
    <row r="61984" ht="15"/>
    <row r="61985" ht="15"/>
    <row r="61986" ht="15"/>
    <row r="61987" ht="15"/>
    <row r="61988" ht="15"/>
    <row r="61989" ht="15"/>
    <row r="61990" ht="15"/>
    <row r="61991" ht="15"/>
    <row r="61992" ht="15"/>
    <row r="61993" ht="15"/>
    <row r="61994" ht="15"/>
    <row r="61995" ht="15"/>
    <row r="61996" ht="15"/>
    <row r="61997" ht="15"/>
    <row r="61998" ht="15"/>
    <row r="61999" ht="15"/>
    <row r="62000" ht="15"/>
    <row r="62001" ht="15"/>
    <row r="62002" ht="15"/>
    <row r="62003" ht="15"/>
    <row r="62004" ht="15"/>
    <row r="62005" ht="15"/>
    <row r="62006" ht="15"/>
    <row r="62007" ht="15"/>
    <row r="62008" ht="15"/>
    <row r="62009" ht="15"/>
    <row r="62010" ht="15"/>
    <row r="62011" ht="15"/>
    <row r="62012" ht="15"/>
    <row r="62013" ht="15"/>
    <row r="62014" ht="15"/>
    <row r="62015" ht="15"/>
    <row r="62016" ht="15"/>
    <row r="62017" ht="15"/>
    <row r="62018" ht="15"/>
    <row r="62019" ht="15"/>
    <row r="62020" ht="15"/>
    <row r="62021" ht="15"/>
    <row r="62022" ht="15"/>
    <row r="62023" ht="15"/>
    <row r="62024" ht="15"/>
    <row r="62025" ht="15"/>
    <row r="62026" ht="15"/>
    <row r="62027" ht="15"/>
    <row r="62028" ht="15"/>
    <row r="62029" ht="15"/>
    <row r="62030" ht="15"/>
    <row r="62031" ht="15"/>
    <row r="62032" ht="15"/>
    <row r="62033" ht="15"/>
    <row r="62034" ht="15"/>
    <row r="62035" ht="15"/>
    <row r="62036" ht="15"/>
    <row r="62037" ht="15"/>
    <row r="62038" ht="15"/>
    <row r="62039" ht="15"/>
    <row r="62040" ht="15"/>
    <row r="62041" ht="15"/>
    <row r="62042" ht="15"/>
    <row r="62043" ht="15"/>
    <row r="62044" ht="15"/>
    <row r="62045" ht="15"/>
    <row r="62046" ht="15"/>
    <row r="62047" ht="15"/>
    <row r="62048" ht="15"/>
    <row r="62049" ht="15"/>
    <row r="62050" ht="15"/>
    <row r="62051" ht="15"/>
    <row r="62052" ht="15"/>
    <row r="62053" ht="15"/>
    <row r="62054" ht="15"/>
    <row r="62055" ht="15"/>
    <row r="62056" ht="15"/>
    <row r="62057" ht="15"/>
    <row r="62058" ht="15"/>
    <row r="62059" ht="15"/>
    <row r="62060" ht="15"/>
    <row r="62061" ht="15"/>
    <row r="62062" ht="15"/>
    <row r="62063" ht="15"/>
    <row r="62064" ht="15"/>
    <row r="62065" ht="15"/>
    <row r="62066" ht="15"/>
    <row r="62067" ht="15"/>
    <row r="62068" ht="15"/>
    <row r="62069" ht="15"/>
    <row r="62070" ht="15"/>
    <row r="62071" ht="15"/>
    <row r="62072" ht="15"/>
    <row r="62073" ht="15"/>
    <row r="62074" ht="15"/>
    <row r="62075" ht="15"/>
    <row r="62076" ht="15"/>
    <row r="62077" ht="15"/>
    <row r="62078" ht="15"/>
    <row r="62079" ht="15"/>
    <row r="62080" ht="15"/>
    <row r="62081" ht="15"/>
    <row r="62082" ht="15"/>
    <row r="62083" ht="15"/>
    <row r="62084" ht="15"/>
    <row r="62085" ht="15"/>
    <row r="62086" ht="15"/>
    <row r="62087" ht="15"/>
    <row r="62088" ht="15"/>
    <row r="62089" ht="15"/>
    <row r="62090" ht="15"/>
    <row r="62091" ht="15"/>
    <row r="62092" ht="15"/>
    <row r="62093" ht="15"/>
    <row r="62094" ht="15"/>
    <row r="62095" ht="15"/>
    <row r="62096" ht="15"/>
    <row r="62097" ht="15"/>
    <row r="62098" ht="15"/>
    <row r="62099" ht="15"/>
    <row r="62100" ht="15"/>
    <row r="62101" ht="15"/>
    <row r="62102" ht="15"/>
    <row r="62103" ht="15"/>
    <row r="62104" ht="15"/>
    <row r="62105" ht="15"/>
    <row r="62106" ht="15"/>
    <row r="62107" ht="15"/>
    <row r="62108" ht="15"/>
    <row r="62109" ht="15"/>
    <row r="62110" ht="15"/>
    <row r="62111" ht="15"/>
    <row r="62112" ht="15"/>
    <row r="62113" ht="15"/>
    <row r="62114" ht="15"/>
    <row r="62115" ht="15"/>
    <row r="62116" ht="15"/>
    <row r="62117" ht="15"/>
    <row r="62118" ht="15"/>
    <row r="62119" ht="15"/>
    <row r="62120" ht="15"/>
    <row r="62121" ht="15"/>
    <row r="62122" ht="15"/>
    <row r="62123" ht="15"/>
    <row r="62124" ht="15"/>
    <row r="62125" ht="15"/>
    <row r="62126" ht="15"/>
    <row r="62127" ht="15"/>
    <row r="62128" ht="15"/>
    <row r="62129" ht="15"/>
    <row r="62130" ht="15"/>
    <row r="62131" ht="15"/>
    <row r="62132" ht="15"/>
    <row r="62133" ht="15"/>
    <row r="62134" ht="15"/>
    <row r="62135" ht="15"/>
    <row r="62136" ht="15"/>
    <row r="62137" ht="15"/>
    <row r="62138" ht="15"/>
    <row r="62139" ht="15"/>
    <row r="62140" ht="15"/>
    <row r="62141" ht="15"/>
    <row r="62142" ht="15"/>
    <row r="62143" ht="15"/>
    <row r="62144" ht="15"/>
    <row r="62145" ht="15"/>
    <row r="62146" ht="15"/>
    <row r="62147" ht="15"/>
    <row r="62148" ht="15"/>
    <row r="62149" ht="15"/>
    <row r="62150" ht="15"/>
    <row r="62151" ht="15"/>
    <row r="62152" ht="15"/>
    <row r="62153" ht="15"/>
    <row r="62154" ht="15"/>
    <row r="62155" ht="15"/>
    <row r="62156" ht="15"/>
    <row r="62157" ht="15"/>
    <row r="62158" ht="15"/>
    <row r="62159" ht="15"/>
    <row r="62160" ht="15"/>
    <row r="62161" ht="15"/>
    <row r="62162" ht="15"/>
    <row r="62163" ht="15"/>
    <row r="62164" ht="15"/>
    <row r="62165" ht="15"/>
    <row r="62166" ht="15"/>
    <row r="62167" ht="15"/>
    <row r="62168" ht="15"/>
    <row r="62169" ht="15"/>
    <row r="62170" ht="15"/>
    <row r="62171" ht="15"/>
    <row r="62172" ht="15"/>
    <row r="62173" ht="15"/>
    <row r="62174" ht="15"/>
    <row r="62175" ht="15"/>
    <row r="62176" ht="15"/>
    <row r="62177" ht="15"/>
    <row r="62178" ht="15"/>
    <row r="62179" ht="15"/>
    <row r="62180" ht="15"/>
    <row r="62181" ht="15"/>
    <row r="62182" ht="15"/>
    <row r="62183" ht="15"/>
    <row r="62184" ht="15"/>
    <row r="62185" ht="15"/>
    <row r="62186" ht="15"/>
    <row r="62187" ht="15"/>
    <row r="62188" ht="15"/>
    <row r="62189" ht="15"/>
    <row r="62190" ht="15"/>
    <row r="62191" ht="15"/>
    <row r="62192" ht="15"/>
    <row r="62193" ht="15"/>
    <row r="62194" ht="15"/>
    <row r="62195" ht="15"/>
    <row r="62196" ht="15"/>
    <row r="62197" ht="15"/>
    <row r="62198" ht="15"/>
    <row r="62199" ht="15"/>
    <row r="62200" ht="15"/>
    <row r="62201" ht="15"/>
    <row r="62202" ht="15"/>
    <row r="62203" ht="15"/>
    <row r="62204" ht="15"/>
    <row r="62205" ht="15"/>
    <row r="62206" ht="15"/>
    <row r="62207" ht="15"/>
    <row r="62208" ht="15"/>
    <row r="62209" ht="15"/>
    <row r="62210" ht="15"/>
    <row r="62211" ht="15"/>
    <row r="62212" ht="15"/>
    <row r="62213" ht="15"/>
    <row r="62214" ht="15"/>
    <row r="62215" ht="15"/>
    <row r="62216" ht="15"/>
    <row r="62217" ht="15"/>
    <row r="62218" ht="15"/>
    <row r="62219" ht="15"/>
    <row r="62220" ht="15"/>
    <row r="62221" ht="15"/>
    <row r="62222" ht="15"/>
    <row r="62223" ht="15"/>
    <row r="62224" ht="15"/>
    <row r="62225" ht="15"/>
    <row r="62226" ht="15"/>
    <row r="62227" ht="15"/>
    <row r="62228" ht="15"/>
    <row r="62229" ht="15"/>
    <row r="62230" ht="15"/>
    <row r="62231" ht="15"/>
    <row r="62232" ht="15"/>
    <row r="62233" ht="15"/>
    <row r="62234" ht="15"/>
    <row r="62235" ht="15"/>
    <row r="62236" ht="15"/>
    <row r="62237" ht="15"/>
    <row r="62238" ht="15"/>
    <row r="62239" ht="15"/>
    <row r="62240" ht="15"/>
    <row r="62241" ht="15"/>
    <row r="62242" ht="15"/>
    <row r="62243" ht="15"/>
    <row r="62244" ht="15"/>
    <row r="62245" ht="15"/>
    <row r="62246" ht="15"/>
    <row r="62247" ht="15"/>
    <row r="62248" ht="15"/>
    <row r="62249" ht="15"/>
    <row r="62250" ht="15"/>
    <row r="62251" ht="15"/>
    <row r="62252" ht="15"/>
    <row r="62253" ht="15"/>
    <row r="62254" ht="15"/>
    <row r="62255" ht="15"/>
    <row r="62256" ht="15"/>
    <row r="62257" ht="15"/>
    <row r="62258" ht="15"/>
    <row r="62259" ht="15"/>
    <row r="62260" ht="15"/>
    <row r="62261" ht="15"/>
    <row r="62262" ht="15"/>
    <row r="62263" ht="15"/>
    <row r="62264" ht="15"/>
    <row r="62265" ht="15"/>
    <row r="62266" ht="15"/>
    <row r="62267" ht="15"/>
    <row r="62268" ht="15"/>
    <row r="62269" ht="15"/>
    <row r="62270" ht="15"/>
    <row r="62271" ht="15"/>
    <row r="62272" ht="15"/>
    <row r="62273" ht="15"/>
    <row r="62274" ht="15"/>
    <row r="62275" ht="15"/>
    <row r="62276" ht="15"/>
    <row r="62277" ht="15"/>
    <row r="62278" ht="15"/>
    <row r="62279" ht="15"/>
    <row r="62280" ht="15"/>
    <row r="62281" ht="15"/>
    <row r="62282" ht="15"/>
    <row r="62283" ht="15"/>
    <row r="62284" ht="15"/>
    <row r="62285" ht="15"/>
    <row r="62286" ht="15"/>
    <row r="62287" ht="15"/>
    <row r="62288" ht="15"/>
    <row r="62289" ht="15"/>
    <row r="62290" ht="15"/>
    <row r="62291" ht="15"/>
    <row r="62292" ht="15"/>
    <row r="62293" ht="15"/>
    <row r="62294" ht="15"/>
    <row r="62295" ht="15"/>
    <row r="62296" ht="15"/>
    <row r="62297" ht="15"/>
    <row r="62298" ht="15"/>
    <row r="62299" ht="15"/>
    <row r="62300" ht="15"/>
    <row r="62301" ht="15"/>
    <row r="62302" ht="15"/>
    <row r="62303" ht="15"/>
    <row r="62304" ht="15"/>
    <row r="62305" ht="15"/>
    <row r="62306" ht="15"/>
    <row r="62307" ht="15"/>
    <row r="62308" ht="15"/>
    <row r="62309" ht="15"/>
    <row r="62310" ht="15"/>
    <row r="62311" ht="15"/>
    <row r="62312" ht="15"/>
    <row r="62313" ht="15"/>
    <row r="62314" ht="15"/>
    <row r="62315" ht="15"/>
    <row r="62316" ht="15"/>
    <row r="62317" ht="15"/>
    <row r="62318" ht="15"/>
    <row r="62319" ht="15"/>
    <row r="62320" ht="15"/>
    <row r="62321" ht="15"/>
    <row r="62322" ht="15"/>
    <row r="62323" ht="15"/>
    <row r="62324" ht="15"/>
    <row r="62325" ht="15"/>
    <row r="62326" ht="15"/>
    <row r="62327" ht="15"/>
    <row r="62328" ht="15"/>
    <row r="62329" ht="15"/>
    <row r="62330" ht="15"/>
    <row r="62331" ht="15"/>
    <row r="62332" ht="15"/>
    <row r="62333" ht="15"/>
    <row r="62334" ht="15"/>
    <row r="62335" ht="15"/>
    <row r="62336" ht="15"/>
    <row r="62337" ht="15"/>
    <row r="62338" ht="15"/>
    <row r="62339" ht="15"/>
    <row r="62340" ht="15"/>
    <row r="62341" ht="15"/>
    <row r="62342" ht="15"/>
    <row r="62343" ht="15"/>
    <row r="62344" ht="15"/>
    <row r="62345" ht="15"/>
    <row r="62346" ht="15"/>
    <row r="62347" ht="15"/>
    <row r="62348" ht="15"/>
    <row r="62349" ht="15"/>
    <row r="62350" ht="15"/>
    <row r="62351" ht="15"/>
    <row r="62352" ht="15"/>
    <row r="62353" ht="15"/>
    <row r="62354" ht="15"/>
    <row r="62355" ht="15"/>
    <row r="62356" ht="15"/>
    <row r="62357" ht="15"/>
    <row r="62358" ht="15"/>
    <row r="62359" ht="15"/>
    <row r="62360" ht="15"/>
    <row r="62361" ht="15"/>
    <row r="62362" ht="15"/>
    <row r="62363" ht="15"/>
    <row r="62364" ht="15"/>
    <row r="62365" ht="15"/>
    <row r="62366" ht="15"/>
    <row r="62367" ht="15"/>
    <row r="62368" ht="15"/>
    <row r="62369" ht="15"/>
    <row r="62370" ht="15"/>
    <row r="62371" ht="15"/>
    <row r="62372" ht="15"/>
    <row r="62373" ht="15"/>
    <row r="62374" ht="15"/>
    <row r="62375" ht="15"/>
    <row r="62376" ht="15"/>
    <row r="62377" ht="15"/>
    <row r="62378" ht="15"/>
    <row r="62379" ht="15"/>
    <row r="62380" ht="15"/>
    <row r="62381" ht="15"/>
    <row r="62382" ht="15"/>
    <row r="62383" ht="15"/>
    <row r="62384" ht="15"/>
    <row r="62385" ht="15"/>
    <row r="62386" ht="15"/>
    <row r="62387" ht="15"/>
    <row r="62388" ht="15"/>
    <row r="62389" ht="15"/>
    <row r="62390" ht="15"/>
    <row r="62391" ht="15"/>
    <row r="62392" ht="15"/>
    <row r="62393" ht="15"/>
    <row r="62394" ht="15"/>
    <row r="62395" ht="15"/>
    <row r="62396" ht="15"/>
    <row r="62397" ht="15"/>
    <row r="62398" ht="15"/>
    <row r="62399" ht="15"/>
    <row r="62400" ht="15"/>
    <row r="62401" ht="15"/>
    <row r="62402" ht="15"/>
    <row r="62403" ht="15"/>
    <row r="62404" ht="15"/>
    <row r="62405" ht="15"/>
    <row r="62406" ht="15"/>
    <row r="62407" ht="15"/>
    <row r="62408" ht="15"/>
    <row r="62409" ht="15"/>
    <row r="62410" ht="15"/>
    <row r="62411" ht="15"/>
    <row r="62412" ht="15"/>
    <row r="62413" ht="15"/>
    <row r="62414" ht="15"/>
    <row r="62415" ht="15"/>
    <row r="62416" ht="15"/>
    <row r="62417" ht="15"/>
    <row r="62418" ht="15"/>
    <row r="62419" ht="15"/>
    <row r="62420" ht="15"/>
    <row r="62421" ht="15"/>
    <row r="62422" ht="15"/>
    <row r="62423" ht="15"/>
    <row r="62424" ht="15"/>
    <row r="62425" ht="15"/>
    <row r="62426" ht="15"/>
    <row r="62427" ht="15"/>
    <row r="62428" ht="15"/>
    <row r="62429" ht="15"/>
    <row r="62430" ht="15"/>
    <row r="62431" ht="15"/>
    <row r="62432" ht="15"/>
    <row r="62433" ht="15"/>
    <row r="62434" ht="15"/>
    <row r="62435" ht="15"/>
    <row r="62436" ht="15"/>
    <row r="62437" ht="15"/>
    <row r="62438" ht="15"/>
    <row r="62439" ht="15"/>
    <row r="62440" ht="15"/>
    <row r="62441" ht="15"/>
    <row r="62442" ht="15"/>
    <row r="62443" ht="15"/>
    <row r="62444" ht="15"/>
    <row r="62445" ht="15"/>
    <row r="62446" ht="15"/>
    <row r="62447" ht="15"/>
    <row r="62448" ht="15"/>
    <row r="62449" ht="15"/>
    <row r="62450" ht="15"/>
    <row r="62451" ht="15"/>
    <row r="62452" ht="15"/>
    <row r="62453" ht="15"/>
    <row r="62454" ht="15"/>
    <row r="62455" ht="15"/>
    <row r="62456" ht="15"/>
    <row r="62457" ht="15"/>
    <row r="62458" ht="15"/>
    <row r="62459" ht="15"/>
    <row r="62460" ht="15"/>
    <row r="62461" ht="15"/>
    <row r="62462" ht="15"/>
    <row r="62463" ht="15"/>
    <row r="62464" ht="15"/>
    <row r="62465" ht="15"/>
    <row r="62466" ht="15"/>
    <row r="62467" ht="15"/>
    <row r="62468" ht="15"/>
    <row r="62469" ht="15"/>
    <row r="62470" ht="15"/>
    <row r="62471" ht="15"/>
    <row r="62472" ht="15"/>
    <row r="62473" ht="15"/>
    <row r="62474" ht="15"/>
    <row r="62475" ht="15"/>
    <row r="62476" ht="15"/>
    <row r="62477" ht="15"/>
    <row r="62478" ht="15"/>
    <row r="62479" ht="15"/>
    <row r="62480" ht="15"/>
    <row r="62481" ht="15"/>
    <row r="62482" ht="15"/>
    <row r="62483" ht="15"/>
    <row r="62484" ht="15"/>
    <row r="62485" ht="15"/>
    <row r="62486" ht="15"/>
    <row r="62487" ht="15"/>
    <row r="62488" ht="15"/>
    <row r="62489" ht="15"/>
    <row r="62490" ht="15"/>
    <row r="62491" ht="15"/>
    <row r="62492" ht="15"/>
    <row r="62493" ht="15"/>
    <row r="62494" ht="15"/>
    <row r="62495" ht="15"/>
    <row r="62496" ht="15"/>
    <row r="62497" ht="15"/>
    <row r="62498" ht="15"/>
    <row r="62499" ht="15"/>
    <row r="62500" ht="15"/>
    <row r="62501" ht="15"/>
    <row r="62502" ht="15"/>
    <row r="62503" ht="15"/>
    <row r="62504" ht="15"/>
    <row r="62505" ht="15"/>
    <row r="62506" ht="15"/>
    <row r="62507" ht="15"/>
    <row r="62508" ht="15"/>
    <row r="62509" ht="15"/>
    <row r="62510" ht="15"/>
    <row r="62511" ht="15"/>
    <row r="62512" ht="15"/>
    <row r="62513" ht="15"/>
    <row r="62514" ht="15"/>
    <row r="62515" ht="15"/>
    <row r="62516" ht="15"/>
    <row r="62517" ht="15"/>
    <row r="62518" ht="15"/>
    <row r="62519" ht="15"/>
    <row r="62520" ht="15"/>
    <row r="62521" ht="15"/>
    <row r="62522" ht="15"/>
    <row r="62523" ht="15"/>
    <row r="62524" ht="15"/>
    <row r="62525" ht="15"/>
    <row r="62526" ht="15"/>
    <row r="62527" ht="15"/>
    <row r="62528" ht="15"/>
    <row r="62529" ht="15"/>
    <row r="62530" ht="15"/>
    <row r="62531" ht="15"/>
    <row r="62532" ht="15"/>
    <row r="62533" ht="15"/>
    <row r="62534" ht="15"/>
    <row r="62535" ht="15"/>
    <row r="62536" ht="15"/>
    <row r="62537" ht="15"/>
    <row r="62538" ht="15"/>
    <row r="62539" ht="15"/>
    <row r="62540" ht="15"/>
    <row r="62541" ht="15"/>
    <row r="62542" ht="15"/>
    <row r="62543" ht="15"/>
    <row r="62544" ht="15"/>
    <row r="62545" ht="15"/>
    <row r="62546" ht="15"/>
    <row r="62547" ht="15"/>
    <row r="62548" ht="15"/>
    <row r="62549" ht="15"/>
    <row r="62550" ht="15"/>
    <row r="62551" ht="15"/>
    <row r="62552" ht="15"/>
    <row r="62553" ht="15"/>
    <row r="62554" ht="15"/>
    <row r="62555" ht="15"/>
    <row r="62556" ht="15"/>
    <row r="62557" ht="15"/>
    <row r="62558" ht="15"/>
    <row r="62559" ht="15"/>
    <row r="62560" ht="15"/>
    <row r="62561" ht="15"/>
    <row r="62562" ht="15"/>
    <row r="62563" ht="15"/>
    <row r="62564" ht="15"/>
    <row r="62565" ht="15"/>
    <row r="62566" ht="15"/>
    <row r="62567" ht="15"/>
    <row r="62568" ht="15"/>
    <row r="62569" ht="15"/>
    <row r="62570" ht="15"/>
    <row r="62571" ht="15"/>
    <row r="62572" ht="15"/>
    <row r="62573" ht="15"/>
    <row r="62574" ht="15"/>
    <row r="62575" ht="15"/>
    <row r="62576" ht="15"/>
    <row r="62577" ht="15"/>
    <row r="62578" ht="15"/>
    <row r="62579" ht="15"/>
    <row r="62580" ht="15"/>
    <row r="62581" ht="15"/>
    <row r="62582" ht="15"/>
    <row r="62583" ht="15"/>
    <row r="62584" ht="15"/>
    <row r="62585" ht="15"/>
    <row r="62586" ht="15"/>
    <row r="62587" ht="15"/>
    <row r="62588" ht="15"/>
    <row r="62589" ht="15"/>
    <row r="62590" ht="15"/>
    <row r="62591" ht="15"/>
    <row r="62592" ht="15"/>
    <row r="62593" ht="15"/>
    <row r="62594" ht="15"/>
    <row r="62595" ht="15"/>
    <row r="62596" ht="15"/>
    <row r="62597" ht="15"/>
    <row r="62598" ht="15"/>
    <row r="62599" ht="15"/>
    <row r="62600" ht="15"/>
    <row r="62601" ht="15"/>
    <row r="62602" ht="15"/>
    <row r="62603" ht="15"/>
    <row r="62604" ht="15"/>
    <row r="62605" ht="15"/>
    <row r="62606" ht="15"/>
    <row r="62607" ht="15"/>
    <row r="62608" ht="15"/>
    <row r="62609" ht="15"/>
    <row r="62610" ht="15"/>
    <row r="62611" ht="15"/>
    <row r="62612" ht="15"/>
    <row r="62613" ht="15"/>
    <row r="62614" ht="15"/>
    <row r="62615" ht="15"/>
    <row r="62616" ht="15"/>
    <row r="62617" ht="15"/>
    <row r="62618" ht="15"/>
    <row r="62619" ht="15"/>
    <row r="62620" ht="15"/>
    <row r="62621" ht="15"/>
    <row r="62622" ht="15"/>
    <row r="62623" ht="15"/>
    <row r="62624" ht="15"/>
    <row r="62625" ht="15"/>
    <row r="62626" ht="15"/>
    <row r="62627" ht="15"/>
    <row r="62628" ht="15"/>
    <row r="62629" ht="15"/>
    <row r="62630" ht="15"/>
    <row r="62631" ht="15"/>
    <row r="62632" ht="15"/>
    <row r="62633" ht="15"/>
    <row r="62634" ht="15"/>
    <row r="62635" ht="15"/>
    <row r="62636" ht="15"/>
    <row r="62637" ht="15"/>
    <row r="62638" ht="15"/>
    <row r="62639" ht="15"/>
    <row r="62640" ht="15"/>
    <row r="62641" ht="15"/>
    <row r="62642" ht="15"/>
    <row r="62643" ht="15"/>
    <row r="62644" ht="15"/>
    <row r="62645" ht="15"/>
    <row r="62646" ht="15"/>
    <row r="62647" ht="15"/>
    <row r="62648" ht="15"/>
    <row r="62649" ht="15"/>
    <row r="62650" ht="15"/>
    <row r="62651" ht="15"/>
    <row r="62652" ht="15"/>
    <row r="62653" ht="15"/>
    <row r="62654" ht="15"/>
    <row r="62655" ht="15"/>
    <row r="62656" ht="15"/>
    <row r="62657" ht="15"/>
    <row r="62658" ht="15"/>
    <row r="62659" ht="15"/>
    <row r="62660" ht="15"/>
    <row r="62661" ht="15"/>
    <row r="62662" ht="15"/>
    <row r="62663" ht="15"/>
    <row r="62664" ht="15"/>
    <row r="62665" ht="15"/>
    <row r="62666" ht="15"/>
    <row r="62667" ht="15"/>
    <row r="62668" ht="15"/>
    <row r="62669" ht="15"/>
    <row r="62670" ht="15"/>
    <row r="62671" ht="15"/>
    <row r="62672" ht="15"/>
    <row r="62673" ht="15"/>
    <row r="62674" ht="15"/>
    <row r="62675" ht="15"/>
    <row r="62676" ht="15"/>
    <row r="62677" ht="15"/>
    <row r="62678" ht="15"/>
    <row r="62679" ht="15"/>
    <row r="62680" ht="15"/>
    <row r="62681" ht="15"/>
    <row r="62682" ht="15"/>
    <row r="62683" ht="15"/>
    <row r="62684" ht="15"/>
    <row r="62685" ht="15"/>
    <row r="62686" ht="15"/>
    <row r="62687" ht="15"/>
    <row r="62688" ht="15"/>
    <row r="62689" ht="15"/>
    <row r="62690" ht="15"/>
    <row r="62691" ht="15"/>
    <row r="62692" ht="15"/>
    <row r="62693" ht="15"/>
    <row r="62694" ht="15"/>
    <row r="62695" ht="15"/>
    <row r="62696" ht="15"/>
    <row r="62697" ht="15"/>
    <row r="62698" ht="15"/>
    <row r="62699" ht="15"/>
    <row r="62700" ht="15"/>
    <row r="62701" ht="15"/>
    <row r="62702" ht="15"/>
    <row r="62703" ht="15"/>
    <row r="62704" ht="15"/>
    <row r="62705" ht="15"/>
    <row r="62706" ht="15"/>
    <row r="62707" ht="15"/>
    <row r="62708" ht="15"/>
    <row r="62709" ht="15"/>
    <row r="62710" ht="15"/>
    <row r="62711" ht="15"/>
    <row r="62712" ht="15"/>
    <row r="62713" ht="15"/>
    <row r="62714" ht="15"/>
    <row r="62715" ht="15"/>
    <row r="62716" ht="15"/>
    <row r="62717" ht="15"/>
    <row r="62718" ht="15"/>
    <row r="62719" ht="15"/>
    <row r="62720" ht="15"/>
    <row r="62721" ht="15"/>
    <row r="62722" ht="15"/>
    <row r="62723" ht="15"/>
    <row r="62724" ht="15"/>
    <row r="62725" ht="15"/>
    <row r="62726" ht="15"/>
    <row r="62727" ht="15"/>
    <row r="62728" ht="15"/>
    <row r="62729" ht="15"/>
    <row r="62730" ht="15"/>
    <row r="62731" ht="15"/>
    <row r="62732" ht="15"/>
    <row r="62733" ht="15"/>
    <row r="62734" ht="15"/>
    <row r="62735" ht="15"/>
    <row r="62736" ht="15"/>
    <row r="62737" ht="15"/>
    <row r="62738" ht="15"/>
    <row r="62739" ht="15"/>
    <row r="62740" ht="15"/>
    <row r="62741" ht="15"/>
    <row r="62742" ht="15"/>
    <row r="62743" ht="15"/>
    <row r="62744" ht="15"/>
    <row r="62745" ht="15"/>
    <row r="62746" ht="15"/>
    <row r="62747" ht="15"/>
    <row r="62748" ht="15"/>
    <row r="62749" ht="15"/>
    <row r="62750" ht="15"/>
    <row r="62751" ht="15"/>
    <row r="62752" ht="15"/>
    <row r="62753" ht="15"/>
    <row r="62754" ht="15"/>
    <row r="62755" ht="15"/>
    <row r="62756" ht="15"/>
    <row r="62757" ht="15"/>
    <row r="62758" ht="15"/>
    <row r="62759" ht="15"/>
    <row r="62760" ht="15"/>
    <row r="62761" ht="15"/>
    <row r="62762" ht="15"/>
    <row r="62763" ht="15"/>
    <row r="62764" ht="15"/>
    <row r="62765" ht="15"/>
    <row r="62766" ht="15"/>
    <row r="62767" ht="15"/>
    <row r="62768" ht="15"/>
    <row r="62769" ht="15"/>
    <row r="62770" ht="15"/>
    <row r="62771" ht="15"/>
    <row r="62772" ht="15"/>
    <row r="62773" ht="15"/>
    <row r="62774" ht="15"/>
    <row r="62775" ht="15"/>
    <row r="62776" ht="15"/>
    <row r="62777" ht="15"/>
    <row r="62778" ht="15"/>
    <row r="62779" ht="15"/>
    <row r="62780" ht="15"/>
    <row r="62781" ht="15"/>
    <row r="62782" ht="15"/>
    <row r="62783" ht="15"/>
    <row r="62784" ht="15"/>
    <row r="62785" ht="15"/>
    <row r="62786" ht="15"/>
    <row r="62787" ht="15"/>
    <row r="62788" ht="15"/>
    <row r="62789" ht="15"/>
    <row r="62790" ht="15"/>
    <row r="62791" ht="15"/>
    <row r="62792" ht="15"/>
    <row r="62793" ht="15"/>
    <row r="62794" ht="15"/>
    <row r="62795" ht="15"/>
    <row r="62796" ht="15"/>
    <row r="62797" ht="15"/>
    <row r="62798" ht="15"/>
    <row r="62799" ht="15"/>
    <row r="62800" ht="15"/>
    <row r="62801" ht="15"/>
    <row r="62802" ht="15"/>
    <row r="62803" ht="15"/>
    <row r="62804" ht="15"/>
    <row r="62805" ht="15"/>
    <row r="62806" ht="15"/>
    <row r="62807" ht="15"/>
    <row r="62808" ht="15"/>
    <row r="62809" ht="15"/>
    <row r="62810" ht="15"/>
    <row r="62811" ht="15"/>
    <row r="62812" ht="15"/>
    <row r="62813" ht="15"/>
    <row r="62814" ht="15"/>
    <row r="62815" ht="15"/>
    <row r="62816" ht="15"/>
    <row r="62817" ht="15"/>
    <row r="62818" ht="15"/>
    <row r="62819" ht="15"/>
    <row r="62820" ht="15"/>
    <row r="62821" ht="15"/>
    <row r="62822" ht="15"/>
    <row r="62823" ht="15"/>
    <row r="62824" ht="15"/>
    <row r="62825" ht="15"/>
    <row r="62826" ht="15"/>
    <row r="62827" ht="15"/>
    <row r="6282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2"/>
    <dataValidation allowBlank="1" showErrorMessage="1" sqref="N2:N1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2"/>
    <dataValidation allowBlank="1" showInputMessage="1" promptTitle="Edge Color" prompt="To select an optional edge color, right-click and select Select Color on the right-click menu." sqref="C3:C152"/>
    <dataValidation allowBlank="1" showInputMessage="1" promptTitle="Edge Width" prompt="Enter an optional edge width between 1 and 10." errorTitle="Invalid Edge Width" error="The optional edge width must be a whole number between 1 and 10." sqref="D3:D152"/>
    <dataValidation allowBlank="1" showInputMessage="1" promptTitle="Edge Opacity" prompt="Enter an optional edge opacity between 0 (transparent) and 100 (opaque)." errorTitle="Invalid Edge Opacity" error="The optional edge opacity must be a whole number between 0 and 10." sqref="F3:F1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2">
      <formula1>ValidEdgeVisibilities</formula1>
    </dataValidation>
    <dataValidation allowBlank="1" showInputMessage="1" showErrorMessage="1" promptTitle="Vertex 1 Name" prompt="Enter the name of the edge's first vertex." sqref="A3:A152"/>
    <dataValidation allowBlank="1" showInputMessage="1" showErrorMessage="1" promptTitle="Vertex 2 Name" prompt="Enter the name of the edge's second vertex." sqref="B3:B152"/>
    <dataValidation allowBlank="1" showInputMessage="1" showErrorMessage="1" promptTitle="Edge Label" prompt="Enter an optional edge label." errorTitle="Invalid Edge Visibility" error="You have entered an unrecognized edge visibility.  Try selecting from the drop-down list instead." sqref="H3:H1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C3718-879D-489B-A025-C2BAF205705A}">
  <dimension ref="A1:C8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354</v>
      </c>
      <c r="B1" s="13" t="s">
        <v>296</v>
      </c>
      <c r="C1" s="13" t="s">
        <v>216</v>
      </c>
    </row>
    <row r="2" spans="1:3" ht="15">
      <c r="A2" s="67" t="s">
        <v>8288</v>
      </c>
      <c r="B2" s="67" t="s">
        <v>8402</v>
      </c>
      <c r="C2" s="73" t="s">
        <v>8316</v>
      </c>
    </row>
    <row r="3" spans="1:3" ht="15">
      <c r="A3" s="68" t="s">
        <v>8288</v>
      </c>
      <c r="B3" s="67" t="s">
        <v>8218</v>
      </c>
      <c r="C3" s="73" t="s">
        <v>8316</v>
      </c>
    </row>
    <row r="4" spans="1:3" ht="15">
      <c r="A4" s="68" t="s">
        <v>8288</v>
      </c>
      <c r="B4" s="67" t="s">
        <v>8186</v>
      </c>
      <c r="C4" s="73" t="s">
        <v>8316</v>
      </c>
    </row>
    <row r="5" spans="1:3" ht="15">
      <c r="A5" s="68" t="s">
        <v>8288</v>
      </c>
      <c r="B5" s="67" t="s">
        <v>370</v>
      </c>
      <c r="C5" s="73" t="s">
        <v>8316</v>
      </c>
    </row>
    <row r="6" spans="1:3" ht="15">
      <c r="A6" s="68" t="s">
        <v>8288</v>
      </c>
      <c r="B6" s="67" t="s">
        <v>281</v>
      </c>
      <c r="C6" s="73" t="s">
        <v>8316</v>
      </c>
    </row>
    <row r="7" spans="1:3" ht="15">
      <c r="A7" s="68" t="s">
        <v>8288</v>
      </c>
      <c r="B7" s="67" t="s">
        <v>401</v>
      </c>
      <c r="C7" s="73" t="s">
        <v>8316</v>
      </c>
    </row>
    <row r="8" spans="1:3" ht="15">
      <c r="A8" s="68" t="s">
        <v>8288</v>
      </c>
      <c r="B8" s="67" t="s">
        <v>8221</v>
      </c>
      <c r="C8" s="73" t="s">
        <v>8316</v>
      </c>
    </row>
    <row r="9" spans="1:3" ht="15">
      <c r="A9" s="68" t="s">
        <v>8288</v>
      </c>
      <c r="B9" s="67" t="s">
        <v>407</v>
      </c>
      <c r="C9" s="73" t="s">
        <v>8316</v>
      </c>
    </row>
    <row r="10" spans="1:3" ht="15">
      <c r="A10" s="68" t="s">
        <v>8288</v>
      </c>
      <c r="B10" s="67" t="s">
        <v>374</v>
      </c>
      <c r="C10" s="73" t="s">
        <v>8316</v>
      </c>
    </row>
    <row r="11" spans="1:3" ht="15">
      <c r="A11" s="68" t="s">
        <v>8288</v>
      </c>
      <c r="B11" s="67" t="s">
        <v>396</v>
      </c>
      <c r="C11" s="73" t="s">
        <v>8316</v>
      </c>
    </row>
    <row r="12" spans="1:3" ht="15">
      <c r="A12" s="68" t="s">
        <v>8288</v>
      </c>
      <c r="B12" s="67">
        <v>27</v>
      </c>
      <c r="C12" s="73" t="s">
        <v>8316</v>
      </c>
    </row>
    <row r="13" spans="1:3" ht="15">
      <c r="A13" s="68" t="s">
        <v>8288</v>
      </c>
      <c r="B13" s="67" t="s">
        <v>8233</v>
      </c>
      <c r="C13" s="73" t="s">
        <v>8316</v>
      </c>
    </row>
    <row r="14" spans="1:3" ht="15">
      <c r="A14" s="68" t="s">
        <v>8288</v>
      </c>
      <c r="B14" s="67" t="s">
        <v>8240</v>
      </c>
      <c r="C14" s="73" t="s">
        <v>8316</v>
      </c>
    </row>
    <row r="15" spans="1:3" ht="15">
      <c r="A15" s="68" t="s">
        <v>8288</v>
      </c>
      <c r="B15" s="67" t="s">
        <v>364</v>
      </c>
      <c r="C15" s="73" t="s">
        <v>8316</v>
      </c>
    </row>
    <row r="16" spans="1:3" ht="15">
      <c r="A16" s="68" t="s">
        <v>8288</v>
      </c>
      <c r="B16" s="67" t="s">
        <v>8231</v>
      </c>
      <c r="C16" s="73" t="s">
        <v>8316</v>
      </c>
    </row>
    <row r="17" spans="1:3" ht="15">
      <c r="A17" s="68" t="s">
        <v>8288</v>
      </c>
      <c r="B17" s="67" t="s">
        <v>8403</v>
      </c>
      <c r="C17" s="73" t="s">
        <v>8316</v>
      </c>
    </row>
    <row r="18" spans="1:3" ht="15">
      <c r="A18" s="68" t="s">
        <v>8288</v>
      </c>
      <c r="B18" s="67" t="s">
        <v>360</v>
      </c>
      <c r="C18" s="73" t="s">
        <v>8316</v>
      </c>
    </row>
    <row r="19" spans="1:3" ht="15">
      <c r="A19" s="68" t="s">
        <v>8288</v>
      </c>
      <c r="B19" s="67" t="s">
        <v>8172</v>
      </c>
      <c r="C19" s="73" t="s">
        <v>8316</v>
      </c>
    </row>
    <row r="20" spans="1:3" ht="15">
      <c r="A20" s="68" t="s">
        <v>8288</v>
      </c>
      <c r="B20" s="67" t="s">
        <v>8188</v>
      </c>
      <c r="C20" s="73" t="s">
        <v>8316</v>
      </c>
    </row>
    <row r="21" spans="1:3" ht="15">
      <c r="A21" s="68" t="s">
        <v>8288</v>
      </c>
      <c r="B21" s="67" t="s">
        <v>512</v>
      </c>
      <c r="C21" s="73" t="s">
        <v>8316</v>
      </c>
    </row>
    <row r="22" spans="1:3" ht="15">
      <c r="A22" s="68" t="s">
        <v>8288</v>
      </c>
      <c r="B22" s="67" t="s">
        <v>8404</v>
      </c>
      <c r="C22" s="73" t="s">
        <v>8316</v>
      </c>
    </row>
    <row r="23" spans="1:3" ht="15">
      <c r="A23" s="68" t="s">
        <v>8288</v>
      </c>
      <c r="B23" s="67" t="s">
        <v>8206</v>
      </c>
      <c r="C23" s="73" t="s">
        <v>8316</v>
      </c>
    </row>
    <row r="24" spans="1:3" ht="15">
      <c r="A24" s="68" t="s">
        <v>8288</v>
      </c>
      <c r="B24" s="67" t="s">
        <v>8283</v>
      </c>
      <c r="C24" s="73" t="s">
        <v>8316</v>
      </c>
    </row>
    <row r="25" spans="1:3" ht="15">
      <c r="A25" s="68" t="s">
        <v>8288</v>
      </c>
      <c r="B25" s="67">
        <v>11</v>
      </c>
      <c r="C25" s="73" t="s">
        <v>8316</v>
      </c>
    </row>
    <row r="26" spans="1:3" ht="15">
      <c r="A26" s="68" t="s">
        <v>8288</v>
      </c>
      <c r="B26" s="67" t="s">
        <v>8279</v>
      </c>
      <c r="C26" s="73" t="s">
        <v>8316</v>
      </c>
    </row>
    <row r="27" spans="1:3" ht="15">
      <c r="A27" s="68" t="s">
        <v>8288</v>
      </c>
      <c r="B27" s="67" t="s">
        <v>280</v>
      </c>
      <c r="C27" s="73" t="s">
        <v>8316</v>
      </c>
    </row>
    <row r="28" spans="1:3" ht="15">
      <c r="A28" s="68" t="s">
        <v>8288</v>
      </c>
      <c r="B28" s="67" t="s">
        <v>8171</v>
      </c>
      <c r="C28" s="73" t="s">
        <v>8316</v>
      </c>
    </row>
    <row r="29" spans="1:3" ht="15">
      <c r="A29" s="68" t="s">
        <v>8288</v>
      </c>
      <c r="B29" s="67" t="s">
        <v>8149</v>
      </c>
      <c r="C29" s="73" t="s">
        <v>8316</v>
      </c>
    </row>
    <row r="30" spans="1:3" ht="15">
      <c r="A30" s="68" t="s">
        <v>8288</v>
      </c>
      <c r="B30" s="67" t="s">
        <v>383</v>
      </c>
      <c r="C30" s="73" t="s">
        <v>8316</v>
      </c>
    </row>
    <row r="31" spans="1:3" ht="15">
      <c r="A31" s="68" t="s">
        <v>8288</v>
      </c>
      <c r="B31" s="67">
        <v>3</v>
      </c>
      <c r="C31" s="73" t="s">
        <v>8316</v>
      </c>
    </row>
    <row r="32" spans="1:3" ht="15">
      <c r="A32" s="68" t="s">
        <v>8288</v>
      </c>
      <c r="B32" s="67" t="s">
        <v>8212</v>
      </c>
      <c r="C32" s="73" t="s">
        <v>8316</v>
      </c>
    </row>
    <row r="33" spans="1:3" ht="15">
      <c r="A33" s="68" t="s">
        <v>8288</v>
      </c>
      <c r="B33" s="67" t="s">
        <v>8270</v>
      </c>
      <c r="C33" s="73" t="s">
        <v>8316</v>
      </c>
    </row>
    <row r="34" spans="1:3" ht="15">
      <c r="A34" s="68" t="s">
        <v>8288</v>
      </c>
      <c r="B34" s="67" t="s">
        <v>8211</v>
      </c>
      <c r="C34" s="73" t="s">
        <v>8315</v>
      </c>
    </row>
    <row r="35" spans="1:3" ht="15">
      <c r="A35" s="68" t="s">
        <v>8288</v>
      </c>
      <c r="B35" s="67" t="s">
        <v>8149</v>
      </c>
      <c r="C35" s="73" t="s">
        <v>8315</v>
      </c>
    </row>
    <row r="36" spans="1:3" ht="15">
      <c r="A36" s="68" t="s">
        <v>8288</v>
      </c>
      <c r="B36" s="67" t="s">
        <v>362</v>
      </c>
      <c r="C36" s="73" t="s">
        <v>8315</v>
      </c>
    </row>
    <row r="37" spans="1:3" ht="15">
      <c r="A37" s="68" t="s">
        <v>8288</v>
      </c>
      <c r="B37" s="67" t="s">
        <v>8143</v>
      </c>
      <c r="C37" s="73" t="s">
        <v>8315</v>
      </c>
    </row>
    <row r="38" spans="1:3" ht="15">
      <c r="A38" s="68" t="s">
        <v>8288</v>
      </c>
      <c r="B38" s="67" t="s">
        <v>389</v>
      </c>
      <c r="C38" s="73" t="s">
        <v>8315</v>
      </c>
    </row>
    <row r="39" spans="1:3" ht="15">
      <c r="A39" s="68" t="s">
        <v>8288</v>
      </c>
      <c r="B39" s="67" t="s">
        <v>370</v>
      </c>
      <c r="C39" s="73" t="s">
        <v>8315</v>
      </c>
    </row>
    <row r="40" spans="1:3" ht="15">
      <c r="A40" s="68" t="s">
        <v>8288</v>
      </c>
      <c r="B40" s="67" t="s">
        <v>8283</v>
      </c>
      <c r="C40" s="73" t="s">
        <v>8315</v>
      </c>
    </row>
    <row r="41" spans="1:3" ht="15">
      <c r="A41" s="68" t="s">
        <v>8288</v>
      </c>
      <c r="B41" s="67" t="s">
        <v>407</v>
      </c>
      <c r="C41" s="73" t="s">
        <v>8315</v>
      </c>
    </row>
    <row r="42" spans="1:3" ht="15">
      <c r="A42" s="68" t="s">
        <v>8288</v>
      </c>
      <c r="B42" s="67" t="s">
        <v>8388</v>
      </c>
      <c r="C42" s="73" t="s">
        <v>8315</v>
      </c>
    </row>
    <row r="43" spans="1:3" ht="15">
      <c r="A43" s="68" t="s">
        <v>8288</v>
      </c>
      <c r="B43" s="67" t="s">
        <v>958</v>
      </c>
      <c r="C43" s="73" t="s">
        <v>8315</v>
      </c>
    </row>
    <row r="44" spans="1:3" ht="15">
      <c r="A44" s="68" t="s">
        <v>8288</v>
      </c>
      <c r="B44" s="67" t="s">
        <v>8153</v>
      </c>
      <c r="C44" s="73" t="s">
        <v>8315</v>
      </c>
    </row>
    <row r="45" spans="1:3" ht="15">
      <c r="A45" s="68" t="s">
        <v>8288</v>
      </c>
      <c r="B45" s="67" t="s">
        <v>8271</v>
      </c>
      <c r="C45" s="73" t="s">
        <v>8315</v>
      </c>
    </row>
    <row r="46" spans="1:3" ht="15">
      <c r="A46" s="68" t="s">
        <v>8288</v>
      </c>
      <c r="B46" s="67" t="s">
        <v>8387</v>
      </c>
      <c r="C46" s="73" t="s">
        <v>8315</v>
      </c>
    </row>
    <row r="47" spans="1:3" ht="15">
      <c r="A47" s="68" t="s">
        <v>8288</v>
      </c>
      <c r="B47" s="67" t="s">
        <v>381</v>
      </c>
      <c r="C47" s="73" t="s">
        <v>8315</v>
      </c>
    </row>
    <row r="48" spans="1:3" ht="15">
      <c r="A48" s="68" t="s">
        <v>8288</v>
      </c>
      <c r="B48" s="67" t="s">
        <v>8393</v>
      </c>
      <c r="C48" s="73" t="s">
        <v>8315</v>
      </c>
    </row>
    <row r="49" spans="1:3" ht="15">
      <c r="A49" s="68" t="s">
        <v>8288</v>
      </c>
      <c r="B49" s="67" t="s">
        <v>357</v>
      </c>
      <c r="C49" s="73" t="s">
        <v>8315</v>
      </c>
    </row>
    <row r="50" spans="1:3" ht="15">
      <c r="A50" s="68" t="s">
        <v>8288</v>
      </c>
      <c r="B50" s="67" t="s">
        <v>2938</v>
      </c>
      <c r="C50" s="73" t="s">
        <v>8315</v>
      </c>
    </row>
    <row r="51" spans="1:3" ht="15">
      <c r="A51" s="68" t="s">
        <v>8288</v>
      </c>
      <c r="B51" s="67" t="s">
        <v>8394</v>
      </c>
      <c r="C51" s="73" t="s">
        <v>8315</v>
      </c>
    </row>
    <row r="52" spans="1:3" ht="15">
      <c r="A52" s="68" t="s">
        <v>8288</v>
      </c>
      <c r="B52" s="67" t="s">
        <v>405</v>
      </c>
      <c r="C52" s="73" t="s">
        <v>8315</v>
      </c>
    </row>
    <row r="53" spans="1:3" ht="15">
      <c r="A53" s="68" t="s">
        <v>8288</v>
      </c>
      <c r="B53" s="67" t="s">
        <v>2516</v>
      </c>
      <c r="C53" s="73" t="s">
        <v>8315</v>
      </c>
    </row>
    <row r="54" spans="1:3" ht="15">
      <c r="A54" s="68" t="s">
        <v>8288</v>
      </c>
      <c r="B54" s="67" t="s">
        <v>8228</v>
      </c>
      <c r="C54" s="73" t="s">
        <v>8315</v>
      </c>
    </row>
    <row r="55" spans="1:3" ht="15">
      <c r="A55" s="68" t="s">
        <v>8288</v>
      </c>
      <c r="B55" s="67" t="s">
        <v>382</v>
      </c>
      <c r="C55" s="73" t="s">
        <v>8315</v>
      </c>
    </row>
    <row r="56" spans="1:3" ht="15">
      <c r="A56" s="68" t="s">
        <v>8288</v>
      </c>
      <c r="B56" s="67" t="s">
        <v>8151</v>
      </c>
      <c r="C56" s="73" t="s">
        <v>8315</v>
      </c>
    </row>
    <row r="57" spans="1:3" ht="15">
      <c r="A57" s="68" t="s">
        <v>8288</v>
      </c>
      <c r="B57" s="67" t="s">
        <v>366</v>
      </c>
      <c r="C57" s="73" t="s">
        <v>8315</v>
      </c>
    </row>
    <row r="58" spans="1:3" ht="15">
      <c r="A58" s="68" t="s">
        <v>8288</v>
      </c>
      <c r="B58" s="67" t="s">
        <v>8183</v>
      </c>
      <c r="C58" s="73" t="s">
        <v>8315</v>
      </c>
    </row>
    <row r="59" spans="1:3" ht="15">
      <c r="A59" s="68" t="s">
        <v>8288</v>
      </c>
      <c r="B59" s="67" t="s">
        <v>8142</v>
      </c>
      <c r="C59" s="73" t="s">
        <v>8315</v>
      </c>
    </row>
    <row r="60" spans="1:3" ht="15">
      <c r="A60" s="68" t="s">
        <v>8288</v>
      </c>
      <c r="B60" s="67" t="s">
        <v>3140</v>
      </c>
      <c r="C60" s="73" t="s">
        <v>8315</v>
      </c>
    </row>
    <row r="61" spans="1:3" ht="15">
      <c r="A61" s="68" t="s">
        <v>8288</v>
      </c>
      <c r="B61" s="67" t="s">
        <v>8209</v>
      </c>
      <c r="C61" s="73" t="s">
        <v>8315</v>
      </c>
    </row>
    <row r="62" spans="1:3" ht="15">
      <c r="A62" s="68" t="s">
        <v>8288</v>
      </c>
      <c r="B62" s="67" t="s">
        <v>8395</v>
      </c>
      <c r="C62" s="73" t="s">
        <v>8315</v>
      </c>
    </row>
    <row r="63" spans="1:3" ht="15">
      <c r="A63" s="68" t="s">
        <v>8288</v>
      </c>
      <c r="B63" s="67" t="s">
        <v>8390</v>
      </c>
      <c r="C63" s="73" t="s">
        <v>8549</v>
      </c>
    </row>
    <row r="64" spans="1:3" ht="15">
      <c r="A64" s="68" t="s">
        <v>8288</v>
      </c>
      <c r="B64" s="67" t="s">
        <v>8389</v>
      </c>
      <c r="C64" s="73" t="s">
        <v>8549</v>
      </c>
    </row>
    <row r="65" spans="1:3" ht="15">
      <c r="A65" s="68" t="s">
        <v>8288</v>
      </c>
      <c r="B65" s="67" t="s">
        <v>8404</v>
      </c>
      <c r="C65" s="73" t="s">
        <v>8549</v>
      </c>
    </row>
    <row r="66" spans="1:3" ht="15">
      <c r="A66" s="68" t="s">
        <v>8288</v>
      </c>
      <c r="B66" s="67" t="s">
        <v>8283</v>
      </c>
      <c r="C66" s="73" t="s">
        <v>8549</v>
      </c>
    </row>
    <row r="67" spans="1:3" ht="15">
      <c r="A67" s="68" t="s">
        <v>8288</v>
      </c>
      <c r="B67" s="67" t="s">
        <v>381</v>
      </c>
      <c r="C67" s="73" t="s">
        <v>8549</v>
      </c>
    </row>
    <row r="68" spans="1:3" ht="15">
      <c r="A68" s="68" t="s">
        <v>8288</v>
      </c>
      <c r="B68" s="67" t="s">
        <v>8779</v>
      </c>
      <c r="C68" s="73" t="s">
        <v>8549</v>
      </c>
    </row>
    <row r="69" spans="1:3" ht="15">
      <c r="A69" s="68" t="s">
        <v>8288</v>
      </c>
      <c r="B69" s="67" t="s">
        <v>8188</v>
      </c>
      <c r="C69" s="73" t="s">
        <v>8549</v>
      </c>
    </row>
    <row r="70" spans="1:3" ht="15">
      <c r="A70" s="68" t="s">
        <v>8288</v>
      </c>
      <c r="B70" s="67" t="s">
        <v>360</v>
      </c>
      <c r="C70" s="73" t="s">
        <v>8549</v>
      </c>
    </row>
    <row r="71" spans="1:3" ht="15">
      <c r="A71" s="68" t="s">
        <v>8288</v>
      </c>
      <c r="B71" s="67" t="s">
        <v>8265</v>
      </c>
      <c r="C71" s="73" t="s">
        <v>8549</v>
      </c>
    </row>
    <row r="72" spans="1:3" ht="15">
      <c r="A72" s="68" t="s">
        <v>8288</v>
      </c>
      <c r="B72" s="67" t="s">
        <v>374</v>
      </c>
      <c r="C72" s="73" t="s">
        <v>8549</v>
      </c>
    </row>
    <row r="73" spans="1:3" ht="15">
      <c r="A73" s="68" t="s">
        <v>8288</v>
      </c>
      <c r="B73" s="67" t="s">
        <v>8780</v>
      </c>
      <c r="C73" s="73" t="s">
        <v>8549</v>
      </c>
    </row>
    <row r="74" spans="1:3" ht="15">
      <c r="A74" s="68" t="s">
        <v>8288</v>
      </c>
      <c r="B74" s="67" t="s">
        <v>8254</v>
      </c>
      <c r="C74" s="73" t="s">
        <v>8549</v>
      </c>
    </row>
    <row r="75" spans="1:3" ht="15">
      <c r="A75" s="68" t="s">
        <v>8288</v>
      </c>
      <c r="B75" s="67" t="s">
        <v>8781</v>
      </c>
      <c r="C75" s="73" t="s">
        <v>8549</v>
      </c>
    </row>
    <row r="76" spans="1:3" ht="15">
      <c r="A76" s="68" t="s">
        <v>8288</v>
      </c>
      <c r="B76" s="67" t="s">
        <v>8782</v>
      </c>
      <c r="C76" s="73" t="s">
        <v>8549</v>
      </c>
    </row>
    <row r="77" spans="1:3" ht="15">
      <c r="A77" s="68" t="s">
        <v>8288</v>
      </c>
      <c r="B77" s="67" t="s">
        <v>391</v>
      </c>
      <c r="C77" s="73" t="s">
        <v>8549</v>
      </c>
    </row>
    <row r="78" spans="1:3" ht="15">
      <c r="A78" s="68" t="s">
        <v>8288</v>
      </c>
      <c r="B78" s="67" t="s">
        <v>8783</v>
      </c>
      <c r="C78" s="73" t="s">
        <v>8549</v>
      </c>
    </row>
    <row r="79" spans="1:3" ht="15">
      <c r="A79" s="68" t="s">
        <v>8288</v>
      </c>
      <c r="B79" s="67" t="s">
        <v>8204</v>
      </c>
      <c r="C79" s="73" t="s">
        <v>8549</v>
      </c>
    </row>
    <row r="80" spans="1:3" ht="15">
      <c r="A80" s="68" t="s">
        <v>8288</v>
      </c>
      <c r="B80" s="67" t="s">
        <v>8256</v>
      </c>
      <c r="C80" s="73" t="s">
        <v>8549</v>
      </c>
    </row>
    <row r="81" spans="1:3" ht="15">
      <c r="A81" s="68" t="s">
        <v>8288</v>
      </c>
      <c r="B81" s="67" t="s">
        <v>366</v>
      </c>
      <c r="C81" s="73" t="s">
        <v>8549</v>
      </c>
    </row>
    <row r="82" spans="1:3" ht="15">
      <c r="A82" s="68" t="s">
        <v>8288</v>
      </c>
      <c r="B82" s="67" t="s">
        <v>8215</v>
      </c>
      <c r="C82" s="73" t="s">
        <v>8549</v>
      </c>
    </row>
    <row r="83" spans="1:3" ht="15">
      <c r="A83" s="68" t="s">
        <v>8288</v>
      </c>
      <c r="B83" s="67" t="s">
        <v>8208</v>
      </c>
      <c r="C83" s="73" t="s">
        <v>8549</v>
      </c>
    </row>
    <row r="84" spans="1:3" ht="15">
      <c r="A84" s="68" t="s">
        <v>8288</v>
      </c>
      <c r="B84" s="67" t="s">
        <v>8179</v>
      </c>
      <c r="C84" s="73" t="s">
        <v>8549</v>
      </c>
    </row>
    <row r="85" spans="1:3" ht="15">
      <c r="A85" s="68" t="s">
        <v>8288</v>
      </c>
      <c r="B85" s="67" t="s">
        <v>394</v>
      </c>
      <c r="C85" s="73" t="s">
        <v>8549</v>
      </c>
    </row>
    <row r="86" spans="1:3" ht="15">
      <c r="A86" s="68" t="s">
        <v>8288</v>
      </c>
      <c r="B86" s="67" t="s">
        <v>1170</v>
      </c>
      <c r="C86" s="73" t="s">
        <v>8549</v>
      </c>
    </row>
    <row r="87" spans="1:3" ht="15">
      <c r="A87" s="68" t="s">
        <v>8288</v>
      </c>
      <c r="B87" s="67" t="s">
        <v>8266</v>
      </c>
      <c r="C87" s="73" t="s">
        <v>8549</v>
      </c>
    </row>
    <row r="88" spans="1:3" ht="15">
      <c r="A88" s="68" t="s">
        <v>8288</v>
      </c>
      <c r="B88" s="67" t="s">
        <v>319</v>
      </c>
      <c r="C88" s="73" t="s">
        <v>8549</v>
      </c>
    </row>
    <row r="89" spans="1:3" ht="15">
      <c r="A89" s="68" t="s">
        <v>8288</v>
      </c>
      <c r="B89" s="67" t="s">
        <v>8760</v>
      </c>
      <c r="C89" s="73" t="s">
        <v>8549</v>
      </c>
    </row>
    <row r="90" spans="1:3" ht="15">
      <c r="A90" s="68" t="s">
        <v>8288</v>
      </c>
      <c r="B90" s="67" t="s">
        <v>623</v>
      </c>
      <c r="C90" s="73" t="s">
        <v>8549</v>
      </c>
    </row>
    <row r="91" spans="1:3" ht="15">
      <c r="A91" s="68" t="s">
        <v>8288</v>
      </c>
      <c r="B91" s="67" t="s">
        <v>1039</v>
      </c>
      <c r="C91" s="73" t="s">
        <v>8549</v>
      </c>
    </row>
    <row r="92" spans="1:3" ht="15">
      <c r="A92" s="68" t="s">
        <v>8288</v>
      </c>
      <c r="B92" s="67" t="s">
        <v>8224</v>
      </c>
      <c r="C92" s="73" t="s">
        <v>8549</v>
      </c>
    </row>
    <row r="93" spans="1:3" ht="15">
      <c r="A93" s="68" t="s">
        <v>8288</v>
      </c>
      <c r="B93" s="67" t="s">
        <v>8178</v>
      </c>
      <c r="C93" s="73" t="s">
        <v>8549</v>
      </c>
    </row>
    <row r="94" spans="1:3" ht="15">
      <c r="A94" s="68" t="s">
        <v>8288</v>
      </c>
      <c r="B94" s="67" t="s">
        <v>358</v>
      </c>
      <c r="C94" s="73" t="s">
        <v>8549</v>
      </c>
    </row>
    <row r="95" spans="1:3" ht="15">
      <c r="A95" s="68" t="s">
        <v>8288</v>
      </c>
      <c r="B95" s="67" t="s">
        <v>8761</v>
      </c>
      <c r="C95" s="73" t="s">
        <v>8549</v>
      </c>
    </row>
    <row r="96" spans="1:3" ht="15">
      <c r="A96" s="68" t="s">
        <v>8288</v>
      </c>
      <c r="B96" s="67" t="s">
        <v>1058</v>
      </c>
      <c r="C96" s="73" t="s">
        <v>8549</v>
      </c>
    </row>
    <row r="97" spans="1:3" ht="15">
      <c r="A97" s="68" t="s">
        <v>8288</v>
      </c>
      <c r="B97" s="67" t="s">
        <v>2170</v>
      </c>
      <c r="C97" s="73" t="s">
        <v>8549</v>
      </c>
    </row>
    <row r="98" spans="1:3" ht="15">
      <c r="A98" s="68" t="s">
        <v>8288</v>
      </c>
      <c r="B98" s="67" t="s">
        <v>8390</v>
      </c>
      <c r="C98" s="73" t="s">
        <v>8544</v>
      </c>
    </row>
    <row r="99" spans="1:3" ht="15">
      <c r="A99" s="68" t="s">
        <v>8288</v>
      </c>
      <c r="B99" s="67" t="s">
        <v>8389</v>
      </c>
      <c r="C99" s="73" t="s">
        <v>8544</v>
      </c>
    </row>
    <row r="100" spans="1:3" ht="15">
      <c r="A100" s="68" t="s">
        <v>8288</v>
      </c>
      <c r="B100" s="67" t="s">
        <v>8404</v>
      </c>
      <c r="C100" s="73" t="s">
        <v>8544</v>
      </c>
    </row>
    <row r="101" spans="1:3" ht="15">
      <c r="A101" s="68" t="s">
        <v>8288</v>
      </c>
      <c r="B101" s="67" t="s">
        <v>8283</v>
      </c>
      <c r="C101" s="73" t="s">
        <v>8544</v>
      </c>
    </row>
    <row r="102" spans="1:3" ht="15">
      <c r="A102" s="68" t="s">
        <v>8288</v>
      </c>
      <c r="B102" s="67" t="s">
        <v>381</v>
      </c>
      <c r="C102" s="73" t="s">
        <v>8544</v>
      </c>
    </row>
    <row r="103" spans="1:3" ht="15">
      <c r="A103" s="68" t="s">
        <v>8288</v>
      </c>
      <c r="B103" s="67" t="s">
        <v>8779</v>
      </c>
      <c r="C103" s="73" t="s">
        <v>8544</v>
      </c>
    </row>
    <row r="104" spans="1:3" ht="15">
      <c r="A104" s="68" t="s">
        <v>8288</v>
      </c>
      <c r="B104" s="67" t="s">
        <v>8188</v>
      </c>
      <c r="C104" s="73" t="s">
        <v>8544</v>
      </c>
    </row>
    <row r="105" spans="1:3" ht="15">
      <c r="A105" s="68" t="s">
        <v>8288</v>
      </c>
      <c r="B105" s="67" t="s">
        <v>360</v>
      </c>
      <c r="C105" s="73" t="s">
        <v>8544</v>
      </c>
    </row>
    <row r="106" spans="1:3" ht="15">
      <c r="A106" s="68" t="s">
        <v>8288</v>
      </c>
      <c r="B106" s="67" t="s">
        <v>8265</v>
      </c>
      <c r="C106" s="73" t="s">
        <v>8544</v>
      </c>
    </row>
    <row r="107" spans="1:3" ht="15">
      <c r="A107" s="68" t="s">
        <v>8288</v>
      </c>
      <c r="B107" s="67" t="s">
        <v>374</v>
      </c>
      <c r="C107" s="73" t="s">
        <v>8544</v>
      </c>
    </row>
    <row r="108" spans="1:3" ht="15">
      <c r="A108" s="68" t="s">
        <v>8288</v>
      </c>
      <c r="B108" s="67" t="s">
        <v>8780</v>
      </c>
      <c r="C108" s="73" t="s">
        <v>8544</v>
      </c>
    </row>
    <row r="109" spans="1:3" ht="15">
      <c r="A109" s="68" t="s">
        <v>8288</v>
      </c>
      <c r="B109" s="67" t="s">
        <v>8254</v>
      </c>
      <c r="C109" s="73" t="s">
        <v>8544</v>
      </c>
    </row>
    <row r="110" spans="1:3" ht="15">
      <c r="A110" s="68" t="s">
        <v>8288</v>
      </c>
      <c r="B110" s="67" t="s">
        <v>8781</v>
      </c>
      <c r="C110" s="73" t="s">
        <v>8544</v>
      </c>
    </row>
    <row r="111" spans="1:3" ht="15">
      <c r="A111" s="68" t="s">
        <v>8288</v>
      </c>
      <c r="B111" s="67" t="s">
        <v>8782</v>
      </c>
      <c r="C111" s="73" t="s">
        <v>8544</v>
      </c>
    </row>
    <row r="112" spans="1:3" ht="15">
      <c r="A112" s="68" t="s">
        <v>8288</v>
      </c>
      <c r="B112" s="67" t="s">
        <v>391</v>
      </c>
      <c r="C112" s="73" t="s">
        <v>8544</v>
      </c>
    </row>
    <row r="113" spans="1:3" ht="15">
      <c r="A113" s="68" t="s">
        <v>8288</v>
      </c>
      <c r="B113" s="67" t="s">
        <v>8783</v>
      </c>
      <c r="C113" s="73" t="s">
        <v>8544</v>
      </c>
    </row>
    <row r="114" spans="1:3" ht="15">
      <c r="A114" s="68" t="s">
        <v>8288</v>
      </c>
      <c r="B114" s="67" t="s">
        <v>8204</v>
      </c>
      <c r="C114" s="73" t="s">
        <v>8544</v>
      </c>
    </row>
    <row r="115" spans="1:3" ht="15">
      <c r="A115" s="68" t="s">
        <v>8288</v>
      </c>
      <c r="B115" s="67" t="s">
        <v>8256</v>
      </c>
      <c r="C115" s="73" t="s">
        <v>8544</v>
      </c>
    </row>
    <row r="116" spans="1:3" ht="15">
      <c r="A116" s="68" t="s">
        <v>8288</v>
      </c>
      <c r="B116" s="67" t="s">
        <v>366</v>
      </c>
      <c r="C116" s="73" t="s">
        <v>8544</v>
      </c>
    </row>
    <row r="117" spans="1:3" ht="15">
      <c r="A117" s="68" t="s">
        <v>8288</v>
      </c>
      <c r="B117" s="67" t="s">
        <v>8215</v>
      </c>
      <c r="C117" s="73" t="s">
        <v>8544</v>
      </c>
    </row>
    <row r="118" spans="1:3" ht="15">
      <c r="A118" s="68" t="s">
        <v>8288</v>
      </c>
      <c r="B118" s="67" t="s">
        <v>8208</v>
      </c>
      <c r="C118" s="73" t="s">
        <v>8544</v>
      </c>
    </row>
    <row r="119" spans="1:3" ht="15">
      <c r="A119" s="68" t="s">
        <v>8288</v>
      </c>
      <c r="B119" s="67" t="s">
        <v>8179</v>
      </c>
      <c r="C119" s="73" t="s">
        <v>8544</v>
      </c>
    </row>
    <row r="120" spans="1:3" ht="15">
      <c r="A120" s="68" t="s">
        <v>8288</v>
      </c>
      <c r="B120" s="67" t="s">
        <v>394</v>
      </c>
      <c r="C120" s="73" t="s">
        <v>8544</v>
      </c>
    </row>
    <row r="121" spans="1:3" ht="15">
      <c r="A121" s="68" t="s">
        <v>8288</v>
      </c>
      <c r="B121" s="67" t="s">
        <v>1170</v>
      </c>
      <c r="C121" s="73" t="s">
        <v>8544</v>
      </c>
    </row>
    <row r="122" spans="1:3" ht="15">
      <c r="A122" s="68" t="s">
        <v>8288</v>
      </c>
      <c r="B122" s="67" t="s">
        <v>8266</v>
      </c>
      <c r="C122" s="73" t="s">
        <v>8544</v>
      </c>
    </row>
    <row r="123" spans="1:3" ht="15">
      <c r="A123" s="68" t="s">
        <v>8288</v>
      </c>
      <c r="B123" s="67" t="s">
        <v>319</v>
      </c>
      <c r="C123" s="73" t="s">
        <v>8544</v>
      </c>
    </row>
    <row r="124" spans="1:3" ht="15">
      <c r="A124" s="68" t="s">
        <v>8288</v>
      </c>
      <c r="B124" s="67" t="s">
        <v>8760</v>
      </c>
      <c r="C124" s="73" t="s">
        <v>8544</v>
      </c>
    </row>
    <row r="125" spans="1:3" ht="15">
      <c r="A125" s="68" t="s">
        <v>8288</v>
      </c>
      <c r="B125" s="67" t="s">
        <v>623</v>
      </c>
      <c r="C125" s="73" t="s">
        <v>8544</v>
      </c>
    </row>
    <row r="126" spans="1:3" ht="15">
      <c r="A126" s="68" t="s">
        <v>8288</v>
      </c>
      <c r="B126" s="67" t="s">
        <v>1039</v>
      </c>
      <c r="C126" s="73" t="s">
        <v>8544</v>
      </c>
    </row>
    <row r="127" spans="1:3" ht="15">
      <c r="A127" s="68" t="s">
        <v>8288</v>
      </c>
      <c r="B127" s="67" t="s">
        <v>8224</v>
      </c>
      <c r="C127" s="73" t="s">
        <v>8544</v>
      </c>
    </row>
    <row r="128" spans="1:3" ht="15">
      <c r="A128" s="68" t="s">
        <v>8288</v>
      </c>
      <c r="B128" s="67" t="s">
        <v>8178</v>
      </c>
      <c r="C128" s="73" t="s">
        <v>8544</v>
      </c>
    </row>
    <row r="129" spans="1:3" ht="15">
      <c r="A129" s="68" t="s">
        <v>8288</v>
      </c>
      <c r="B129" s="67" t="s">
        <v>358</v>
      </c>
      <c r="C129" s="73" t="s">
        <v>8544</v>
      </c>
    </row>
    <row r="130" spans="1:3" ht="15">
      <c r="A130" s="68" t="s">
        <v>8288</v>
      </c>
      <c r="B130" s="67" t="s">
        <v>8761</v>
      </c>
      <c r="C130" s="73" t="s">
        <v>8544</v>
      </c>
    </row>
    <row r="131" spans="1:3" ht="15">
      <c r="A131" s="68" t="s">
        <v>8288</v>
      </c>
      <c r="B131" s="67" t="s">
        <v>1058</v>
      </c>
      <c r="C131" s="73" t="s">
        <v>8544</v>
      </c>
    </row>
    <row r="132" spans="1:3" ht="15">
      <c r="A132" s="68" t="s">
        <v>8288</v>
      </c>
      <c r="B132" s="67" t="s">
        <v>2170</v>
      </c>
      <c r="C132" s="73" t="s">
        <v>8544</v>
      </c>
    </row>
    <row r="133" spans="1:3" ht="15">
      <c r="A133" s="68" t="s">
        <v>8288</v>
      </c>
      <c r="B133" s="67" t="s">
        <v>8225</v>
      </c>
      <c r="C133" s="73" t="s">
        <v>8545</v>
      </c>
    </row>
    <row r="134" spans="1:3" ht="15">
      <c r="A134" s="68" t="s">
        <v>8288</v>
      </c>
      <c r="B134" s="67" t="s">
        <v>321</v>
      </c>
      <c r="C134" s="73" t="s">
        <v>8545</v>
      </c>
    </row>
    <row r="135" spans="1:3" ht="15">
      <c r="A135" s="68" t="s">
        <v>8288</v>
      </c>
      <c r="B135" s="67" t="s">
        <v>375</v>
      </c>
      <c r="C135" s="73" t="s">
        <v>8545</v>
      </c>
    </row>
    <row r="136" spans="1:3" ht="15">
      <c r="A136" s="68" t="s">
        <v>8288</v>
      </c>
      <c r="B136" s="67" t="s">
        <v>1396</v>
      </c>
      <c r="C136" s="73" t="s">
        <v>8545</v>
      </c>
    </row>
    <row r="137" spans="1:3" ht="15">
      <c r="A137" s="68" t="s">
        <v>8288</v>
      </c>
      <c r="B137" s="67" t="s">
        <v>8384</v>
      </c>
      <c r="C137" s="73" t="s">
        <v>8545</v>
      </c>
    </row>
    <row r="138" spans="1:3" ht="15">
      <c r="A138" s="68" t="s">
        <v>8288</v>
      </c>
      <c r="B138" s="67" t="s">
        <v>362</v>
      </c>
      <c r="C138" s="73" t="s">
        <v>8545</v>
      </c>
    </row>
    <row r="139" spans="1:3" ht="15">
      <c r="A139" s="68" t="s">
        <v>8288</v>
      </c>
      <c r="B139" s="67" t="s">
        <v>8196</v>
      </c>
      <c r="C139" s="73" t="s">
        <v>8545</v>
      </c>
    </row>
    <row r="140" spans="1:3" ht="15">
      <c r="A140" s="68" t="s">
        <v>8288</v>
      </c>
      <c r="B140" s="67" t="s">
        <v>8419</v>
      </c>
      <c r="C140" s="73" t="s">
        <v>8545</v>
      </c>
    </row>
    <row r="141" spans="1:3" ht="15">
      <c r="A141" s="68" t="s">
        <v>8288</v>
      </c>
      <c r="B141" s="67" t="s">
        <v>381</v>
      </c>
      <c r="C141" s="73" t="s">
        <v>8545</v>
      </c>
    </row>
    <row r="142" spans="1:3" ht="15">
      <c r="A142" s="68" t="s">
        <v>8288</v>
      </c>
      <c r="B142" s="67" t="s">
        <v>8784</v>
      </c>
      <c r="C142" s="73" t="s">
        <v>8545</v>
      </c>
    </row>
    <row r="143" spans="1:3" ht="15">
      <c r="A143" s="68" t="s">
        <v>8288</v>
      </c>
      <c r="B143" s="67" t="s">
        <v>8215</v>
      </c>
      <c r="C143" s="73" t="s">
        <v>8545</v>
      </c>
    </row>
    <row r="144" spans="1:3" ht="15">
      <c r="A144" s="68" t="s">
        <v>8288</v>
      </c>
      <c r="B144" s="67" t="s">
        <v>8399</v>
      </c>
      <c r="C144" s="73" t="s">
        <v>8545</v>
      </c>
    </row>
    <row r="145" spans="1:3" ht="15">
      <c r="A145" s="68" t="s">
        <v>8288</v>
      </c>
      <c r="B145" s="67" t="s">
        <v>382</v>
      </c>
      <c r="C145" s="73" t="s">
        <v>8545</v>
      </c>
    </row>
    <row r="146" spans="1:3" ht="15">
      <c r="A146" s="68" t="s">
        <v>8288</v>
      </c>
      <c r="B146" s="67" t="s">
        <v>8283</v>
      </c>
      <c r="C146" s="73" t="s">
        <v>8545</v>
      </c>
    </row>
    <row r="147" spans="1:3" ht="15">
      <c r="A147" s="68" t="s">
        <v>8288</v>
      </c>
      <c r="B147" s="67" t="s">
        <v>8372</v>
      </c>
      <c r="C147" s="73" t="s">
        <v>8545</v>
      </c>
    </row>
    <row r="148" spans="1:3" ht="15">
      <c r="A148" s="68" t="s">
        <v>8288</v>
      </c>
      <c r="B148" s="67" t="s">
        <v>357</v>
      </c>
      <c r="C148" s="73" t="s">
        <v>8545</v>
      </c>
    </row>
    <row r="149" spans="1:3" ht="15">
      <c r="A149" s="68" t="s">
        <v>8288</v>
      </c>
      <c r="B149" s="67" t="s">
        <v>8142</v>
      </c>
      <c r="C149" s="73" t="s">
        <v>8545</v>
      </c>
    </row>
    <row r="150" spans="1:3" ht="15">
      <c r="A150" s="68" t="s">
        <v>8288</v>
      </c>
      <c r="B150" s="67" t="s">
        <v>8187</v>
      </c>
      <c r="C150" s="73" t="s">
        <v>8545</v>
      </c>
    </row>
    <row r="151" spans="1:3" ht="15">
      <c r="A151" s="68" t="s">
        <v>8288</v>
      </c>
      <c r="B151" s="67" t="s">
        <v>8785</v>
      </c>
      <c r="C151" s="73" t="s">
        <v>8545</v>
      </c>
    </row>
    <row r="152" spans="1:3" ht="15">
      <c r="A152" s="68" t="s">
        <v>8288</v>
      </c>
      <c r="B152" s="67" t="s">
        <v>8159</v>
      </c>
      <c r="C152" s="73" t="s">
        <v>8545</v>
      </c>
    </row>
    <row r="153" spans="1:3" ht="15">
      <c r="A153" s="68" t="s">
        <v>8288</v>
      </c>
      <c r="B153" s="67" t="s">
        <v>8278</v>
      </c>
      <c r="C153" s="73" t="s">
        <v>8545</v>
      </c>
    </row>
    <row r="154" spans="1:3" ht="15">
      <c r="A154" s="68" t="s">
        <v>8288</v>
      </c>
      <c r="B154" s="67" t="s">
        <v>391</v>
      </c>
      <c r="C154" s="73" t="s">
        <v>8545</v>
      </c>
    </row>
    <row r="155" spans="1:3" ht="15">
      <c r="A155" s="68" t="s">
        <v>8288</v>
      </c>
      <c r="B155" s="67" t="s">
        <v>8141</v>
      </c>
      <c r="C155" s="73" t="s">
        <v>8545</v>
      </c>
    </row>
    <row r="156" spans="1:3" ht="15">
      <c r="A156" s="68" t="s">
        <v>8288</v>
      </c>
      <c r="B156" s="67" t="s">
        <v>8378</v>
      </c>
      <c r="C156" s="73" t="s">
        <v>8545</v>
      </c>
    </row>
    <row r="157" spans="1:3" ht="15">
      <c r="A157" s="68" t="s">
        <v>8288</v>
      </c>
      <c r="B157" s="67" t="s">
        <v>8786</v>
      </c>
      <c r="C157" s="73" t="s">
        <v>8545</v>
      </c>
    </row>
    <row r="158" spans="1:3" ht="15">
      <c r="A158" s="68" t="s">
        <v>8288</v>
      </c>
      <c r="B158" s="67" t="s">
        <v>8787</v>
      </c>
      <c r="C158" s="73" t="s">
        <v>8545</v>
      </c>
    </row>
    <row r="159" spans="1:3" ht="15">
      <c r="A159" s="68" t="s">
        <v>8288</v>
      </c>
      <c r="B159" s="67" t="s">
        <v>8788</v>
      </c>
      <c r="C159" s="73" t="s">
        <v>8545</v>
      </c>
    </row>
    <row r="160" spans="1:3" ht="15">
      <c r="A160" s="68" t="s">
        <v>8288</v>
      </c>
      <c r="B160" s="67" t="s">
        <v>8789</v>
      </c>
      <c r="C160" s="73" t="s">
        <v>8545</v>
      </c>
    </row>
    <row r="161" spans="1:3" ht="15">
      <c r="A161" s="68" t="s">
        <v>8288</v>
      </c>
      <c r="B161" s="67" t="s">
        <v>8782</v>
      </c>
      <c r="C161" s="73" t="s">
        <v>8545</v>
      </c>
    </row>
    <row r="162" spans="1:3" ht="15">
      <c r="A162" s="68" t="s">
        <v>8288</v>
      </c>
      <c r="B162" s="67" t="s">
        <v>8390</v>
      </c>
      <c r="C162" s="73" t="s">
        <v>8543</v>
      </c>
    </row>
    <row r="163" spans="1:3" ht="15">
      <c r="A163" s="68" t="s">
        <v>8288</v>
      </c>
      <c r="B163" s="67" t="s">
        <v>8389</v>
      </c>
      <c r="C163" s="73" t="s">
        <v>8543</v>
      </c>
    </row>
    <row r="164" spans="1:3" ht="15">
      <c r="A164" s="68" t="s">
        <v>8288</v>
      </c>
      <c r="B164" s="67" t="s">
        <v>8404</v>
      </c>
      <c r="C164" s="73" t="s">
        <v>8543</v>
      </c>
    </row>
    <row r="165" spans="1:3" ht="15">
      <c r="A165" s="68" t="s">
        <v>8288</v>
      </c>
      <c r="B165" s="67" t="s">
        <v>8283</v>
      </c>
      <c r="C165" s="73" t="s">
        <v>8543</v>
      </c>
    </row>
    <row r="166" spans="1:3" ht="15">
      <c r="A166" s="68" t="s">
        <v>8288</v>
      </c>
      <c r="B166" s="67" t="s">
        <v>381</v>
      </c>
      <c r="C166" s="73" t="s">
        <v>8543</v>
      </c>
    </row>
    <row r="167" spans="1:3" ht="15">
      <c r="A167" s="68" t="s">
        <v>8288</v>
      </c>
      <c r="B167" s="67" t="s">
        <v>8779</v>
      </c>
      <c r="C167" s="73" t="s">
        <v>8543</v>
      </c>
    </row>
    <row r="168" spans="1:3" ht="15">
      <c r="A168" s="68" t="s">
        <v>8288</v>
      </c>
      <c r="B168" s="67" t="s">
        <v>8188</v>
      </c>
      <c r="C168" s="73" t="s">
        <v>8543</v>
      </c>
    </row>
    <row r="169" spans="1:3" ht="15">
      <c r="A169" s="68" t="s">
        <v>8288</v>
      </c>
      <c r="B169" s="67" t="s">
        <v>360</v>
      </c>
      <c r="C169" s="73" t="s">
        <v>8543</v>
      </c>
    </row>
    <row r="170" spans="1:3" ht="15">
      <c r="A170" s="68" t="s">
        <v>8288</v>
      </c>
      <c r="B170" s="67" t="s">
        <v>8265</v>
      </c>
      <c r="C170" s="73" t="s">
        <v>8543</v>
      </c>
    </row>
    <row r="171" spans="1:3" ht="15">
      <c r="A171" s="68" t="s">
        <v>8288</v>
      </c>
      <c r="B171" s="67" t="s">
        <v>374</v>
      </c>
      <c r="C171" s="73" t="s">
        <v>8543</v>
      </c>
    </row>
    <row r="172" spans="1:3" ht="15">
      <c r="A172" s="68" t="s">
        <v>8288</v>
      </c>
      <c r="B172" s="67" t="s">
        <v>8780</v>
      </c>
      <c r="C172" s="73" t="s">
        <v>8543</v>
      </c>
    </row>
    <row r="173" spans="1:3" ht="15">
      <c r="A173" s="68" t="s">
        <v>8288</v>
      </c>
      <c r="B173" s="67" t="s">
        <v>8254</v>
      </c>
      <c r="C173" s="73" t="s">
        <v>8543</v>
      </c>
    </row>
    <row r="174" spans="1:3" ht="15">
      <c r="A174" s="68" t="s">
        <v>8288</v>
      </c>
      <c r="B174" s="67" t="s">
        <v>8781</v>
      </c>
      <c r="C174" s="73" t="s">
        <v>8543</v>
      </c>
    </row>
    <row r="175" spans="1:3" ht="15">
      <c r="A175" s="68" t="s">
        <v>8288</v>
      </c>
      <c r="B175" s="67" t="s">
        <v>8782</v>
      </c>
      <c r="C175" s="73" t="s">
        <v>8543</v>
      </c>
    </row>
    <row r="176" spans="1:3" ht="15">
      <c r="A176" s="68" t="s">
        <v>8288</v>
      </c>
      <c r="B176" s="67" t="s">
        <v>391</v>
      </c>
      <c r="C176" s="73" t="s">
        <v>8543</v>
      </c>
    </row>
    <row r="177" spans="1:3" ht="15">
      <c r="A177" s="68" t="s">
        <v>8288</v>
      </c>
      <c r="B177" s="67" t="s">
        <v>8783</v>
      </c>
      <c r="C177" s="73" t="s">
        <v>8543</v>
      </c>
    </row>
    <row r="178" spans="1:3" ht="15">
      <c r="A178" s="68" t="s">
        <v>8288</v>
      </c>
      <c r="B178" s="67" t="s">
        <v>8204</v>
      </c>
      <c r="C178" s="73" t="s">
        <v>8543</v>
      </c>
    </row>
    <row r="179" spans="1:3" ht="15">
      <c r="A179" s="68" t="s">
        <v>8288</v>
      </c>
      <c r="B179" s="67" t="s">
        <v>8256</v>
      </c>
      <c r="C179" s="73" t="s">
        <v>8543</v>
      </c>
    </row>
    <row r="180" spans="1:3" ht="15">
      <c r="A180" s="68" t="s">
        <v>8288</v>
      </c>
      <c r="B180" s="67" t="s">
        <v>366</v>
      </c>
      <c r="C180" s="73" t="s">
        <v>8543</v>
      </c>
    </row>
    <row r="181" spans="1:3" ht="15">
      <c r="A181" s="68" t="s">
        <v>8288</v>
      </c>
      <c r="B181" s="67" t="s">
        <v>8215</v>
      </c>
      <c r="C181" s="73" t="s">
        <v>8543</v>
      </c>
    </row>
    <row r="182" spans="1:3" ht="15">
      <c r="A182" s="68" t="s">
        <v>8288</v>
      </c>
      <c r="B182" s="67" t="s">
        <v>8208</v>
      </c>
      <c r="C182" s="73" t="s">
        <v>8543</v>
      </c>
    </row>
    <row r="183" spans="1:3" ht="15">
      <c r="A183" s="68" t="s">
        <v>8288</v>
      </c>
      <c r="B183" s="67" t="s">
        <v>8418</v>
      </c>
      <c r="C183" s="73" t="s">
        <v>8543</v>
      </c>
    </row>
    <row r="184" spans="1:3" ht="15">
      <c r="A184" s="68" t="s">
        <v>8288</v>
      </c>
      <c r="B184" s="67" t="s">
        <v>8179</v>
      </c>
      <c r="C184" s="73" t="s">
        <v>8543</v>
      </c>
    </row>
    <row r="185" spans="1:3" ht="15">
      <c r="A185" s="68" t="s">
        <v>8288</v>
      </c>
      <c r="B185" s="67" t="s">
        <v>394</v>
      </c>
      <c r="C185" s="73" t="s">
        <v>8543</v>
      </c>
    </row>
    <row r="186" spans="1:3" ht="15">
      <c r="A186" s="68" t="s">
        <v>8288</v>
      </c>
      <c r="B186" s="67" t="s">
        <v>1170</v>
      </c>
      <c r="C186" s="73" t="s">
        <v>8543</v>
      </c>
    </row>
    <row r="187" spans="1:3" ht="15">
      <c r="A187" s="68" t="s">
        <v>8288</v>
      </c>
      <c r="B187" s="67" t="s">
        <v>8266</v>
      </c>
      <c r="C187" s="73" t="s">
        <v>8543</v>
      </c>
    </row>
    <row r="188" spans="1:3" ht="15">
      <c r="A188" s="68" t="s">
        <v>8288</v>
      </c>
      <c r="B188" s="67" t="s">
        <v>319</v>
      </c>
      <c r="C188" s="73" t="s">
        <v>8543</v>
      </c>
    </row>
    <row r="189" spans="1:3" ht="15">
      <c r="A189" s="68" t="s">
        <v>8288</v>
      </c>
      <c r="B189" s="67" t="s">
        <v>8760</v>
      </c>
      <c r="C189" s="73" t="s">
        <v>8543</v>
      </c>
    </row>
    <row r="190" spans="1:3" ht="15">
      <c r="A190" s="68" t="s">
        <v>8288</v>
      </c>
      <c r="B190" s="67" t="s">
        <v>623</v>
      </c>
      <c r="C190" s="73" t="s">
        <v>8543</v>
      </c>
    </row>
    <row r="191" spans="1:3" ht="15">
      <c r="A191" s="68" t="s">
        <v>8288</v>
      </c>
      <c r="B191" s="67" t="s">
        <v>1039</v>
      </c>
      <c r="C191" s="73" t="s">
        <v>8543</v>
      </c>
    </row>
    <row r="192" spans="1:3" ht="15">
      <c r="A192" s="68" t="s">
        <v>8288</v>
      </c>
      <c r="B192" s="67" t="s">
        <v>1726</v>
      </c>
      <c r="C192" s="73" t="s">
        <v>8543</v>
      </c>
    </row>
    <row r="193" spans="1:3" ht="15">
      <c r="A193" s="68" t="s">
        <v>8288</v>
      </c>
      <c r="B193" s="67" t="s">
        <v>355</v>
      </c>
      <c r="C193" s="73" t="s">
        <v>8543</v>
      </c>
    </row>
    <row r="194" spans="1:3" ht="15">
      <c r="A194" s="68" t="s">
        <v>8288</v>
      </c>
      <c r="B194" s="67" t="s">
        <v>362</v>
      </c>
      <c r="C194" s="73" t="s">
        <v>8543</v>
      </c>
    </row>
    <row r="195" spans="1:3" ht="15">
      <c r="A195" s="68" t="s">
        <v>8288</v>
      </c>
      <c r="B195" s="67" t="s">
        <v>8178</v>
      </c>
      <c r="C195" s="73" t="s">
        <v>8543</v>
      </c>
    </row>
    <row r="196" spans="1:3" ht="15">
      <c r="A196" s="68" t="s">
        <v>8288</v>
      </c>
      <c r="B196" s="67" t="s">
        <v>358</v>
      </c>
      <c r="C196" s="73" t="s">
        <v>8543</v>
      </c>
    </row>
    <row r="197" spans="1:3" ht="15">
      <c r="A197" s="68" t="s">
        <v>8288</v>
      </c>
      <c r="B197" s="67" t="s">
        <v>8761</v>
      </c>
      <c r="C197" s="73" t="s">
        <v>8543</v>
      </c>
    </row>
    <row r="198" spans="1:3" ht="15">
      <c r="A198" s="68" t="s">
        <v>8288</v>
      </c>
      <c r="B198" s="67" t="s">
        <v>2166</v>
      </c>
      <c r="C198" s="73" t="s">
        <v>8543</v>
      </c>
    </row>
    <row r="199" spans="1:3" ht="15">
      <c r="A199" s="68" t="s">
        <v>8281</v>
      </c>
      <c r="B199" s="67" t="s">
        <v>8211</v>
      </c>
      <c r="C199" s="73" t="s">
        <v>8314</v>
      </c>
    </row>
    <row r="200" spans="1:3" ht="15">
      <c r="A200" s="68" t="s">
        <v>8281</v>
      </c>
      <c r="B200" s="67" t="s">
        <v>8149</v>
      </c>
      <c r="C200" s="73" t="s">
        <v>8314</v>
      </c>
    </row>
    <row r="201" spans="1:3" ht="15">
      <c r="A201" s="68" t="s">
        <v>8281</v>
      </c>
      <c r="B201" s="67" t="s">
        <v>362</v>
      </c>
      <c r="C201" s="73" t="s">
        <v>8314</v>
      </c>
    </row>
    <row r="202" spans="1:3" ht="15">
      <c r="A202" s="68" t="s">
        <v>8281</v>
      </c>
      <c r="B202" s="67" t="s">
        <v>8143</v>
      </c>
      <c r="C202" s="73" t="s">
        <v>8314</v>
      </c>
    </row>
    <row r="203" spans="1:3" ht="15">
      <c r="A203" s="68" t="s">
        <v>8281</v>
      </c>
      <c r="B203" s="67" t="s">
        <v>389</v>
      </c>
      <c r="C203" s="73" t="s">
        <v>8314</v>
      </c>
    </row>
    <row r="204" spans="1:3" ht="15">
      <c r="A204" s="68" t="s">
        <v>8281</v>
      </c>
      <c r="B204" s="67" t="s">
        <v>370</v>
      </c>
      <c r="C204" s="73" t="s">
        <v>8314</v>
      </c>
    </row>
    <row r="205" spans="1:3" ht="15">
      <c r="A205" s="68" t="s">
        <v>8281</v>
      </c>
      <c r="B205" s="67" t="s">
        <v>8283</v>
      </c>
      <c r="C205" s="73" t="s">
        <v>8314</v>
      </c>
    </row>
    <row r="206" spans="1:3" ht="15">
      <c r="A206" s="68" t="s">
        <v>8281</v>
      </c>
      <c r="B206" s="67" t="s">
        <v>407</v>
      </c>
      <c r="C206" s="73" t="s">
        <v>8314</v>
      </c>
    </row>
    <row r="207" spans="1:3" ht="15">
      <c r="A207" s="68" t="s">
        <v>8281</v>
      </c>
      <c r="B207" s="67" t="s">
        <v>8388</v>
      </c>
      <c r="C207" s="73" t="s">
        <v>8314</v>
      </c>
    </row>
    <row r="208" spans="1:3" ht="15">
      <c r="A208" s="68" t="s">
        <v>8281</v>
      </c>
      <c r="B208" s="67" t="s">
        <v>958</v>
      </c>
      <c r="C208" s="73" t="s">
        <v>8314</v>
      </c>
    </row>
    <row r="209" spans="1:3" ht="15">
      <c r="A209" s="68" t="s">
        <v>8281</v>
      </c>
      <c r="B209" s="67" t="s">
        <v>8153</v>
      </c>
      <c r="C209" s="73" t="s">
        <v>8314</v>
      </c>
    </row>
    <row r="210" spans="1:3" ht="15">
      <c r="A210" s="68" t="s">
        <v>8281</v>
      </c>
      <c r="B210" s="67" t="s">
        <v>8271</v>
      </c>
      <c r="C210" s="73" t="s">
        <v>8314</v>
      </c>
    </row>
    <row r="211" spans="1:3" ht="15">
      <c r="A211" s="68" t="s">
        <v>8281</v>
      </c>
      <c r="B211" s="67" t="s">
        <v>8387</v>
      </c>
      <c r="C211" s="73" t="s">
        <v>8314</v>
      </c>
    </row>
    <row r="212" spans="1:3" ht="15">
      <c r="A212" s="68" t="s">
        <v>8281</v>
      </c>
      <c r="B212" s="67" t="s">
        <v>381</v>
      </c>
      <c r="C212" s="73" t="s">
        <v>8314</v>
      </c>
    </row>
    <row r="213" spans="1:3" ht="15">
      <c r="A213" s="68" t="s">
        <v>8281</v>
      </c>
      <c r="B213" s="67" t="s">
        <v>8393</v>
      </c>
      <c r="C213" s="73" t="s">
        <v>8314</v>
      </c>
    </row>
    <row r="214" spans="1:3" ht="15">
      <c r="A214" s="68" t="s">
        <v>8281</v>
      </c>
      <c r="B214" s="67" t="s">
        <v>357</v>
      </c>
      <c r="C214" s="73" t="s">
        <v>8314</v>
      </c>
    </row>
    <row r="215" spans="1:3" ht="15">
      <c r="A215" s="68" t="s">
        <v>8281</v>
      </c>
      <c r="B215" s="67" t="s">
        <v>2938</v>
      </c>
      <c r="C215" s="73" t="s">
        <v>8314</v>
      </c>
    </row>
    <row r="216" spans="1:3" ht="15">
      <c r="A216" s="68" t="s">
        <v>8281</v>
      </c>
      <c r="B216" s="67" t="s">
        <v>8394</v>
      </c>
      <c r="C216" s="73" t="s">
        <v>8314</v>
      </c>
    </row>
    <row r="217" spans="1:3" ht="15">
      <c r="A217" s="68" t="s">
        <v>8281</v>
      </c>
      <c r="B217" s="67" t="s">
        <v>405</v>
      </c>
      <c r="C217" s="73" t="s">
        <v>8314</v>
      </c>
    </row>
    <row r="218" spans="1:3" ht="15">
      <c r="A218" s="68" t="s">
        <v>8281</v>
      </c>
      <c r="B218" s="67" t="s">
        <v>2516</v>
      </c>
      <c r="C218" s="73" t="s">
        <v>8314</v>
      </c>
    </row>
    <row r="219" spans="1:3" ht="15">
      <c r="A219" s="68" t="s">
        <v>8281</v>
      </c>
      <c r="B219" s="67" t="s">
        <v>8228</v>
      </c>
      <c r="C219" s="73" t="s">
        <v>8314</v>
      </c>
    </row>
    <row r="220" spans="1:3" ht="15">
      <c r="A220" s="68" t="s">
        <v>8281</v>
      </c>
      <c r="B220" s="67" t="s">
        <v>382</v>
      </c>
      <c r="C220" s="73" t="s">
        <v>8314</v>
      </c>
    </row>
    <row r="221" spans="1:3" ht="15">
      <c r="A221" s="68" t="s">
        <v>8281</v>
      </c>
      <c r="B221" s="67" t="s">
        <v>8151</v>
      </c>
      <c r="C221" s="73" t="s">
        <v>8314</v>
      </c>
    </row>
    <row r="222" spans="1:3" ht="15">
      <c r="A222" s="68" t="s">
        <v>8281</v>
      </c>
      <c r="B222" s="67" t="s">
        <v>366</v>
      </c>
      <c r="C222" s="73" t="s">
        <v>8314</v>
      </c>
    </row>
    <row r="223" spans="1:3" ht="15">
      <c r="A223" s="68" t="s">
        <v>8281</v>
      </c>
      <c r="B223" s="67" t="s">
        <v>8183</v>
      </c>
      <c r="C223" s="73" t="s">
        <v>8314</v>
      </c>
    </row>
    <row r="224" spans="1:3" ht="15">
      <c r="A224" s="68" t="s">
        <v>8281</v>
      </c>
      <c r="B224" s="67" t="s">
        <v>8142</v>
      </c>
      <c r="C224" s="73" t="s">
        <v>8314</v>
      </c>
    </row>
    <row r="225" spans="1:3" ht="15">
      <c r="A225" s="68" t="s">
        <v>8281</v>
      </c>
      <c r="B225" s="67" t="s">
        <v>3140</v>
      </c>
      <c r="C225" s="73" t="s">
        <v>8314</v>
      </c>
    </row>
    <row r="226" spans="1:3" ht="15">
      <c r="A226" s="68" t="s">
        <v>8281</v>
      </c>
      <c r="B226" s="67" t="s">
        <v>8209</v>
      </c>
      <c r="C226" s="73" t="s">
        <v>8314</v>
      </c>
    </row>
    <row r="227" spans="1:3" ht="15">
      <c r="A227" s="68" t="s">
        <v>8281</v>
      </c>
      <c r="B227" s="67" t="s">
        <v>8395</v>
      </c>
      <c r="C227" s="73" t="s">
        <v>8314</v>
      </c>
    </row>
    <row r="228" spans="1:3" ht="15">
      <c r="A228" s="68" t="s">
        <v>8288</v>
      </c>
      <c r="B228" s="67" t="s">
        <v>8220</v>
      </c>
      <c r="C228" s="73" t="s">
        <v>8542</v>
      </c>
    </row>
    <row r="229" spans="1:3" ht="15">
      <c r="A229" s="68" t="s">
        <v>8288</v>
      </c>
      <c r="B229" s="67" t="s">
        <v>517</v>
      </c>
      <c r="C229" s="73" t="s">
        <v>8542</v>
      </c>
    </row>
    <row r="230" spans="1:3" ht="15">
      <c r="A230" s="68" t="s">
        <v>8288</v>
      </c>
      <c r="B230" s="67" t="s">
        <v>394</v>
      </c>
      <c r="C230" s="73" t="s">
        <v>8542</v>
      </c>
    </row>
    <row r="231" spans="1:3" ht="15">
      <c r="A231" s="68" t="s">
        <v>8288</v>
      </c>
      <c r="B231" s="67" t="s">
        <v>316</v>
      </c>
      <c r="C231" s="73" t="s">
        <v>8542</v>
      </c>
    </row>
    <row r="232" spans="1:3" ht="15">
      <c r="A232" s="68" t="s">
        <v>8288</v>
      </c>
      <c r="B232" s="67" t="s">
        <v>1062</v>
      </c>
      <c r="C232" s="73" t="s">
        <v>8542</v>
      </c>
    </row>
    <row r="233" spans="1:3" ht="15">
      <c r="A233" s="68" t="s">
        <v>8288</v>
      </c>
      <c r="B233" s="67" t="s">
        <v>2166</v>
      </c>
      <c r="C233" s="73" t="s">
        <v>8542</v>
      </c>
    </row>
    <row r="234" spans="1:3" ht="15">
      <c r="A234" s="68" t="s">
        <v>8288</v>
      </c>
      <c r="B234" s="67" t="s">
        <v>8790</v>
      </c>
      <c r="C234" s="73" t="s">
        <v>8542</v>
      </c>
    </row>
    <row r="235" spans="1:3" ht="15">
      <c r="A235" s="68" t="s">
        <v>8288</v>
      </c>
      <c r="B235" s="67" t="s">
        <v>456</v>
      </c>
      <c r="C235" s="73" t="s">
        <v>8542</v>
      </c>
    </row>
    <row r="236" spans="1:3" ht="15">
      <c r="A236" s="68" t="s">
        <v>8288</v>
      </c>
      <c r="B236" s="67" t="s">
        <v>8157</v>
      </c>
      <c r="C236" s="73" t="s">
        <v>8542</v>
      </c>
    </row>
    <row r="237" spans="1:3" ht="15">
      <c r="A237" s="68" t="s">
        <v>8288</v>
      </c>
      <c r="B237" s="67" t="s">
        <v>8208</v>
      </c>
      <c r="C237" s="73" t="s">
        <v>8542</v>
      </c>
    </row>
    <row r="238" spans="1:3" ht="15">
      <c r="A238" s="68" t="s">
        <v>8288</v>
      </c>
      <c r="B238" s="67" t="s">
        <v>8203</v>
      </c>
      <c r="C238" s="73" t="s">
        <v>8542</v>
      </c>
    </row>
    <row r="239" spans="1:3" ht="15">
      <c r="A239" s="68" t="s">
        <v>8288</v>
      </c>
      <c r="B239" s="67" t="s">
        <v>374</v>
      </c>
      <c r="C239" s="73" t="s">
        <v>8542</v>
      </c>
    </row>
    <row r="240" spans="1:3" ht="15">
      <c r="A240" s="68" t="s">
        <v>8288</v>
      </c>
      <c r="B240" s="67" t="s">
        <v>8397</v>
      </c>
      <c r="C240" s="73" t="s">
        <v>8542</v>
      </c>
    </row>
    <row r="241" spans="1:3" ht="15">
      <c r="A241" s="68" t="s">
        <v>8288</v>
      </c>
      <c r="B241" s="67" t="s">
        <v>919</v>
      </c>
      <c r="C241" s="73" t="s">
        <v>8542</v>
      </c>
    </row>
    <row r="242" spans="1:3" ht="15">
      <c r="A242" s="68" t="s">
        <v>8288</v>
      </c>
      <c r="B242" s="67" t="s">
        <v>1010</v>
      </c>
      <c r="C242" s="73" t="s">
        <v>8542</v>
      </c>
    </row>
    <row r="243" spans="1:3" ht="15">
      <c r="A243" s="68" t="s">
        <v>8288</v>
      </c>
      <c r="B243" s="67" t="s">
        <v>376</v>
      </c>
      <c r="C243" s="73" t="s">
        <v>8542</v>
      </c>
    </row>
    <row r="244" spans="1:3" ht="15">
      <c r="A244" s="68" t="s">
        <v>8288</v>
      </c>
      <c r="B244" s="67" t="s">
        <v>621</v>
      </c>
      <c r="C244" s="73" t="s">
        <v>8542</v>
      </c>
    </row>
    <row r="245" spans="1:3" ht="15">
      <c r="A245" s="68" t="s">
        <v>8288</v>
      </c>
      <c r="B245" s="67" t="s">
        <v>8791</v>
      </c>
      <c r="C245" s="73" t="s">
        <v>8542</v>
      </c>
    </row>
    <row r="246" spans="1:3" ht="15">
      <c r="A246" s="68" t="s">
        <v>8288</v>
      </c>
      <c r="B246" s="67" t="s">
        <v>357</v>
      </c>
      <c r="C246" s="73" t="s">
        <v>8542</v>
      </c>
    </row>
    <row r="247" spans="1:3" ht="15">
      <c r="A247" s="68" t="s">
        <v>8288</v>
      </c>
      <c r="B247" s="67" t="s">
        <v>393</v>
      </c>
      <c r="C247" s="73" t="s">
        <v>8542</v>
      </c>
    </row>
    <row r="248" spans="1:3" ht="15">
      <c r="A248" s="68" t="s">
        <v>8288</v>
      </c>
      <c r="B248" s="67" t="s">
        <v>8792</v>
      </c>
      <c r="C248" s="73" t="s">
        <v>8542</v>
      </c>
    </row>
    <row r="249" spans="1:3" ht="15">
      <c r="A249" s="68" t="s">
        <v>8288</v>
      </c>
      <c r="B249" s="67" t="s">
        <v>355</v>
      </c>
      <c r="C249" s="73" t="s">
        <v>8542</v>
      </c>
    </row>
    <row r="250" spans="1:3" ht="15">
      <c r="A250" s="68" t="s">
        <v>8288</v>
      </c>
      <c r="B250" s="67" t="s">
        <v>8165</v>
      </c>
      <c r="C250" s="73" t="s">
        <v>8542</v>
      </c>
    </row>
    <row r="251" spans="1:3" ht="15">
      <c r="A251" s="68" t="s">
        <v>8288</v>
      </c>
      <c r="B251" s="67" t="s">
        <v>2170</v>
      </c>
      <c r="C251" s="73" t="s">
        <v>8542</v>
      </c>
    </row>
    <row r="252" spans="1:3" ht="15">
      <c r="A252" s="68" t="s">
        <v>8288</v>
      </c>
      <c r="B252" s="67" t="s">
        <v>8782</v>
      </c>
      <c r="C252" s="73" t="s">
        <v>8542</v>
      </c>
    </row>
    <row r="253" spans="1:3" ht="15">
      <c r="A253" s="68" t="s">
        <v>8288</v>
      </c>
      <c r="B253" s="67" t="s">
        <v>366</v>
      </c>
      <c r="C253" s="73" t="s">
        <v>8542</v>
      </c>
    </row>
    <row r="254" spans="1:3" ht="15">
      <c r="A254" s="68" t="s">
        <v>8288</v>
      </c>
      <c r="B254" s="67" t="s">
        <v>358</v>
      </c>
      <c r="C254" s="73" t="s">
        <v>8542</v>
      </c>
    </row>
    <row r="255" spans="1:3" ht="15">
      <c r="A255" s="68" t="s">
        <v>8288</v>
      </c>
      <c r="B255" s="67" t="s">
        <v>8255</v>
      </c>
      <c r="C255" s="73" t="s">
        <v>8542</v>
      </c>
    </row>
    <row r="256" spans="1:3" ht="15">
      <c r="A256" s="68" t="s">
        <v>8288</v>
      </c>
      <c r="B256" s="67" t="s">
        <v>400</v>
      </c>
      <c r="C256" s="73" t="s">
        <v>8542</v>
      </c>
    </row>
    <row r="257" spans="1:3" ht="15">
      <c r="A257" s="68" t="s">
        <v>8288</v>
      </c>
      <c r="B257" s="67" t="s">
        <v>389</v>
      </c>
      <c r="C257" s="73" t="s">
        <v>8542</v>
      </c>
    </row>
    <row r="258" spans="1:3" ht="15">
      <c r="A258" s="68" t="s">
        <v>8288</v>
      </c>
      <c r="B258" s="67" t="s">
        <v>8402</v>
      </c>
      <c r="C258" s="73" t="s">
        <v>8318</v>
      </c>
    </row>
    <row r="259" spans="1:3" ht="15">
      <c r="A259" s="68" t="s">
        <v>8288</v>
      </c>
      <c r="B259" s="67" t="s">
        <v>8218</v>
      </c>
      <c r="C259" s="73" t="s">
        <v>8318</v>
      </c>
    </row>
    <row r="260" spans="1:3" ht="15">
      <c r="A260" s="68" t="s">
        <v>8288</v>
      </c>
      <c r="B260" s="67" t="s">
        <v>8186</v>
      </c>
      <c r="C260" s="73" t="s">
        <v>8318</v>
      </c>
    </row>
    <row r="261" spans="1:3" ht="15">
      <c r="A261" s="68" t="s">
        <v>8288</v>
      </c>
      <c r="B261" s="67" t="s">
        <v>370</v>
      </c>
      <c r="C261" s="73" t="s">
        <v>8318</v>
      </c>
    </row>
    <row r="262" spans="1:3" ht="15">
      <c r="A262" s="68" t="s">
        <v>8288</v>
      </c>
      <c r="B262" s="67" t="s">
        <v>281</v>
      </c>
      <c r="C262" s="73" t="s">
        <v>8318</v>
      </c>
    </row>
    <row r="263" spans="1:3" ht="15">
      <c r="A263" s="68" t="s">
        <v>8288</v>
      </c>
      <c r="B263" s="67" t="s">
        <v>401</v>
      </c>
      <c r="C263" s="73" t="s">
        <v>8318</v>
      </c>
    </row>
    <row r="264" spans="1:3" ht="15">
      <c r="A264" s="68" t="s">
        <v>8288</v>
      </c>
      <c r="B264" s="67" t="s">
        <v>8221</v>
      </c>
      <c r="C264" s="73" t="s">
        <v>8318</v>
      </c>
    </row>
    <row r="265" spans="1:3" ht="15">
      <c r="A265" s="68" t="s">
        <v>8288</v>
      </c>
      <c r="B265" s="67" t="s">
        <v>407</v>
      </c>
      <c r="C265" s="73" t="s">
        <v>8318</v>
      </c>
    </row>
    <row r="266" spans="1:3" ht="15">
      <c r="A266" s="68" t="s">
        <v>8288</v>
      </c>
      <c r="B266" s="67" t="s">
        <v>374</v>
      </c>
      <c r="C266" s="73" t="s">
        <v>8318</v>
      </c>
    </row>
    <row r="267" spans="1:3" ht="15">
      <c r="A267" s="68" t="s">
        <v>8288</v>
      </c>
      <c r="B267" s="67" t="s">
        <v>396</v>
      </c>
      <c r="C267" s="73" t="s">
        <v>8318</v>
      </c>
    </row>
    <row r="268" spans="1:3" ht="15">
      <c r="A268" s="68" t="s">
        <v>8288</v>
      </c>
      <c r="B268" s="67">
        <v>27</v>
      </c>
      <c r="C268" s="73" t="s">
        <v>8318</v>
      </c>
    </row>
    <row r="269" spans="1:3" ht="15">
      <c r="A269" s="68" t="s">
        <v>8288</v>
      </c>
      <c r="B269" s="67" t="s">
        <v>8405</v>
      </c>
      <c r="C269" s="73" t="s">
        <v>8318</v>
      </c>
    </row>
    <row r="270" spans="1:3" ht="15">
      <c r="A270" s="68" t="s">
        <v>8288</v>
      </c>
      <c r="B270" s="67" t="s">
        <v>8406</v>
      </c>
      <c r="C270" s="73" t="s">
        <v>8318</v>
      </c>
    </row>
    <row r="271" spans="1:3" ht="15">
      <c r="A271" s="68" t="s">
        <v>8288</v>
      </c>
      <c r="B271" s="67" t="s">
        <v>391</v>
      </c>
      <c r="C271" s="73" t="s">
        <v>8318</v>
      </c>
    </row>
    <row r="272" spans="1:3" ht="15">
      <c r="A272" s="68" t="s">
        <v>8288</v>
      </c>
      <c r="B272" s="67" t="s">
        <v>8232</v>
      </c>
      <c r="C272" s="73" t="s">
        <v>8318</v>
      </c>
    </row>
    <row r="273" spans="1:3" ht="15">
      <c r="A273" s="68" t="s">
        <v>8288</v>
      </c>
      <c r="B273" s="67" t="s">
        <v>366</v>
      </c>
      <c r="C273" s="73" t="s">
        <v>8318</v>
      </c>
    </row>
    <row r="274" spans="1:3" ht="15">
      <c r="A274" s="68" t="s">
        <v>8288</v>
      </c>
      <c r="B274" s="67" t="s">
        <v>8142</v>
      </c>
      <c r="C274" s="73" t="s">
        <v>8318</v>
      </c>
    </row>
    <row r="275" spans="1:3" ht="15">
      <c r="A275" s="68" t="s">
        <v>8288</v>
      </c>
      <c r="B275" s="67">
        <v>10</v>
      </c>
      <c r="C275" s="73" t="s">
        <v>8318</v>
      </c>
    </row>
    <row r="276" spans="1:3" ht="15">
      <c r="A276" s="68" t="s">
        <v>8288</v>
      </c>
      <c r="B276" s="67" t="s">
        <v>8279</v>
      </c>
      <c r="C276" s="73" t="s">
        <v>8318</v>
      </c>
    </row>
    <row r="277" spans="1:3" ht="15">
      <c r="A277" s="68" t="s">
        <v>8288</v>
      </c>
      <c r="B277" s="67" t="s">
        <v>280</v>
      </c>
      <c r="C277" s="73" t="s">
        <v>8318</v>
      </c>
    </row>
    <row r="278" spans="1:3" ht="15">
      <c r="A278" s="68" t="s">
        <v>8288</v>
      </c>
      <c r="B278" s="67" t="s">
        <v>8171</v>
      </c>
      <c r="C278" s="73" t="s">
        <v>8318</v>
      </c>
    </row>
    <row r="279" spans="1:3" ht="15">
      <c r="A279" s="68" t="s">
        <v>8288</v>
      </c>
      <c r="B279" s="67" t="s">
        <v>8149</v>
      </c>
      <c r="C279" s="73" t="s">
        <v>8318</v>
      </c>
    </row>
    <row r="280" spans="1:3" ht="15">
      <c r="A280" s="68" t="s">
        <v>8288</v>
      </c>
      <c r="B280" s="67" t="s">
        <v>383</v>
      </c>
      <c r="C280" s="73" t="s">
        <v>8318</v>
      </c>
    </row>
    <row r="281" spans="1:3" ht="15">
      <c r="A281" s="68" t="s">
        <v>8288</v>
      </c>
      <c r="B281" s="67">
        <v>2</v>
      </c>
      <c r="C281" s="73" t="s">
        <v>8318</v>
      </c>
    </row>
    <row r="282" spans="1:3" ht="15">
      <c r="A282" s="68" t="s">
        <v>8288</v>
      </c>
      <c r="B282" s="67">
        <v>3</v>
      </c>
      <c r="C282" s="73" t="s">
        <v>8318</v>
      </c>
    </row>
    <row r="283" spans="1:3" ht="15">
      <c r="A283" s="68" t="s">
        <v>8288</v>
      </c>
      <c r="B283" s="67" t="s">
        <v>8212</v>
      </c>
      <c r="C283" s="73" t="s">
        <v>8318</v>
      </c>
    </row>
    <row r="284" spans="1:3" ht="15">
      <c r="A284" s="68" t="s">
        <v>8288</v>
      </c>
      <c r="B284" s="67" t="s">
        <v>8270</v>
      </c>
      <c r="C284" s="73" t="s">
        <v>8318</v>
      </c>
    </row>
    <row r="285" spans="1:3" ht="15">
      <c r="A285" s="68" t="s">
        <v>8288</v>
      </c>
      <c r="B285" s="67" t="s">
        <v>8214</v>
      </c>
      <c r="C285" s="73" t="s">
        <v>8317</v>
      </c>
    </row>
    <row r="286" spans="1:3" ht="15">
      <c r="A286" s="68" t="s">
        <v>8288</v>
      </c>
      <c r="B286" s="67" t="s">
        <v>900</v>
      </c>
      <c r="C286" s="73" t="s">
        <v>8317</v>
      </c>
    </row>
    <row r="287" spans="1:3" ht="15">
      <c r="A287" s="68" t="s">
        <v>8288</v>
      </c>
      <c r="B287" s="67" t="s">
        <v>747</v>
      </c>
      <c r="C287" s="73" t="s">
        <v>8317</v>
      </c>
    </row>
    <row r="288" spans="1:3" ht="15">
      <c r="A288" s="68" t="s">
        <v>8288</v>
      </c>
      <c r="B288" s="67" t="s">
        <v>619</v>
      </c>
      <c r="C288" s="73" t="s">
        <v>8317</v>
      </c>
    </row>
    <row r="289" spans="1:3" ht="15">
      <c r="A289" s="68" t="s">
        <v>8288</v>
      </c>
      <c r="B289" s="67" t="s">
        <v>362</v>
      </c>
      <c r="C289" s="73" t="s">
        <v>8317</v>
      </c>
    </row>
    <row r="290" spans="1:3" ht="15">
      <c r="A290" s="68" t="s">
        <v>8288</v>
      </c>
      <c r="B290" s="67" t="s">
        <v>375</v>
      </c>
      <c r="C290" s="73" t="s">
        <v>8317</v>
      </c>
    </row>
    <row r="291" spans="1:3" ht="15">
      <c r="A291" s="68" t="s">
        <v>8288</v>
      </c>
      <c r="B291" s="67" t="s">
        <v>281</v>
      </c>
      <c r="C291" s="73" t="s">
        <v>8317</v>
      </c>
    </row>
    <row r="292" spans="1:3" ht="15">
      <c r="A292" s="68" t="s">
        <v>8288</v>
      </c>
      <c r="B292" s="67" t="s">
        <v>401</v>
      </c>
      <c r="C292" s="73" t="s">
        <v>8317</v>
      </c>
    </row>
    <row r="293" spans="1:3" ht="15">
      <c r="A293" s="68" t="s">
        <v>8288</v>
      </c>
      <c r="B293" s="67" t="s">
        <v>8221</v>
      </c>
      <c r="C293" s="73" t="s">
        <v>8317</v>
      </c>
    </row>
    <row r="294" spans="1:3" ht="15">
      <c r="A294" s="68" t="s">
        <v>8288</v>
      </c>
      <c r="B294" s="67" t="s">
        <v>8385</v>
      </c>
      <c r="C294" s="73" t="s">
        <v>8317</v>
      </c>
    </row>
    <row r="295" spans="1:3" ht="15">
      <c r="A295" s="68" t="s">
        <v>8288</v>
      </c>
      <c r="B295" s="67" t="s">
        <v>8227</v>
      </c>
      <c r="C295" s="73" t="s">
        <v>8317</v>
      </c>
    </row>
    <row r="296" spans="1:3" ht="15">
      <c r="A296" s="68" t="s">
        <v>8288</v>
      </c>
      <c r="B296" s="67">
        <v>2021</v>
      </c>
      <c r="C296" s="73" t="s">
        <v>8317</v>
      </c>
    </row>
    <row r="297" spans="1:3" ht="15">
      <c r="A297" s="68" t="s">
        <v>8288</v>
      </c>
      <c r="B297" s="67">
        <v>2025</v>
      </c>
      <c r="C297" s="73" t="s">
        <v>8317</v>
      </c>
    </row>
    <row r="298" spans="1:3" ht="15">
      <c r="A298" s="68" t="s">
        <v>8288</v>
      </c>
      <c r="B298" s="67" t="s">
        <v>407</v>
      </c>
      <c r="C298" s="73" t="s">
        <v>8317</v>
      </c>
    </row>
    <row r="299" spans="1:3" ht="15">
      <c r="A299" s="68" t="s">
        <v>8288</v>
      </c>
      <c r="B299" s="67" t="s">
        <v>1039</v>
      </c>
      <c r="C299" s="73" t="s">
        <v>8317</v>
      </c>
    </row>
    <row r="300" spans="1:3" ht="15">
      <c r="A300" s="68" t="s">
        <v>8288</v>
      </c>
      <c r="B300" s="67" t="s">
        <v>8179</v>
      </c>
      <c r="C300" s="73" t="s">
        <v>8317</v>
      </c>
    </row>
    <row r="301" spans="1:3" ht="15">
      <c r="A301" s="68" t="s">
        <v>8288</v>
      </c>
      <c r="B301" s="67" t="s">
        <v>8348</v>
      </c>
      <c r="C301" s="73" t="s">
        <v>8317</v>
      </c>
    </row>
    <row r="302" spans="1:3" ht="15">
      <c r="A302" s="68" t="s">
        <v>8288</v>
      </c>
      <c r="B302" s="67" t="s">
        <v>376</v>
      </c>
      <c r="C302" s="73" t="s">
        <v>8317</v>
      </c>
    </row>
    <row r="303" spans="1:3" ht="15">
      <c r="A303" s="68" t="s">
        <v>8288</v>
      </c>
      <c r="B303" s="67" t="s">
        <v>360</v>
      </c>
      <c r="C303" s="73" t="s">
        <v>8317</v>
      </c>
    </row>
    <row r="304" spans="1:3" ht="15">
      <c r="A304" s="68" t="s">
        <v>8288</v>
      </c>
      <c r="B304" s="67" t="s">
        <v>602</v>
      </c>
      <c r="C304" s="73" t="s">
        <v>8317</v>
      </c>
    </row>
    <row r="305" spans="1:3" ht="15">
      <c r="A305" s="68" t="s">
        <v>8288</v>
      </c>
      <c r="B305" s="67" t="s">
        <v>8268</v>
      </c>
      <c r="C305" s="73" t="s">
        <v>8317</v>
      </c>
    </row>
    <row r="306" spans="1:3" ht="15">
      <c r="A306" s="68" t="s">
        <v>8288</v>
      </c>
      <c r="B306" s="67" t="s">
        <v>2271</v>
      </c>
      <c r="C306" s="73" t="s">
        <v>8317</v>
      </c>
    </row>
    <row r="307" spans="1:3" ht="15">
      <c r="A307" s="68" t="s">
        <v>8288</v>
      </c>
      <c r="B307" s="67" t="s">
        <v>512</v>
      </c>
      <c r="C307" s="73" t="s">
        <v>8317</v>
      </c>
    </row>
    <row r="308" spans="1:3" ht="15">
      <c r="A308" s="68" t="s">
        <v>8288</v>
      </c>
      <c r="B308" s="67" t="s">
        <v>8404</v>
      </c>
      <c r="C308" s="73" t="s">
        <v>8317</v>
      </c>
    </row>
    <row r="309" spans="1:3" ht="15">
      <c r="A309" s="68" t="s">
        <v>8288</v>
      </c>
      <c r="B309" s="67" t="s">
        <v>8206</v>
      </c>
      <c r="C309" s="73" t="s">
        <v>8317</v>
      </c>
    </row>
    <row r="310" spans="1:3" ht="15">
      <c r="A310" s="68" t="s">
        <v>8288</v>
      </c>
      <c r="B310" s="67" t="s">
        <v>8248</v>
      </c>
      <c r="C310" s="73" t="s">
        <v>8317</v>
      </c>
    </row>
    <row r="311" spans="1:3" ht="15">
      <c r="A311" s="68" t="s">
        <v>8288</v>
      </c>
      <c r="B311" s="67" t="s">
        <v>381</v>
      </c>
      <c r="C311" s="73" t="s">
        <v>8317</v>
      </c>
    </row>
    <row r="312" spans="1:3" ht="15">
      <c r="A312" s="68" t="s">
        <v>8288</v>
      </c>
      <c r="B312" s="67" t="s">
        <v>854</v>
      </c>
      <c r="C312" s="73" t="s">
        <v>8317</v>
      </c>
    </row>
    <row r="313" spans="1:3" ht="15">
      <c r="A313" s="68" t="s">
        <v>8288</v>
      </c>
      <c r="B313" s="67" t="s">
        <v>357</v>
      </c>
      <c r="C313" s="73" t="s">
        <v>8317</v>
      </c>
    </row>
    <row r="314" spans="1:3" ht="15">
      <c r="A314" s="68" t="s">
        <v>8288</v>
      </c>
      <c r="B314" s="67" t="s">
        <v>394</v>
      </c>
      <c r="C314" s="73" t="s">
        <v>8317</v>
      </c>
    </row>
    <row r="315" spans="1:3" ht="15">
      <c r="A315" s="68" t="s">
        <v>8288</v>
      </c>
      <c r="B315" s="67" t="s">
        <v>540</v>
      </c>
      <c r="C315" s="73" t="s">
        <v>8317</v>
      </c>
    </row>
    <row r="316" spans="1:3" ht="15">
      <c r="A316" s="68" t="s">
        <v>8288</v>
      </c>
      <c r="B316" s="67" t="s">
        <v>2629</v>
      </c>
      <c r="C316" s="73" t="s">
        <v>8317</v>
      </c>
    </row>
    <row r="317" spans="1:3" ht="15">
      <c r="A317" s="68" t="s">
        <v>8288</v>
      </c>
      <c r="B317" s="67" t="s">
        <v>8383</v>
      </c>
      <c r="C317" s="73" t="s">
        <v>8317</v>
      </c>
    </row>
    <row r="318" spans="1:3" ht="15">
      <c r="A318" s="68" t="s">
        <v>8288</v>
      </c>
      <c r="B318" s="67" t="s">
        <v>374</v>
      </c>
      <c r="C318" s="73" t="s">
        <v>8317</v>
      </c>
    </row>
    <row r="319" spans="1:3" ht="15">
      <c r="A319" s="68" t="s">
        <v>8288</v>
      </c>
      <c r="B319" s="67" t="s">
        <v>396</v>
      </c>
      <c r="C319" s="73" t="s">
        <v>8317</v>
      </c>
    </row>
    <row r="320" spans="1:3" ht="15">
      <c r="A320" s="68" t="s">
        <v>8288</v>
      </c>
      <c r="B320" s="67">
        <v>27</v>
      </c>
      <c r="C320" s="73" t="s">
        <v>8317</v>
      </c>
    </row>
    <row r="321" spans="1:3" ht="15">
      <c r="A321" s="68" t="s">
        <v>8288</v>
      </c>
      <c r="B321" s="67">
        <v>1</v>
      </c>
      <c r="C321" s="73" t="s">
        <v>8317</v>
      </c>
    </row>
    <row r="322" spans="1:3" ht="15">
      <c r="A322" s="68" t="s">
        <v>8288</v>
      </c>
      <c r="B322" s="67">
        <v>3</v>
      </c>
      <c r="C322" s="73" t="s">
        <v>8317</v>
      </c>
    </row>
    <row r="323" spans="1:3" ht="15">
      <c r="A323" s="68" t="s">
        <v>8288</v>
      </c>
      <c r="B323" s="67" t="s">
        <v>8212</v>
      </c>
      <c r="C323" s="73" t="s">
        <v>8317</v>
      </c>
    </row>
    <row r="324" spans="1:3" ht="15">
      <c r="A324" s="68" t="s">
        <v>8288</v>
      </c>
      <c r="B324" s="67" t="s">
        <v>8270</v>
      </c>
      <c r="C324" s="73" t="s">
        <v>8317</v>
      </c>
    </row>
    <row r="325" spans="1:3" ht="15">
      <c r="A325" s="68" t="s">
        <v>8280</v>
      </c>
      <c r="B325" s="67" t="s">
        <v>8407</v>
      </c>
      <c r="C325" s="73" t="s">
        <v>8313</v>
      </c>
    </row>
    <row r="326" spans="1:3" ht="15">
      <c r="A326" s="68" t="s">
        <v>8280</v>
      </c>
      <c r="B326" s="67" t="s">
        <v>364</v>
      </c>
      <c r="C326" s="73" t="s">
        <v>8313</v>
      </c>
    </row>
    <row r="327" spans="1:3" ht="15">
      <c r="A327" s="68" t="s">
        <v>8280</v>
      </c>
      <c r="B327" s="67" t="s">
        <v>8223</v>
      </c>
      <c r="C327" s="73" t="s">
        <v>8313</v>
      </c>
    </row>
    <row r="328" spans="1:3" ht="15">
      <c r="A328" s="68" t="s">
        <v>8280</v>
      </c>
      <c r="B328" s="67" t="s">
        <v>8408</v>
      </c>
      <c r="C328" s="73" t="s">
        <v>8313</v>
      </c>
    </row>
    <row r="329" spans="1:3" ht="15">
      <c r="A329" s="68" t="s">
        <v>8280</v>
      </c>
      <c r="B329" s="67" t="s">
        <v>8409</v>
      </c>
      <c r="C329" s="73" t="s">
        <v>8313</v>
      </c>
    </row>
    <row r="330" spans="1:3" ht="15">
      <c r="A330" s="68" t="s">
        <v>8280</v>
      </c>
      <c r="B330" s="67" t="s">
        <v>8253</v>
      </c>
      <c r="C330" s="73" t="s">
        <v>8313</v>
      </c>
    </row>
    <row r="331" spans="1:3" ht="15">
      <c r="A331" s="68" t="s">
        <v>8280</v>
      </c>
      <c r="B331" s="67" t="s">
        <v>8369</v>
      </c>
      <c r="C331" s="73" t="s">
        <v>8313</v>
      </c>
    </row>
    <row r="332" spans="1:3" ht="15">
      <c r="A332" s="68" t="s">
        <v>8280</v>
      </c>
      <c r="B332" s="67" t="s">
        <v>8181</v>
      </c>
      <c r="C332" s="73" t="s">
        <v>8313</v>
      </c>
    </row>
    <row r="333" spans="1:3" ht="15">
      <c r="A333" s="68" t="s">
        <v>8280</v>
      </c>
      <c r="B333" s="67" t="s">
        <v>362</v>
      </c>
      <c r="C333" s="73" t="s">
        <v>8313</v>
      </c>
    </row>
    <row r="334" spans="1:3" ht="15">
      <c r="A334" s="68" t="s">
        <v>8280</v>
      </c>
      <c r="B334" s="67" t="s">
        <v>305</v>
      </c>
      <c r="C334" s="73" t="s">
        <v>8313</v>
      </c>
    </row>
    <row r="335" spans="1:3" ht="15">
      <c r="A335" s="68" t="s">
        <v>8280</v>
      </c>
      <c r="B335" s="67" t="s">
        <v>8194</v>
      </c>
      <c r="C335" s="73" t="s">
        <v>8313</v>
      </c>
    </row>
    <row r="336" spans="1:3" ht="15">
      <c r="A336" s="68" t="s">
        <v>8280</v>
      </c>
      <c r="B336" s="67" t="s">
        <v>8158</v>
      </c>
      <c r="C336" s="73" t="s">
        <v>8313</v>
      </c>
    </row>
    <row r="337" spans="1:3" ht="15">
      <c r="A337" s="68" t="s">
        <v>8280</v>
      </c>
      <c r="B337" s="67" t="s">
        <v>375</v>
      </c>
      <c r="C337" s="73" t="s">
        <v>8313</v>
      </c>
    </row>
    <row r="338" spans="1:3" ht="15">
      <c r="A338" s="68" t="s">
        <v>8280</v>
      </c>
      <c r="B338" s="67" t="s">
        <v>814</v>
      </c>
      <c r="C338" s="73" t="s">
        <v>8313</v>
      </c>
    </row>
    <row r="339" spans="1:3" ht="15">
      <c r="A339" s="68" t="s">
        <v>8280</v>
      </c>
      <c r="B339" s="67" t="s">
        <v>8364</v>
      </c>
      <c r="C339" s="73" t="s">
        <v>8313</v>
      </c>
    </row>
    <row r="340" spans="1:3" ht="15">
      <c r="A340" s="68" t="s">
        <v>8280</v>
      </c>
      <c r="B340" s="67" t="s">
        <v>322</v>
      </c>
      <c r="C340" s="73" t="s">
        <v>8313</v>
      </c>
    </row>
    <row r="341" spans="1:3" ht="15">
      <c r="A341" s="68" t="s">
        <v>8280</v>
      </c>
      <c r="B341" s="67" t="s">
        <v>8410</v>
      </c>
      <c r="C341" s="73" t="s">
        <v>8313</v>
      </c>
    </row>
    <row r="342" spans="1:3" ht="15">
      <c r="A342" s="68" t="s">
        <v>8280</v>
      </c>
      <c r="B342" s="67" t="s">
        <v>4043</v>
      </c>
      <c r="C342" s="73" t="s">
        <v>8313</v>
      </c>
    </row>
    <row r="343" spans="1:3" ht="15">
      <c r="A343" s="68" t="s">
        <v>8280</v>
      </c>
      <c r="B343" s="67" t="s">
        <v>2669</v>
      </c>
      <c r="C343" s="73" t="s">
        <v>8313</v>
      </c>
    </row>
    <row r="344" spans="1:3" ht="15">
      <c r="A344" s="68" t="s">
        <v>8280</v>
      </c>
      <c r="B344" s="67" t="s">
        <v>391</v>
      </c>
      <c r="C344" s="73" t="s">
        <v>8313</v>
      </c>
    </row>
    <row r="345" spans="1:3" ht="15">
      <c r="A345" s="68" t="s">
        <v>8280</v>
      </c>
      <c r="B345" s="67" t="s">
        <v>8411</v>
      </c>
      <c r="C345" s="73" t="s">
        <v>8313</v>
      </c>
    </row>
    <row r="346" spans="1:3" ht="15">
      <c r="A346" s="68" t="s">
        <v>8280</v>
      </c>
      <c r="B346" s="67" t="s">
        <v>8412</v>
      </c>
      <c r="C346" s="73" t="s">
        <v>8313</v>
      </c>
    </row>
    <row r="347" spans="1:3" ht="15">
      <c r="A347" s="68" t="s">
        <v>8280</v>
      </c>
      <c r="B347" s="67" t="s">
        <v>8197</v>
      </c>
      <c r="C347" s="73" t="s">
        <v>8313</v>
      </c>
    </row>
    <row r="348" spans="1:3" ht="15">
      <c r="A348" s="68" t="s">
        <v>8280</v>
      </c>
      <c r="B348" s="67" t="s">
        <v>749</v>
      </c>
      <c r="C348" s="73" t="s">
        <v>8313</v>
      </c>
    </row>
    <row r="349" spans="1:3" ht="15">
      <c r="A349" s="68" t="s">
        <v>8280</v>
      </c>
      <c r="B349" s="67" t="s">
        <v>8177</v>
      </c>
      <c r="C349" s="73" t="s">
        <v>8313</v>
      </c>
    </row>
    <row r="350" spans="1:3" ht="15">
      <c r="A350" s="68" t="s">
        <v>8280</v>
      </c>
      <c r="B350" s="67" t="s">
        <v>8362</v>
      </c>
      <c r="C350" s="73" t="s">
        <v>8313</v>
      </c>
    </row>
    <row r="351" spans="1:3" ht="15">
      <c r="A351" s="68" t="s">
        <v>8280</v>
      </c>
      <c r="B351" s="67" t="s">
        <v>8173</v>
      </c>
      <c r="C351" s="73" t="s">
        <v>8313</v>
      </c>
    </row>
    <row r="352" spans="1:3" ht="15">
      <c r="A352" s="68" t="s">
        <v>8280</v>
      </c>
      <c r="B352" s="67" t="s">
        <v>8226</v>
      </c>
      <c r="C352" s="73" t="s">
        <v>8313</v>
      </c>
    </row>
    <row r="353" spans="1:3" ht="15">
      <c r="A353" s="68" t="s">
        <v>8280</v>
      </c>
      <c r="B353" s="67" t="s">
        <v>8212</v>
      </c>
      <c r="C353" s="73" t="s">
        <v>8313</v>
      </c>
    </row>
    <row r="354" spans="1:3" ht="15">
      <c r="A354" s="68" t="s">
        <v>8280</v>
      </c>
      <c r="B354" s="67" t="s">
        <v>8270</v>
      </c>
      <c r="C354" s="73" t="s">
        <v>8313</v>
      </c>
    </row>
    <row r="355" spans="1:3" ht="15">
      <c r="A355" s="68" t="s">
        <v>8280</v>
      </c>
      <c r="B355" s="67" t="s">
        <v>407</v>
      </c>
      <c r="C355" s="73" t="s">
        <v>8313</v>
      </c>
    </row>
    <row r="356" spans="1:3" ht="15">
      <c r="A356" s="68" t="s">
        <v>8280</v>
      </c>
      <c r="B356" s="67" t="s">
        <v>8413</v>
      </c>
      <c r="C356" s="73" t="s">
        <v>8313</v>
      </c>
    </row>
    <row r="357" spans="1:3" ht="15">
      <c r="A357" s="68" t="s">
        <v>8449</v>
      </c>
      <c r="B357" s="67" t="s">
        <v>8267</v>
      </c>
      <c r="C357" s="73" t="s">
        <v>8541</v>
      </c>
    </row>
    <row r="358" spans="1:3" ht="15">
      <c r="A358" s="68" t="s">
        <v>8449</v>
      </c>
      <c r="B358" s="67" t="s">
        <v>382</v>
      </c>
      <c r="C358" s="73" t="s">
        <v>8541</v>
      </c>
    </row>
    <row r="359" spans="1:3" ht="15">
      <c r="A359" s="68" t="s">
        <v>8449</v>
      </c>
      <c r="B359" s="67" t="s">
        <v>375</v>
      </c>
      <c r="C359" s="73" t="s">
        <v>8541</v>
      </c>
    </row>
    <row r="360" spans="1:3" ht="15">
      <c r="A360" s="68" t="s">
        <v>8449</v>
      </c>
      <c r="B360" s="67" t="s">
        <v>8388</v>
      </c>
      <c r="C360" s="73" t="s">
        <v>8541</v>
      </c>
    </row>
    <row r="361" spans="1:3" ht="15">
      <c r="A361" s="68" t="s">
        <v>8449</v>
      </c>
      <c r="B361" s="67" t="s">
        <v>1039</v>
      </c>
      <c r="C361" s="73" t="s">
        <v>8541</v>
      </c>
    </row>
    <row r="362" spans="1:3" ht="15">
      <c r="A362" s="68" t="s">
        <v>8449</v>
      </c>
      <c r="B362" s="67" t="s">
        <v>8241</v>
      </c>
      <c r="C362" s="73" t="s">
        <v>8541</v>
      </c>
    </row>
    <row r="363" spans="1:3" ht="15">
      <c r="A363" s="68" t="s">
        <v>8449</v>
      </c>
      <c r="B363" s="67" t="s">
        <v>8762</v>
      </c>
      <c r="C363" s="73" t="s">
        <v>8541</v>
      </c>
    </row>
    <row r="364" spans="1:3" ht="15">
      <c r="A364" s="68" t="s">
        <v>8449</v>
      </c>
      <c r="B364" s="67" t="s">
        <v>512</v>
      </c>
      <c r="C364" s="73" t="s">
        <v>8541</v>
      </c>
    </row>
    <row r="365" spans="1:3" ht="15">
      <c r="A365" s="68" t="s">
        <v>8449</v>
      </c>
      <c r="B365" s="67" t="s">
        <v>8413</v>
      </c>
      <c r="C365" s="73" t="s">
        <v>8541</v>
      </c>
    </row>
    <row r="366" spans="1:3" ht="15">
      <c r="A366" s="68" t="s">
        <v>8449</v>
      </c>
      <c r="B366" s="67" t="s">
        <v>2527</v>
      </c>
      <c r="C366" s="73" t="s">
        <v>8541</v>
      </c>
    </row>
    <row r="367" spans="1:3" ht="15">
      <c r="A367" s="68" t="s">
        <v>8449</v>
      </c>
      <c r="B367" s="67" t="s">
        <v>8200</v>
      </c>
      <c r="C367" s="73" t="s">
        <v>8541</v>
      </c>
    </row>
    <row r="368" spans="1:3" ht="15">
      <c r="A368" s="68" t="s">
        <v>8449</v>
      </c>
      <c r="B368" s="67" t="s">
        <v>1123</v>
      </c>
      <c r="C368" s="73" t="s">
        <v>8541</v>
      </c>
    </row>
    <row r="369" spans="1:3" ht="15">
      <c r="A369" s="68" t="s">
        <v>8449</v>
      </c>
      <c r="B369" s="67" t="s">
        <v>8763</v>
      </c>
      <c r="C369" s="73" t="s">
        <v>8541</v>
      </c>
    </row>
    <row r="370" spans="1:3" ht="15">
      <c r="A370" s="68" t="s">
        <v>8449</v>
      </c>
      <c r="B370" s="67" t="s">
        <v>8758</v>
      </c>
      <c r="C370" s="73" t="s">
        <v>8541</v>
      </c>
    </row>
    <row r="371" spans="1:3" ht="15">
      <c r="A371" s="68" t="s">
        <v>8449</v>
      </c>
      <c r="B371" s="67" t="s">
        <v>391</v>
      </c>
      <c r="C371" s="73" t="s">
        <v>8541</v>
      </c>
    </row>
    <row r="372" spans="1:3" ht="15">
      <c r="A372" s="68" t="s">
        <v>8449</v>
      </c>
      <c r="B372" s="67" t="s">
        <v>8207</v>
      </c>
      <c r="C372" s="73" t="s">
        <v>8541</v>
      </c>
    </row>
    <row r="373" spans="1:3" ht="15">
      <c r="A373" s="68" t="s">
        <v>8449</v>
      </c>
      <c r="B373" s="67" t="s">
        <v>517</v>
      </c>
      <c r="C373" s="73" t="s">
        <v>8541</v>
      </c>
    </row>
    <row r="374" spans="1:3" ht="15">
      <c r="A374" s="68" t="s">
        <v>8449</v>
      </c>
      <c r="B374" s="67" t="s">
        <v>559</v>
      </c>
      <c r="C374" s="73" t="s">
        <v>8541</v>
      </c>
    </row>
    <row r="375" spans="1:3" ht="15">
      <c r="A375" s="68" t="s">
        <v>8449</v>
      </c>
      <c r="B375" s="67" t="s">
        <v>362</v>
      </c>
      <c r="C375" s="73" t="s">
        <v>8541</v>
      </c>
    </row>
    <row r="376" spans="1:3" ht="15">
      <c r="A376" s="68" t="s">
        <v>8449</v>
      </c>
      <c r="B376" s="67" t="s">
        <v>8270</v>
      </c>
      <c r="C376" s="73" t="s">
        <v>8541</v>
      </c>
    </row>
    <row r="377" spans="1:3" ht="15">
      <c r="A377" s="68" t="s">
        <v>8449</v>
      </c>
      <c r="B377" s="67" t="s">
        <v>308</v>
      </c>
      <c r="C377" s="73" t="s">
        <v>8541</v>
      </c>
    </row>
    <row r="378" spans="1:3" ht="15">
      <c r="A378" s="68" t="s">
        <v>8449</v>
      </c>
      <c r="B378" s="67" t="s">
        <v>305</v>
      </c>
      <c r="C378" s="73" t="s">
        <v>8541</v>
      </c>
    </row>
    <row r="379" spans="1:3" ht="15">
      <c r="A379" s="68" t="s">
        <v>8449</v>
      </c>
      <c r="B379" s="67" t="s">
        <v>8363</v>
      </c>
      <c r="C379" s="73" t="s">
        <v>8541</v>
      </c>
    </row>
    <row r="380" spans="1:3" ht="15">
      <c r="A380" s="68" t="s">
        <v>8449</v>
      </c>
      <c r="B380" s="67" t="s">
        <v>8269</v>
      </c>
      <c r="C380" s="73" t="s">
        <v>8541</v>
      </c>
    </row>
    <row r="381" spans="1:3" ht="15">
      <c r="A381" s="68" t="s">
        <v>8449</v>
      </c>
      <c r="B381" s="67" t="s">
        <v>366</v>
      </c>
      <c r="C381" s="73" t="s">
        <v>8541</v>
      </c>
    </row>
    <row r="382" spans="1:3" ht="15">
      <c r="A382" s="68" t="s">
        <v>8449</v>
      </c>
      <c r="B382" s="67" t="s">
        <v>8195</v>
      </c>
      <c r="C382" s="73" t="s">
        <v>8541</v>
      </c>
    </row>
    <row r="383" spans="1:3" ht="15">
      <c r="A383" s="68" t="s">
        <v>8449</v>
      </c>
      <c r="B383" s="67" t="s">
        <v>8219</v>
      </c>
      <c r="C383" s="73" t="s">
        <v>8541</v>
      </c>
    </row>
    <row r="384" spans="1:3" ht="15">
      <c r="A384" s="68" t="s">
        <v>8449</v>
      </c>
      <c r="B384" s="67" t="s">
        <v>8226</v>
      </c>
      <c r="C384" s="73" t="s">
        <v>8541</v>
      </c>
    </row>
    <row r="385" spans="1:3" ht="15">
      <c r="A385" s="68" t="s">
        <v>8449</v>
      </c>
      <c r="B385" s="67" t="s">
        <v>8793</v>
      </c>
      <c r="C385" s="73" t="s">
        <v>8541</v>
      </c>
    </row>
    <row r="386" spans="1:3" ht="15">
      <c r="A386" s="68" t="s">
        <v>8280</v>
      </c>
      <c r="B386" s="67" t="s">
        <v>8267</v>
      </c>
      <c r="C386" s="73" t="s">
        <v>8319</v>
      </c>
    </row>
    <row r="387" spans="1:3" ht="15">
      <c r="A387" s="68" t="s">
        <v>8280</v>
      </c>
      <c r="B387" s="67" t="s">
        <v>382</v>
      </c>
      <c r="C387" s="73" t="s">
        <v>8319</v>
      </c>
    </row>
    <row r="388" spans="1:3" ht="15">
      <c r="A388" s="68" t="s">
        <v>8280</v>
      </c>
      <c r="B388" s="67" t="s">
        <v>375</v>
      </c>
      <c r="C388" s="73" t="s">
        <v>8319</v>
      </c>
    </row>
    <row r="389" spans="1:3" ht="15">
      <c r="A389" s="68" t="s">
        <v>8280</v>
      </c>
      <c r="B389" s="67" t="s">
        <v>8388</v>
      </c>
      <c r="C389" s="73" t="s">
        <v>8319</v>
      </c>
    </row>
    <row r="390" spans="1:3" ht="15">
      <c r="A390" s="68" t="s">
        <v>8280</v>
      </c>
      <c r="B390" s="67" t="s">
        <v>1039</v>
      </c>
      <c r="C390" s="73" t="s">
        <v>8319</v>
      </c>
    </row>
    <row r="391" spans="1:3" ht="15">
      <c r="A391" s="68" t="s">
        <v>8280</v>
      </c>
      <c r="B391" s="67" t="s">
        <v>8241</v>
      </c>
      <c r="C391" s="73" t="s">
        <v>8319</v>
      </c>
    </row>
    <row r="392" spans="1:3" ht="15">
      <c r="A392" s="68" t="s">
        <v>8280</v>
      </c>
      <c r="B392" s="67" t="s">
        <v>8762</v>
      </c>
      <c r="C392" s="73" t="s">
        <v>8319</v>
      </c>
    </row>
    <row r="393" spans="1:3" ht="15">
      <c r="A393" s="68" t="s">
        <v>8280</v>
      </c>
      <c r="B393" s="67" t="s">
        <v>512</v>
      </c>
      <c r="C393" s="73" t="s">
        <v>8319</v>
      </c>
    </row>
    <row r="394" spans="1:3" ht="15">
      <c r="A394" s="68" t="s">
        <v>8280</v>
      </c>
      <c r="B394" s="67" t="s">
        <v>8413</v>
      </c>
      <c r="C394" s="73" t="s">
        <v>8319</v>
      </c>
    </row>
    <row r="395" spans="1:3" ht="15">
      <c r="A395" s="68" t="s">
        <v>8280</v>
      </c>
      <c r="B395" s="67" t="s">
        <v>2527</v>
      </c>
      <c r="C395" s="73" t="s">
        <v>8319</v>
      </c>
    </row>
    <row r="396" spans="1:3" ht="15">
      <c r="A396" s="68" t="s">
        <v>8280</v>
      </c>
      <c r="B396" s="67" t="s">
        <v>8200</v>
      </c>
      <c r="C396" s="73" t="s">
        <v>8319</v>
      </c>
    </row>
    <row r="397" spans="1:3" ht="15">
      <c r="A397" s="68" t="s">
        <v>8280</v>
      </c>
      <c r="B397" s="67" t="s">
        <v>1123</v>
      </c>
      <c r="C397" s="73" t="s">
        <v>8319</v>
      </c>
    </row>
    <row r="398" spans="1:3" ht="15">
      <c r="A398" s="68" t="s">
        <v>8280</v>
      </c>
      <c r="B398" s="67" t="s">
        <v>8763</v>
      </c>
      <c r="C398" s="73" t="s">
        <v>8319</v>
      </c>
    </row>
    <row r="399" spans="1:3" ht="15">
      <c r="A399" s="68" t="s">
        <v>8280</v>
      </c>
      <c r="B399" s="67" t="s">
        <v>8758</v>
      </c>
      <c r="C399" s="73" t="s">
        <v>8319</v>
      </c>
    </row>
    <row r="400" spans="1:3" ht="15">
      <c r="A400" s="68" t="s">
        <v>8280</v>
      </c>
      <c r="B400" s="67" t="s">
        <v>391</v>
      </c>
      <c r="C400" s="73" t="s">
        <v>8319</v>
      </c>
    </row>
    <row r="401" spans="1:3" ht="15">
      <c r="A401" s="68" t="s">
        <v>8280</v>
      </c>
      <c r="B401" s="67" t="s">
        <v>8207</v>
      </c>
      <c r="C401" s="73" t="s">
        <v>8319</v>
      </c>
    </row>
    <row r="402" spans="1:3" ht="15">
      <c r="A402" s="68" t="s">
        <v>8280</v>
      </c>
      <c r="B402" s="67" t="s">
        <v>517</v>
      </c>
      <c r="C402" s="73" t="s">
        <v>8319</v>
      </c>
    </row>
    <row r="403" spans="1:3" ht="15">
      <c r="A403" s="68" t="s">
        <v>8280</v>
      </c>
      <c r="B403" s="67" t="s">
        <v>559</v>
      </c>
      <c r="C403" s="73" t="s">
        <v>8319</v>
      </c>
    </row>
    <row r="404" spans="1:3" ht="15">
      <c r="A404" s="68" t="s">
        <v>8280</v>
      </c>
      <c r="B404" s="67" t="s">
        <v>362</v>
      </c>
      <c r="C404" s="73" t="s">
        <v>8319</v>
      </c>
    </row>
    <row r="405" spans="1:3" ht="15">
      <c r="A405" s="68" t="s">
        <v>8280</v>
      </c>
      <c r="B405" s="67" t="s">
        <v>8270</v>
      </c>
      <c r="C405" s="73" t="s">
        <v>8319</v>
      </c>
    </row>
    <row r="406" spans="1:3" ht="15">
      <c r="A406" s="68" t="s">
        <v>8280</v>
      </c>
      <c r="B406" s="67" t="s">
        <v>308</v>
      </c>
      <c r="C406" s="73" t="s">
        <v>8319</v>
      </c>
    </row>
    <row r="407" spans="1:3" ht="15">
      <c r="A407" s="68" t="s">
        <v>8280</v>
      </c>
      <c r="B407" s="67" t="s">
        <v>305</v>
      </c>
      <c r="C407" s="73" t="s">
        <v>8319</v>
      </c>
    </row>
    <row r="408" spans="1:3" ht="15">
      <c r="A408" s="68" t="s">
        <v>8280</v>
      </c>
      <c r="B408" s="67" t="s">
        <v>8363</v>
      </c>
      <c r="C408" s="73" t="s">
        <v>8319</v>
      </c>
    </row>
    <row r="409" spans="1:3" ht="15">
      <c r="A409" s="68" t="s">
        <v>8280</v>
      </c>
      <c r="B409" s="67" t="s">
        <v>8269</v>
      </c>
      <c r="C409" s="73" t="s">
        <v>8319</v>
      </c>
    </row>
    <row r="410" spans="1:3" ht="15">
      <c r="A410" s="68" t="s">
        <v>8280</v>
      </c>
      <c r="B410" s="67" t="s">
        <v>366</v>
      </c>
      <c r="C410" s="73" t="s">
        <v>8319</v>
      </c>
    </row>
    <row r="411" spans="1:3" ht="15">
      <c r="A411" s="68" t="s">
        <v>8280</v>
      </c>
      <c r="B411" s="67" t="s">
        <v>8195</v>
      </c>
      <c r="C411" s="73" t="s">
        <v>8319</v>
      </c>
    </row>
    <row r="412" spans="1:3" ht="15">
      <c r="A412" s="68" t="s">
        <v>8280</v>
      </c>
      <c r="B412" s="67" t="s">
        <v>8219</v>
      </c>
      <c r="C412" s="73" t="s">
        <v>8319</v>
      </c>
    </row>
    <row r="413" spans="1:3" ht="15">
      <c r="A413" s="68" t="s">
        <v>8280</v>
      </c>
      <c r="B413" s="67" t="s">
        <v>8226</v>
      </c>
      <c r="C413" s="73" t="s">
        <v>8319</v>
      </c>
    </row>
    <row r="414" spans="1:3" ht="15">
      <c r="A414" s="68" t="s">
        <v>8280</v>
      </c>
      <c r="B414" s="67" t="s">
        <v>8793</v>
      </c>
      <c r="C414" s="73" t="s">
        <v>8319</v>
      </c>
    </row>
    <row r="415" spans="1:3" ht="15">
      <c r="A415" s="68" t="s">
        <v>8258</v>
      </c>
      <c r="B415" s="67" t="s">
        <v>8267</v>
      </c>
      <c r="C415" s="73" t="s">
        <v>8540</v>
      </c>
    </row>
    <row r="416" spans="1:3" ht="15">
      <c r="A416" s="68" t="s">
        <v>8258</v>
      </c>
      <c r="B416" s="67" t="s">
        <v>382</v>
      </c>
      <c r="C416" s="73" t="s">
        <v>8540</v>
      </c>
    </row>
    <row r="417" spans="1:3" ht="15">
      <c r="A417" s="68" t="s">
        <v>8258</v>
      </c>
      <c r="B417" s="67" t="s">
        <v>375</v>
      </c>
      <c r="C417" s="73" t="s">
        <v>8540</v>
      </c>
    </row>
    <row r="418" spans="1:3" ht="15">
      <c r="A418" s="68" t="s">
        <v>8258</v>
      </c>
      <c r="B418" s="67" t="s">
        <v>8388</v>
      </c>
      <c r="C418" s="73" t="s">
        <v>8540</v>
      </c>
    </row>
    <row r="419" spans="1:3" ht="15">
      <c r="A419" s="68" t="s">
        <v>8258</v>
      </c>
      <c r="B419" s="67" t="s">
        <v>1039</v>
      </c>
      <c r="C419" s="73" t="s">
        <v>8540</v>
      </c>
    </row>
    <row r="420" spans="1:3" ht="15">
      <c r="A420" s="68" t="s">
        <v>8258</v>
      </c>
      <c r="B420" s="67" t="s">
        <v>8241</v>
      </c>
      <c r="C420" s="73" t="s">
        <v>8540</v>
      </c>
    </row>
    <row r="421" spans="1:3" ht="15">
      <c r="A421" s="68" t="s">
        <v>8258</v>
      </c>
      <c r="B421" s="67" t="s">
        <v>8762</v>
      </c>
      <c r="C421" s="73" t="s">
        <v>8540</v>
      </c>
    </row>
    <row r="422" spans="1:3" ht="15">
      <c r="A422" s="68" t="s">
        <v>8258</v>
      </c>
      <c r="B422" s="67" t="s">
        <v>512</v>
      </c>
      <c r="C422" s="73" t="s">
        <v>8540</v>
      </c>
    </row>
    <row r="423" spans="1:3" ht="15">
      <c r="A423" s="68" t="s">
        <v>8258</v>
      </c>
      <c r="B423" s="67" t="s">
        <v>8413</v>
      </c>
      <c r="C423" s="73" t="s">
        <v>8540</v>
      </c>
    </row>
    <row r="424" spans="1:3" ht="15">
      <c r="A424" s="68" t="s">
        <v>8258</v>
      </c>
      <c r="B424" s="67" t="s">
        <v>2527</v>
      </c>
      <c r="C424" s="73" t="s">
        <v>8540</v>
      </c>
    </row>
    <row r="425" spans="1:3" ht="15">
      <c r="A425" s="68" t="s">
        <v>8258</v>
      </c>
      <c r="B425" s="67" t="s">
        <v>8200</v>
      </c>
      <c r="C425" s="73" t="s">
        <v>8540</v>
      </c>
    </row>
    <row r="426" spans="1:3" ht="15">
      <c r="A426" s="68" t="s">
        <v>8258</v>
      </c>
      <c r="B426" s="67" t="s">
        <v>1123</v>
      </c>
      <c r="C426" s="73" t="s">
        <v>8540</v>
      </c>
    </row>
    <row r="427" spans="1:3" ht="15">
      <c r="A427" s="68" t="s">
        <v>8258</v>
      </c>
      <c r="B427" s="67" t="s">
        <v>8763</v>
      </c>
      <c r="C427" s="73" t="s">
        <v>8540</v>
      </c>
    </row>
    <row r="428" spans="1:3" ht="15">
      <c r="A428" s="68" t="s">
        <v>8258</v>
      </c>
      <c r="B428" s="67" t="s">
        <v>8758</v>
      </c>
      <c r="C428" s="73" t="s">
        <v>8540</v>
      </c>
    </row>
    <row r="429" spans="1:3" ht="15">
      <c r="A429" s="68" t="s">
        <v>8258</v>
      </c>
      <c r="B429" s="67" t="s">
        <v>391</v>
      </c>
      <c r="C429" s="73" t="s">
        <v>8540</v>
      </c>
    </row>
    <row r="430" spans="1:3" ht="15">
      <c r="A430" s="68" t="s">
        <v>8258</v>
      </c>
      <c r="B430" s="67" t="s">
        <v>8207</v>
      </c>
      <c r="C430" s="73" t="s">
        <v>8540</v>
      </c>
    </row>
    <row r="431" spans="1:3" ht="15">
      <c r="A431" s="68" t="s">
        <v>8258</v>
      </c>
      <c r="B431" s="67" t="s">
        <v>517</v>
      </c>
      <c r="C431" s="73" t="s">
        <v>8540</v>
      </c>
    </row>
    <row r="432" spans="1:3" ht="15">
      <c r="A432" s="68" t="s">
        <v>8258</v>
      </c>
      <c r="B432" s="67" t="s">
        <v>559</v>
      </c>
      <c r="C432" s="73" t="s">
        <v>8540</v>
      </c>
    </row>
    <row r="433" spans="1:3" ht="15">
      <c r="A433" s="68" t="s">
        <v>8258</v>
      </c>
      <c r="B433" s="67" t="s">
        <v>362</v>
      </c>
      <c r="C433" s="73" t="s">
        <v>8540</v>
      </c>
    </row>
    <row r="434" spans="1:3" ht="15">
      <c r="A434" s="68" t="s">
        <v>8258</v>
      </c>
      <c r="B434" s="67" t="s">
        <v>8270</v>
      </c>
      <c r="C434" s="73" t="s">
        <v>8540</v>
      </c>
    </row>
    <row r="435" spans="1:3" ht="15">
      <c r="A435" s="68" t="s">
        <v>8258</v>
      </c>
      <c r="B435" s="67" t="s">
        <v>308</v>
      </c>
      <c r="C435" s="73" t="s">
        <v>8540</v>
      </c>
    </row>
    <row r="436" spans="1:3" ht="15">
      <c r="A436" s="68" t="s">
        <v>8258</v>
      </c>
      <c r="B436" s="67" t="s">
        <v>305</v>
      </c>
      <c r="C436" s="73" t="s">
        <v>8540</v>
      </c>
    </row>
    <row r="437" spans="1:3" ht="15">
      <c r="A437" s="68" t="s">
        <v>8258</v>
      </c>
      <c r="B437" s="67" t="s">
        <v>8363</v>
      </c>
      <c r="C437" s="73" t="s">
        <v>8540</v>
      </c>
    </row>
    <row r="438" spans="1:3" ht="15">
      <c r="A438" s="68" t="s">
        <v>8258</v>
      </c>
      <c r="B438" s="67" t="s">
        <v>8269</v>
      </c>
      <c r="C438" s="73" t="s">
        <v>8540</v>
      </c>
    </row>
    <row r="439" spans="1:3" ht="15">
      <c r="A439" s="68" t="s">
        <v>8258</v>
      </c>
      <c r="B439" s="67" t="s">
        <v>366</v>
      </c>
      <c r="C439" s="73" t="s">
        <v>8540</v>
      </c>
    </row>
    <row r="440" spans="1:3" ht="15">
      <c r="A440" s="68" t="s">
        <v>8258</v>
      </c>
      <c r="B440" s="67" t="s">
        <v>8195</v>
      </c>
      <c r="C440" s="73" t="s">
        <v>8540</v>
      </c>
    </row>
    <row r="441" spans="1:3" ht="15">
      <c r="A441" s="68" t="s">
        <v>8258</v>
      </c>
      <c r="B441" s="67" t="s">
        <v>8219</v>
      </c>
      <c r="C441" s="73" t="s">
        <v>8540</v>
      </c>
    </row>
    <row r="442" spans="1:3" ht="15">
      <c r="A442" s="68" t="s">
        <v>8258</v>
      </c>
      <c r="B442" s="67" t="s">
        <v>8226</v>
      </c>
      <c r="C442" s="73" t="s">
        <v>8540</v>
      </c>
    </row>
    <row r="443" spans="1:3" ht="15">
      <c r="A443" s="68" t="s">
        <v>8258</v>
      </c>
      <c r="B443" s="67" t="s">
        <v>8793</v>
      </c>
      <c r="C443" s="73" t="s">
        <v>8540</v>
      </c>
    </row>
    <row r="444" spans="1:3" ht="15">
      <c r="A444" s="68" t="s">
        <v>8448</v>
      </c>
      <c r="B444" s="67" t="s">
        <v>8214</v>
      </c>
      <c r="C444" s="73" t="s">
        <v>8539</v>
      </c>
    </row>
    <row r="445" spans="1:3" ht="15">
      <c r="A445" s="68" t="s">
        <v>8448</v>
      </c>
      <c r="B445" s="67" t="s">
        <v>376</v>
      </c>
      <c r="C445" s="73" t="s">
        <v>8539</v>
      </c>
    </row>
    <row r="446" spans="1:3" ht="15">
      <c r="A446" s="68" t="s">
        <v>8448</v>
      </c>
      <c r="B446" s="67" t="s">
        <v>2584</v>
      </c>
      <c r="C446" s="73" t="s">
        <v>8539</v>
      </c>
    </row>
    <row r="447" spans="1:3" ht="15">
      <c r="A447" s="68" t="s">
        <v>8448</v>
      </c>
      <c r="B447" s="67" t="s">
        <v>382</v>
      </c>
      <c r="C447" s="73" t="s">
        <v>8539</v>
      </c>
    </row>
    <row r="448" spans="1:3" ht="15">
      <c r="A448" s="68" t="s">
        <v>8448</v>
      </c>
      <c r="B448" s="67" t="s">
        <v>8236</v>
      </c>
      <c r="C448" s="73" t="s">
        <v>8539</v>
      </c>
    </row>
    <row r="449" spans="1:3" ht="15">
      <c r="A449" s="68" t="s">
        <v>8448</v>
      </c>
      <c r="B449" s="67" t="s">
        <v>8237</v>
      </c>
      <c r="C449" s="73" t="s">
        <v>8539</v>
      </c>
    </row>
    <row r="450" spans="1:3" ht="15">
      <c r="A450" s="68" t="s">
        <v>8448</v>
      </c>
      <c r="B450" s="67" t="s">
        <v>623</v>
      </c>
      <c r="C450" s="73" t="s">
        <v>8539</v>
      </c>
    </row>
    <row r="451" spans="1:3" ht="15">
      <c r="A451" s="68" t="s">
        <v>8448</v>
      </c>
      <c r="B451" s="67" t="s">
        <v>8794</v>
      </c>
      <c r="C451" s="73" t="s">
        <v>8539</v>
      </c>
    </row>
    <row r="452" spans="1:3" ht="15">
      <c r="A452" s="68" t="s">
        <v>8448</v>
      </c>
      <c r="B452" s="67" t="s">
        <v>8795</v>
      </c>
      <c r="C452" s="73" t="s">
        <v>8539</v>
      </c>
    </row>
    <row r="453" spans="1:3" ht="15">
      <c r="A453" s="68" t="s">
        <v>8448</v>
      </c>
      <c r="B453" s="67" t="s">
        <v>8185</v>
      </c>
      <c r="C453" s="73" t="s">
        <v>8539</v>
      </c>
    </row>
    <row r="454" spans="1:3" ht="15">
      <c r="A454" s="68" t="s">
        <v>8448</v>
      </c>
      <c r="B454" s="67" t="s">
        <v>8145</v>
      </c>
      <c r="C454" s="73" t="s">
        <v>8539</v>
      </c>
    </row>
    <row r="455" spans="1:3" ht="15">
      <c r="A455" s="68" t="s">
        <v>8448</v>
      </c>
      <c r="B455" s="67" t="s">
        <v>1154</v>
      </c>
      <c r="C455" s="73" t="s">
        <v>8539</v>
      </c>
    </row>
    <row r="456" spans="1:3" ht="15">
      <c r="A456" s="68" t="s">
        <v>8448</v>
      </c>
      <c r="B456" s="67" t="s">
        <v>402</v>
      </c>
      <c r="C456" s="73" t="s">
        <v>8539</v>
      </c>
    </row>
    <row r="457" spans="1:3" ht="15">
      <c r="A457" s="68" t="s">
        <v>8448</v>
      </c>
      <c r="B457" s="67" t="s">
        <v>2268</v>
      </c>
      <c r="C457" s="73" t="s">
        <v>8539</v>
      </c>
    </row>
    <row r="458" spans="1:3" ht="15">
      <c r="A458" s="68" t="s">
        <v>8448</v>
      </c>
      <c r="B458" s="67" t="s">
        <v>8166</v>
      </c>
      <c r="C458" s="73" t="s">
        <v>8539</v>
      </c>
    </row>
    <row r="459" spans="1:3" ht="15">
      <c r="A459" s="68" t="s">
        <v>8448</v>
      </c>
      <c r="B459" s="67" t="s">
        <v>8167</v>
      </c>
      <c r="C459" s="73" t="s">
        <v>8539</v>
      </c>
    </row>
    <row r="460" spans="1:3" ht="15">
      <c r="A460" s="68" t="s">
        <v>8448</v>
      </c>
      <c r="B460" s="67" t="s">
        <v>456</v>
      </c>
      <c r="C460" s="73" t="s">
        <v>8539</v>
      </c>
    </row>
    <row r="461" spans="1:3" ht="15">
      <c r="A461" s="68" t="s">
        <v>8448</v>
      </c>
      <c r="B461" s="67" t="s">
        <v>8796</v>
      </c>
      <c r="C461" s="73" t="s">
        <v>8539</v>
      </c>
    </row>
    <row r="462" spans="1:3" ht="15">
      <c r="A462" s="68" t="s">
        <v>8448</v>
      </c>
      <c r="B462" s="67" t="s">
        <v>1396</v>
      </c>
      <c r="C462" s="73" t="s">
        <v>8539</v>
      </c>
    </row>
    <row r="463" spans="1:3" ht="15">
      <c r="A463" s="68" t="s">
        <v>8448</v>
      </c>
      <c r="B463" s="67" t="s">
        <v>321</v>
      </c>
      <c r="C463" s="73" t="s">
        <v>8539</v>
      </c>
    </row>
    <row r="464" spans="1:3" ht="15">
      <c r="A464" s="68" t="s">
        <v>8448</v>
      </c>
      <c r="B464" s="67" t="s">
        <v>8235</v>
      </c>
      <c r="C464" s="73" t="s">
        <v>8539</v>
      </c>
    </row>
    <row r="465" spans="1:3" ht="15">
      <c r="A465" s="68" t="s">
        <v>8448</v>
      </c>
      <c r="B465" s="67" t="s">
        <v>8242</v>
      </c>
      <c r="C465" s="73" t="s">
        <v>8539</v>
      </c>
    </row>
    <row r="466" spans="1:3" ht="15">
      <c r="A466" s="68" t="s">
        <v>8448</v>
      </c>
      <c r="B466" s="67" t="s">
        <v>364</v>
      </c>
      <c r="C466" s="73" t="s">
        <v>8539</v>
      </c>
    </row>
    <row r="467" spans="1:3" ht="15">
      <c r="A467" s="68" t="s">
        <v>8448</v>
      </c>
      <c r="B467" s="67" t="s">
        <v>375</v>
      </c>
      <c r="C467" s="73" t="s">
        <v>8539</v>
      </c>
    </row>
    <row r="468" spans="1:3" ht="15">
      <c r="A468" s="68" t="s">
        <v>8448</v>
      </c>
      <c r="B468" s="67" t="s">
        <v>8771</v>
      </c>
      <c r="C468" s="73" t="s">
        <v>8539</v>
      </c>
    </row>
    <row r="469" spans="1:3" ht="15">
      <c r="A469" s="68" t="s">
        <v>8448</v>
      </c>
      <c r="B469" s="67" t="s">
        <v>8229</v>
      </c>
      <c r="C469" s="73" t="s">
        <v>8539</v>
      </c>
    </row>
    <row r="470" spans="1:3" ht="15">
      <c r="A470" s="68" t="s">
        <v>8448</v>
      </c>
      <c r="B470" s="67" t="s">
        <v>915</v>
      </c>
      <c r="C470" s="73" t="s">
        <v>8539</v>
      </c>
    </row>
    <row r="471" spans="1:3" ht="15">
      <c r="A471" s="68" t="s">
        <v>8448</v>
      </c>
      <c r="B471" s="67" t="s">
        <v>8396</v>
      </c>
      <c r="C471" s="73" t="s">
        <v>8539</v>
      </c>
    </row>
    <row r="472" spans="1:3" ht="15">
      <c r="A472" s="68" t="s">
        <v>8448</v>
      </c>
      <c r="B472" s="67" t="s">
        <v>8413</v>
      </c>
      <c r="C472" s="73" t="s">
        <v>8539</v>
      </c>
    </row>
    <row r="473" spans="1:3" ht="15">
      <c r="A473" s="68" t="s">
        <v>8448</v>
      </c>
      <c r="B473" s="67" t="s">
        <v>8797</v>
      </c>
      <c r="C473" s="73" t="s">
        <v>8539</v>
      </c>
    </row>
    <row r="474" spans="1:3" ht="15">
      <c r="A474" s="68" t="s">
        <v>8448</v>
      </c>
      <c r="B474" s="67" t="s">
        <v>8798</v>
      </c>
      <c r="C474" s="73" t="s">
        <v>8539</v>
      </c>
    </row>
    <row r="475" spans="1:3" ht="15">
      <c r="A475" s="68" t="s">
        <v>8448</v>
      </c>
      <c r="B475" s="67" t="s">
        <v>8239</v>
      </c>
      <c r="C475" s="73" t="s">
        <v>8539</v>
      </c>
    </row>
    <row r="476" spans="1:3" ht="15">
      <c r="A476" s="68" t="s">
        <v>8448</v>
      </c>
      <c r="B476" s="67" t="s">
        <v>8086</v>
      </c>
      <c r="C476" s="73" t="s">
        <v>8539</v>
      </c>
    </row>
    <row r="477" spans="1:3" ht="15">
      <c r="A477" s="68" t="s">
        <v>8447</v>
      </c>
      <c r="B477" s="67" t="s">
        <v>8214</v>
      </c>
      <c r="C477" s="73" t="s">
        <v>8538</v>
      </c>
    </row>
    <row r="478" spans="1:3" ht="15">
      <c r="A478" s="68" t="s">
        <v>8447</v>
      </c>
      <c r="B478" s="67" t="s">
        <v>376</v>
      </c>
      <c r="C478" s="73" t="s">
        <v>8538</v>
      </c>
    </row>
    <row r="479" spans="1:3" ht="15">
      <c r="A479" s="68" t="s">
        <v>8447</v>
      </c>
      <c r="B479" s="67" t="s">
        <v>2584</v>
      </c>
      <c r="C479" s="73" t="s">
        <v>8538</v>
      </c>
    </row>
    <row r="480" spans="1:3" ht="15">
      <c r="A480" s="68" t="s">
        <v>8447</v>
      </c>
      <c r="B480" s="67" t="s">
        <v>382</v>
      </c>
      <c r="C480" s="73" t="s">
        <v>8538</v>
      </c>
    </row>
    <row r="481" spans="1:3" ht="15">
      <c r="A481" s="68" t="s">
        <v>8447</v>
      </c>
      <c r="B481" s="67" t="s">
        <v>8236</v>
      </c>
      <c r="C481" s="73" t="s">
        <v>8538</v>
      </c>
    </row>
    <row r="482" spans="1:3" ht="15">
      <c r="A482" s="68" t="s">
        <v>8447</v>
      </c>
      <c r="B482" s="67" t="s">
        <v>8237</v>
      </c>
      <c r="C482" s="73" t="s">
        <v>8538</v>
      </c>
    </row>
    <row r="483" spans="1:3" ht="15">
      <c r="A483" s="68" t="s">
        <v>8447</v>
      </c>
      <c r="B483" s="67" t="s">
        <v>623</v>
      </c>
      <c r="C483" s="73" t="s">
        <v>8538</v>
      </c>
    </row>
    <row r="484" spans="1:3" ht="15">
      <c r="A484" s="68" t="s">
        <v>8447</v>
      </c>
      <c r="B484" s="67" t="s">
        <v>8794</v>
      </c>
      <c r="C484" s="73" t="s">
        <v>8538</v>
      </c>
    </row>
    <row r="485" spans="1:3" ht="15">
      <c r="A485" s="68" t="s">
        <v>8447</v>
      </c>
      <c r="B485" s="67" t="s">
        <v>8795</v>
      </c>
      <c r="C485" s="73" t="s">
        <v>8538</v>
      </c>
    </row>
    <row r="486" spans="1:3" ht="15">
      <c r="A486" s="68" t="s">
        <v>8447</v>
      </c>
      <c r="B486" s="67" t="s">
        <v>8185</v>
      </c>
      <c r="C486" s="73" t="s">
        <v>8538</v>
      </c>
    </row>
    <row r="487" spans="1:3" ht="15">
      <c r="A487" s="68" t="s">
        <v>8447</v>
      </c>
      <c r="B487" s="67" t="s">
        <v>8145</v>
      </c>
      <c r="C487" s="73" t="s">
        <v>8538</v>
      </c>
    </row>
    <row r="488" spans="1:3" ht="15">
      <c r="A488" s="68" t="s">
        <v>8447</v>
      </c>
      <c r="B488" s="67" t="s">
        <v>1154</v>
      </c>
      <c r="C488" s="73" t="s">
        <v>8538</v>
      </c>
    </row>
    <row r="489" spans="1:3" ht="15">
      <c r="A489" s="68" t="s">
        <v>8447</v>
      </c>
      <c r="B489" s="67" t="s">
        <v>402</v>
      </c>
      <c r="C489" s="73" t="s">
        <v>8538</v>
      </c>
    </row>
    <row r="490" spans="1:3" ht="15">
      <c r="A490" s="68" t="s">
        <v>8447</v>
      </c>
      <c r="B490" s="67" t="s">
        <v>2268</v>
      </c>
      <c r="C490" s="73" t="s">
        <v>8538</v>
      </c>
    </row>
    <row r="491" spans="1:3" ht="15">
      <c r="A491" s="68" t="s">
        <v>8447</v>
      </c>
      <c r="B491" s="67" t="s">
        <v>8166</v>
      </c>
      <c r="C491" s="73" t="s">
        <v>8538</v>
      </c>
    </row>
    <row r="492" spans="1:3" ht="15">
      <c r="A492" s="68" t="s">
        <v>8447</v>
      </c>
      <c r="B492" s="67" t="s">
        <v>8167</v>
      </c>
      <c r="C492" s="73" t="s">
        <v>8538</v>
      </c>
    </row>
    <row r="493" spans="1:3" ht="15">
      <c r="A493" s="68" t="s">
        <v>8447</v>
      </c>
      <c r="B493" s="67" t="s">
        <v>456</v>
      </c>
      <c r="C493" s="73" t="s">
        <v>8538</v>
      </c>
    </row>
    <row r="494" spans="1:3" ht="15">
      <c r="A494" s="68" t="s">
        <v>8447</v>
      </c>
      <c r="B494" s="67" t="s">
        <v>8796</v>
      </c>
      <c r="C494" s="73" t="s">
        <v>8538</v>
      </c>
    </row>
    <row r="495" spans="1:3" ht="15">
      <c r="A495" s="68" t="s">
        <v>8447</v>
      </c>
      <c r="B495" s="67" t="s">
        <v>1396</v>
      </c>
      <c r="C495" s="73" t="s">
        <v>8538</v>
      </c>
    </row>
    <row r="496" spans="1:3" ht="15">
      <c r="A496" s="68" t="s">
        <v>8447</v>
      </c>
      <c r="B496" s="67" t="s">
        <v>321</v>
      </c>
      <c r="C496" s="73" t="s">
        <v>8538</v>
      </c>
    </row>
    <row r="497" spans="1:3" ht="15">
      <c r="A497" s="68" t="s">
        <v>8447</v>
      </c>
      <c r="B497" s="67" t="s">
        <v>8235</v>
      </c>
      <c r="C497" s="73" t="s">
        <v>8538</v>
      </c>
    </row>
    <row r="498" spans="1:3" ht="15">
      <c r="A498" s="68" t="s">
        <v>8447</v>
      </c>
      <c r="B498" s="67" t="s">
        <v>8242</v>
      </c>
      <c r="C498" s="73" t="s">
        <v>8538</v>
      </c>
    </row>
    <row r="499" spans="1:3" ht="15">
      <c r="A499" s="68" t="s">
        <v>8447</v>
      </c>
      <c r="B499" s="67" t="s">
        <v>364</v>
      </c>
      <c r="C499" s="73" t="s">
        <v>8538</v>
      </c>
    </row>
    <row r="500" spans="1:3" ht="15">
      <c r="A500" s="68" t="s">
        <v>8447</v>
      </c>
      <c r="B500" s="67" t="s">
        <v>375</v>
      </c>
      <c r="C500" s="73" t="s">
        <v>8538</v>
      </c>
    </row>
    <row r="501" spans="1:3" ht="15">
      <c r="A501" s="68" t="s">
        <v>8447</v>
      </c>
      <c r="B501" s="67" t="s">
        <v>8771</v>
      </c>
      <c r="C501" s="73" t="s">
        <v>8538</v>
      </c>
    </row>
    <row r="502" spans="1:3" ht="15">
      <c r="A502" s="68" t="s">
        <v>8447</v>
      </c>
      <c r="B502" s="67" t="s">
        <v>8229</v>
      </c>
      <c r="C502" s="73" t="s">
        <v>8538</v>
      </c>
    </row>
    <row r="503" spans="1:3" ht="15">
      <c r="A503" s="68" t="s">
        <v>8447</v>
      </c>
      <c r="B503" s="67" t="s">
        <v>915</v>
      </c>
      <c r="C503" s="73" t="s">
        <v>8538</v>
      </c>
    </row>
    <row r="504" spans="1:3" ht="15">
      <c r="A504" s="68" t="s">
        <v>8447</v>
      </c>
      <c r="B504" s="67" t="s">
        <v>8396</v>
      </c>
      <c r="C504" s="73" t="s">
        <v>8538</v>
      </c>
    </row>
    <row r="505" spans="1:3" ht="15">
      <c r="A505" s="68" t="s">
        <v>8447</v>
      </c>
      <c r="B505" s="67" t="s">
        <v>8413</v>
      </c>
      <c r="C505" s="73" t="s">
        <v>8538</v>
      </c>
    </row>
    <row r="506" spans="1:3" ht="15">
      <c r="A506" s="68" t="s">
        <v>8447</v>
      </c>
      <c r="B506" s="67" t="s">
        <v>8797</v>
      </c>
      <c r="C506" s="73" t="s">
        <v>8538</v>
      </c>
    </row>
    <row r="507" spans="1:3" ht="15">
      <c r="A507" s="68" t="s">
        <v>8447</v>
      </c>
      <c r="B507" s="67" t="s">
        <v>8798</v>
      </c>
      <c r="C507" s="73" t="s">
        <v>8538</v>
      </c>
    </row>
    <row r="508" spans="1:3" ht="15">
      <c r="A508" s="68" t="s">
        <v>8447</v>
      </c>
      <c r="B508" s="67" t="s">
        <v>8239</v>
      </c>
      <c r="C508" s="73" t="s">
        <v>8538</v>
      </c>
    </row>
    <row r="509" spans="1:3" ht="15">
      <c r="A509" s="68" t="s">
        <v>8447</v>
      </c>
      <c r="B509" s="67" t="s">
        <v>8086</v>
      </c>
      <c r="C509" s="73" t="s">
        <v>8538</v>
      </c>
    </row>
    <row r="510" spans="1:3" ht="15">
      <c r="A510" s="68" t="s">
        <v>8288</v>
      </c>
      <c r="B510" s="67" t="s">
        <v>371</v>
      </c>
      <c r="C510" s="73" t="s">
        <v>8548</v>
      </c>
    </row>
    <row r="511" spans="1:3" ht="15">
      <c r="A511" s="68" t="s">
        <v>8288</v>
      </c>
      <c r="B511" s="67" t="s">
        <v>8160</v>
      </c>
      <c r="C511" s="73" t="s">
        <v>8548</v>
      </c>
    </row>
    <row r="512" spans="1:3" ht="15">
      <c r="A512" s="68" t="s">
        <v>8288</v>
      </c>
      <c r="B512" s="67" t="s">
        <v>382</v>
      </c>
      <c r="C512" s="73" t="s">
        <v>8548</v>
      </c>
    </row>
    <row r="513" spans="1:3" ht="15">
      <c r="A513" s="68" t="s">
        <v>8288</v>
      </c>
      <c r="B513" s="67" t="s">
        <v>8415</v>
      </c>
      <c r="C513" s="73" t="s">
        <v>8548</v>
      </c>
    </row>
    <row r="514" spans="1:3" ht="15">
      <c r="A514" s="68" t="s">
        <v>8288</v>
      </c>
      <c r="B514" s="67" t="s">
        <v>8799</v>
      </c>
      <c r="C514" s="73" t="s">
        <v>8548</v>
      </c>
    </row>
    <row r="515" spans="1:3" ht="15">
      <c r="A515" s="68" t="s">
        <v>8288</v>
      </c>
      <c r="B515" s="67" t="s">
        <v>8800</v>
      </c>
      <c r="C515" s="73" t="s">
        <v>8548</v>
      </c>
    </row>
    <row r="516" spans="1:3" ht="15">
      <c r="A516" s="68" t="s">
        <v>8288</v>
      </c>
      <c r="B516" s="67" t="s">
        <v>366</v>
      </c>
      <c r="C516" s="73" t="s">
        <v>8548</v>
      </c>
    </row>
    <row r="517" spans="1:3" ht="15">
      <c r="A517" s="68" t="s">
        <v>8288</v>
      </c>
      <c r="B517" s="67" t="s">
        <v>8131</v>
      </c>
      <c r="C517" s="73" t="s">
        <v>8548</v>
      </c>
    </row>
    <row r="518" spans="1:3" ht="15">
      <c r="A518" s="68" t="s">
        <v>8288</v>
      </c>
      <c r="B518" s="67" t="s">
        <v>402</v>
      </c>
      <c r="C518" s="73" t="s">
        <v>8548</v>
      </c>
    </row>
    <row r="519" spans="1:3" ht="15">
      <c r="A519" s="68" t="s">
        <v>8288</v>
      </c>
      <c r="B519" s="67" t="s">
        <v>367</v>
      </c>
      <c r="C519" s="73" t="s">
        <v>8548</v>
      </c>
    </row>
    <row r="520" spans="1:3" ht="15">
      <c r="A520" s="68" t="s">
        <v>8288</v>
      </c>
      <c r="B520" s="67" t="s">
        <v>613</v>
      </c>
      <c r="C520" s="73" t="s">
        <v>8548</v>
      </c>
    </row>
    <row r="521" spans="1:3" ht="15">
      <c r="A521" s="68" t="s">
        <v>8288</v>
      </c>
      <c r="B521" s="67" t="s">
        <v>375</v>
      </c>
      <c r="C521" s="73" t="s">
        <v>8548</v>
      </c>
    </row>
    <row r="522" spans="1:3" ht="15">
      <c r="A522" s="68" t="s">
        <v>8288</v>
      </c>
      <c r="B522" s="67" t="s">
        <v>1060</v>
      </c>
      <c r="C522" s="73" t="s">
        <v>8548</v>
      </c>
    </row>
    <row r="523" spans="1:3" ht="15">
      <c r="A523" s="68" t="s">
        <v>8288</v>
      </c>
      <c r="B523" s="67">
        <v>10</v>
      </c>
      <c r="C523" s="73" t="s">
        <v>8548</v>
      </c>
    </row>
    <row r="524" spans="1:3" ht="15">
      <c r="A524" s="68" t="s">
        <v>8288</v>
      </c>
      <c r="B524" s="67" t="s">
        <v>8384</v>
      </c>
      <c r="C524" s="73" t="s">
        <v>8548</v>
      </c>
    </row>
    <row r="525" spans="1:3" ht="15">
      <c r="A525" s="68" t="s">
        <v>8288</v>
      </c>
      <c r="B525" s="67" t="s">
        <v>376</v>
      </c>
      <c r="C525" s="73" t="s">
        <v>8548</v>
      </c>
    </row>
    <row r="526" spans="1:3" ht="15">
      <c r="A526" s="68" t="s">
        <v>8288</v>
      </c>
      <c r="B526" s="67" t="s">
        <v>8093</v>
      </c>
      <c r="C526" s="73" t="s">
        <v>8548</v>
      </c>
    </row>
    <row r="527" spans="1:3" ht="15">
      <c r="A527" s="68" t="s">
        <v>8288</v>
      </c>
      <c r="B527" s="67" t="s">
        <v>1154</v>
      </c>
      <c r="C527" s="73" t="s">
        <v>8548</v>
      </c>
    </row>
    <row r="528" spans="1:3" ht="15">
      <c r="A528" s="68" t="s">
        <v>8288</v>
      </c>
      <c r="B528" s="67" t="s">
        <v>8184</v>
      </c>
      <c r="C528" s="73" t="s">
        <v>8548</v>
      </c>
    </row>
    <row r="529" spans="1:3" ht="15">
      <c r="A529" s="68" t="s">
        <v>8288</v>
      </c>
      <c r="B529" s="67" t="s">
        <v>749</v>
      </c>
      <c r="C529" s="73" t="s">
        <v>8548</v>
      </c>
    </row>
    <row r="530" spans="1:3" ht="15">
      <c r="A530" s="68" t="s">
        <v>8288</v>
      </c>
      <c r="B530" s="67" t="s">
        <v>8190</v>
      </c>
      <c r="C530" s="73" t="s">
        <v>8548</v>
      </c>
    </row>
    <row r="531" spans="1:3" ht="15">
      <c r="A531" s="68" t="s">
        <v>8288</v>
      </c>
      <c r="B531" s="67" t="s">
        <v>313</v>
      </c>
      <c r="C531" s="73" t="s">
        <v>8548</v>
      </c>
    </row>
    <row r="532" spans="1:3" ht="15">
      <c r="A532" s="68" t="s">
        <v>8288</v>
      </c>
      <c r="B532" s="67" t="s">
        <v>321</v>
      </c>
      <c r="C532" s="73" t="s">
        <v>8548</v>
      </c>
    </row>
    <row r="533" spans="1:3" ht="15">
      <c r="A533" s="68" t="s">
        <v>8288</v>
      </c>
      <c r="B533" s="67" t="s">
        <v>416</v>
      </c>
      <c r="C533" s="73" t="s">
        <v>8548</v>
      </c>
    </row>
    <row r="534" spans="1:3" ht="15">
      <c r="A534" s="68" t="s">
        <v>8288</v>
      </c>
      <c r="B534" s="67" t="s">
        <v>8206</v>
      </c>
      <c r="C534" s="73" t="s">
        <v>8548</v>
      </c>
    </row>
    <row r="535" spans="1:3" ht="15">
      <c r="A535" s="68" t="s">
        <v>8288</v>
      </c>
      <c r="B535" s="67" t="s">
        <v>8797</v>
      </c>
      <c r="C535" s="73" t="s">
        <v>8548</v>
      </c>
    </row>
    <row r="536" spans="1:3" ht="15">
      <c r="A536" s="68" t="s">
        <v>8288</v>
      </c>
      <c r="B536" s="67" t="s">
        <v>8222</v>
      </c>
      <c r="C536" s="73" t="s">
        <v>8548</v>
      </c>
    </row>
    <row r="537" spans="1:3" ht="15">
      <c r="A537" s="68" t="s">
        <v>8288</v>
      </c>
      <c r="B537" s="67" t="s">
        <v>8199</v>
      </c>
      <c r="C537" s="73" t="s">
        <v>8548</v>
      </c>
    </row>
    <row r="538" spans="1:3" ht="15">
      <c r="A538" s="68" t="s">
        <v>8288</v>
      </c>
      <c r="B538" s="67" t="s">
        <v>390</v>
      </c>
      <c r="C538" s="73" t="s">
        <v>8548</v>
      </c>
    </row>
    <row r="539" spans="1:3" ht="15">
      <c r="A539" s="68" t="s">
        <v>8288</v>
      </c>
      <c r="B539" s="67" t="s">
        <v>388</v>
      </c>
      <c r="C539" s="73" t="s">
        <v>8548</v>
      </c>
    </row>
    <row r="540" spans="1:3" ht="15">
      <c r="A540" s="68" t="s">
        <v>8288</v>
      </c>
      <c r="B540" s="67" t="s">
        <v>362</v>
      </c>
      <c r="C540" s="73" t="s">
        <v>8548</v>
      </c>
    </row>
    <row r="541" spans="1:3" ht="15">
      <c r="A541" s="68" t="s">
        <v>8288</v>
      </c>
      <c r="B541" s="67" t="s">
        <v>1006</v>
      </c>
      <c r="C541" s="73" t="s">
        <v>8548</v>
      </c>
    </row>
    <row r="542" spans="1:3" ht="15">
      <c r="A542" s="68" t="s">
        <v>8288</v>
      </c>
      <c r="B542" s="67" t="s">
        <v>381</v>
      </c>
      <c r="C542" s="73" t="s">
        <v>8548</v>
      </c>
    </row>
    <row r="543" spans="1:3" ht="15">
      <c r="A543" s="68" t="s">
        <v>8288</v>
      </c>
      <c r="B543" s="67" t="s">
        <v>392</v>
      </c>
      <c r="C543" s="73" t="s">
        <v>8548</v>
      </c>
    </row>
    <row r="544" spans="1:3" ht="15">
      <c r="A544" s="68" t="s">
        <v>8288</v>
      </c>
      <c r="B544" s="67" t="s">
        <v>8278</v>
      </c>
      <c r="C544" s="73" t="s">
        <v>8548</v>
      </c>
    </row>
    <row r="545" spans="1:3" ht="15">
      <c r="A545" s="68" t="s">
        <v>8288</v>
      </c>
      <c r="B545" s="67" t="s">
        <v>8373</v>
      </c>
      <c r="C545" s="73" t="s">
        <v>8548</v>
      </c>
    </row>
    <row r="546" spans="1:3" ht="15">
      <c r="A546" s="68" t="s">
        <v>8288</v>
      </c>
      <c r="B546" s="67" t="s">
        <v>305</v>
      </c>
      <c r="C546" s="73" t="s">
        <v>8548</v>
      </c>
    </row>
    <row r="547" spans="1:3" ht="15">
      <c r="A547" s="68" t="s">
        <v>8288</v>
      </c>
      <c r="B547" s="67" t="s">
        <v>8413</v>
      </c>
      <c r="C547" s="73" t="s">
        <v>8548</v>
      </c>
    </row>
    <row r="548" spans="1:3" ht="15">
      <c r="A548" s="68" t="s">
        <v>8288</v>
      </c>
      <c r="B548" s="67" t="s">
        <v>8801</v>
      </c>
      <c r="C548" s="73" t="s">
        <v>8548</v>
      </c>
    </row>
    <row r="549" spans="1:3" ht="15">
      <c r="A549" s="68" t="s">
        <v>8288</v>
      </c>
      <c r="B549" s="67" t="s">
        <v>8798</v>
      </c>
      <c r="C549" s="73" t="s">
        <v>8547</v>
      </c>
    </row>
    <row r="550" spans="1:3" ht="15">
      <c r="A550" s="68" t="s">
        <v>8288</v>
      </c>
      <c r="B550" s="67" t="s">
        <v>8797</v>
      </c>
      <c r="C550" s="73" t="s">
        <v>8547</v>
      </c>
    </row>
    <row r="551" spans="1:3" ht="15">
      <c r="A551" s="68" t="s">
        <v>8288</v>
      </c>
      <c r="B551" s="67" t="s">
        <v>8801</v>
      </c>
      <c r="C551" s="73" t="s">
        <v>8547</v>
      </c>
    </row>
    <row r="552" spans="1:3" ht="15">
      <c r="A552" s="68" t="s">
        <v>8288</v>
      </c>
      <c r="B552" s="67" t="s">
        <v>8235</v>
      </c>
      <c r="C552" s="73" t="s">
        <v>8547</v>
      </c>
    </row>
    <row r="553" spans="1:3" ht="15">
      <c r="A553" s="68" t="s">
        <v>8288</v>
      </c>
      <c r="B553" s="67" t="s">
        <v>362</v>
      </c>
      <c r="C553" s="73" t="s">
        <v>8547</v>
      </c>
    </row>
    <row r="554" spans="1:3" ht="15">
      <c r="A554" s="68" t="s">
        <v>8288</v>
      </c>
      <c r="B554" s="67" t="s">
        <v>375</v>
      </c>
      <c r="C554" s="73" t="s">
        <v>8547</v>
      </c>
    </row>
    <row r="555" spans="1:3" ht="15">
      <c r="A555" s="68" t="s">
        <v>8288</v>
      </c>
      <c r="B555" s="67" t="s">
        <v>321</v>
      </c>
      <c r="C555" s="73" t="s">
        <v>8547</v>
      </c>
    </row>
    <row r="556" spans="1:3" ht="15">
      <c r="A556" s="68" t="s">
        <v>8288</v>
      </c>
      <c r="B556" s="67" t="s">
        <v>381</v>
      </c>
      <c r="C556" s="73" t="s">
        <v>8547</v>
      </c>
    </row>
    <row r="557" spans="1:3" ht="15">
      <c r="A557" s="68" t="s">
        <v>8288</v>
      </c>
      <c r="B557" s="67" t="s">
        <v>8176</v>
      </c>
      <c r="C557" s="73" t="s">
        <v>8547</v>
      </c>
    </row>
    <row r="558" spans="1:3" ht="15">
      <c r="A558" s="68" t="s">
        <v>8288</v>
      </c>
      <c r="B558" s="67" t="s">
        <v>8093</v>
      </c>
      <c r="C558" s="73" t="s">
        <v>8547</v>
      </c>
    </row>
    <row r="559" spans="1:3" ht="15">
      <c r="A559" s="68" t="s">
        <v>8288</v>
      </c>
      <c r="B559" s="67" t="s">
        <v>1099</v>
      </c>
      <c r="C559" s="73" t="s">
        <v>8547</v>
      </c>
    </row>
    <row r="560" spans="1:3" ht="15">
      <c r="A560" s="68" t="s">
        <v>8288</v>
      </c>
      <c r="B560" s="67" t="s">
        <v>1396</v>
      </c>
      <c r="C560" s="73" t="s">
        <v>8547</v>
      </c>
    </row>
    <row r="561" spans="1:3" ht="15">
      <c r="A561" s="68" t="s">
        <v>8288</v>
      </c>
      <c r="B561" s="67" t="s">
        <v>405</v>
      </c>
      <c r="C561" s="73" t="s">
        <v>8547</v>
      </c>
    </row>
    <row r="562" spans="1:3" ht="15">
      <c r="A562" s="68" t="s">
        <v>8288</v>
      </c>
      <c r="B562" s="67" t="s">
        <v>377</v>
      </c>
      <c r="C562" s="73" t="s">
        <v>8547</v>
      </c>
    </row>
    <row r="563" spans="1:3" ht="15">
      <c r="A563" s="68" t="s">
        <v>8288</v>
      </c>
      <c r="B563" s="67" t="s">
        <v>775</v>
      </c>
      <c r="C563" s="73" t="s">
        <v>8547</v>
      </c>
    </row>
    <row r="564" spans="1:3" ht="15">
      <c r="A564" s="68" t="s">
        <v>8288</v>
      </c>
      <c r="B564" s="67" t="s">
        <v>619</v>
      </c>
      <c r="C564" s="73" t="s">
        <v>8547</v>
      </c>
    </row>
    <row r="565" spans="1:3" ht="15">
      <c r="A565" s="68" t="s">
        <v>8288</v>
      </c>
      <c r="B565" s="67" t="s">
        <v>809</v>
      </c>
      <c r="C565" s="73" t="s">
        <v>8547</v>
      </c>
    </row>
    <row r="566" spans="1:3" ht="15">
      <c r="A566" s="68" t="s">
        <v>8288</v>
      </c>
      <c r="B566" s="67" t="s">
        <v>8802</v>
      </c>
      <c r="C566" s="73" t="s">
        <v>8547</v>
      </c>
    </row>
    <row r="567" spans="1:3" ht="15">
      <c r="A567" s="68" t="s">
        <v>8288</v>
      </c>
      <c r="B567" s="67" t="s">
        <v>366</v>
      </c>
      <c r="C567" s="73" t="s">
        <v>8547</v>
      </c>
    </row>
    <row r="568" spans="1:3" ht="15">
      <c r="A568" s="68" t="s">
        <v>8288</v>
      </c>
      <c r="B568" s="67" t="s">
        <v>392</v>
      </c>
      <c r="C568" s="73" t="s">
        <v>8547</v>
      </c>
    </row>
    <row r="569" spans="1:3" ht="15">
      <c r="A569" s="68" t="s">
        <v>8288</v>
      </c>
      <c r="B569" s="67" t="s">
        <v>8168</v>
      </c>
      <c r="C569" s="73" t="s">
        <v>8547</v>
      </c>
    </row>
    <row r="570" spans="1:3" ht="15">
      <c r="A570" s="68" t="s">
        <v>8448</v>
      </c>
      <c r="B570" s="67" t="s">
        <v>371</v>
      </c>
      <c r="C570" s="73" t="s">
        <v>8546</v>
      </c>
    </row>
    <row r="571" spans="1:3" ht="15">
      <c r="A571" s="68" t="s">
        <v>8448</v>
      </c>
      <c r="B571" s="67" t="s">
        <v>8160</v>
      </c>
      <c r="C571" s="73" t="s">
        <v>8546</v>
      </c>
    </row>
    <row r="572" spans="1:3" ht="15">
      <c r="A572" s="68" t="s">
        <v>8448</v>
      </c>
      <c r="B572" s="67" t="s">
        <v>382</v>
      </c>
      <c r="C572" s="73" t="s">
        <v>8546</v>
      </c>
    </row>
    <row r="573" spans="1:3" ht="15">
      <c r="A573" s="68" t="s">
        <v>8448</v>
      </c>
      <c r="B573" s="67" t="s">
        <v>8415</v>
      </c>
      <c r="C573" s="73" t="s">
        <v>8546</v>
      </c>
    </row>
    <row r="574" spans="1:3" ht="15">
      <c r="A574" s="68" t="s">
        <v>8448</v>
      </c>
      <c r="B574" s="67" t="s">
        <v>8799</v>
      </c>
      <c r="C574" s="73" t="s">
        <v>8546</v>
      </c>
    </row>
    <row r="575" spans="1:3" ht="15">
      <c r="A575" s="68" t="s">
        <v>8448</v>
      </c>
      <c r="B575" s="67" t="s">
        <v>8800</v>
      </c>
      <c r="C575" s="73" t="s">
        <v>8546</v>
      </c>
    </row>
    <row r="576" spans="1:3" ht="15">
      <c r="A576" s="68" t="s">
        <v>8448</v>
      </c>
      <c r="B576" s="67" t="s">
        <v>366</v>
      </c>
      <c r="C576" s="73" t="s">
        <v>8546</v>
      </c>
    </row>
    <row r="577" spans="1:3" ht="15">
      <c r="A577" s="68" t="s">
        <v>8448</v>
      </c>
      <c r="B577" s="67" t="s">
        <v>8131</v>
      </c>
      <c r="C577" s="73" t="s">
        <v>8546</v>
      </c>
    </row>
    <row r="578" spans="1:3" ht="15">
      <c r="A578" s="68" t="s">
        <v>8448</v>
      </c>
      <c r="B578" s="67" t="s">
        <v>402</v>
      </c>
      <c r="C578" s="73" t="s">
        <v>8546</v>
      </c>
    </row>
    <row r="579" spans="1:3" ht="15">
      <c r="A579" s="68" t="s">
        <v>8448</v>
      </c>
      <c r="B579" s="67" t="s">
        <v>367</v>
      </c>
      <c r="C579" s="73" t="s">
        <v>8546</v>
      </c>
    </row>
    <row r="580" spans="1:3" ht="15">
      <c r="A580" s="68" t="s">
        <v>8448</v>
      </c>
      <c r="B580" s="67" t="s">
        <v>613</v>
      </c>
      <c r="C580" s="73" t="s">
        <v>8546</v>
      </c>
    </row>
    <row r="581" spans="1:3" ht="15">
      <c r="A581" s="68" t="s">
        <v>8448</v>
      </c>
      <c r="B581" s="67" t="s">
        <v>375</v>
      </c>
      <c r="C581" s="73" t="s">
        <v>8546</v>
      </c>
    </row>
    <row r="582" spans="1:3" ht="15">
      <c r="A582" s="68" t="s">
        <v>8448</v>
      </c>
      <c r="B582" s="67" t="s">
        <v>1060</v>
      </c>
      <c r="C582" s="73" t="s">
        <v>8546</v>
      </c>
    </row>
    <row r="583" spans="1:3" ht="15">
      <c r="A583" s="68" t="s">
        <v>8448</v>
      </c>
      <c r="B583" s="67">
        <v>10</v>
      </c>
      <c r="C583" s="73" t="s">
        <v>8546</v>
      </c>
    </row>
    <row r="584" spans="1:3" ht="15">
      <c r="A584" s="68" t="s">
        <v>8448</v>
      </c>
      <c r="B584" s="67" t="s">
        <v>8384</v>
      </c>
      <c r="C584" s="73" t="s">
        <v>8546</v>
      </c>
    </row>
    <row r="585" spans="1:3" ht="15">
      <c r="A585" s="68" t="s">
        <v>8448</v>
      </c>
      <c r="B585" s="67" t="s">
        <v>376</v>
      </c>
      <c r="C585" s="73" t="s">
        <v>8546</v>
      </c>
    </row>
    <row r="586" spans="1:3" ht="15">
      <c r="A586" s="68" t="s">
        <v>8448</v>
      </c>
      <c r="B586" s="67" t="s">
        <v>8093</v>
      </c>
      <c r="C586" s="73" t="s">
        <v>8546</v>
      </c>
    </row>
    <row r="587" spans="1:3" ht="15">
      <c r="A587" s="68" t="s">
        <v>8448</v>
      </c>
      <c r="B587" s="67" t="s">
        <v>1154</v>
      </c>
      <c r="C587" s="73" t="s">
        <v>8546</v>
      </c>
    </row>
    <row r="588" spans="1:3" ht="15">
      <c r="A588" s="68" t="s">
        <v>8448</v>
      </c>
      <c r="B588" s="67" t="s">
        <v>8184</v>
      </c>
      <c r="C588" s="73" t="s">
        <v>8546</v>
      </c>
    </row>
    <row r="589" spans="1:3" ht="15">
      <c r="A589" s="68" t="s">
        <v>8448</v>
      </c>
      <c r="B589" s="67" t="s">
        <v>749</v>
      </c>
      <c r="C589" s="73" t="s">
        <v>8546</v>
      </c>
    </row>
    <row r="590" spans="1:3" ht="15">
      <c r="A590" s="68" t="s">
        <v>8448</v>
      </c>
      <c r="B590" s="67" t="s">
        <v>8190</v>
      </c>
      <c r="C590" s="73" t="s">
        <v>8546</v>
      </c>
    </row>
    <row r="591" spans="1:3" ht="15">
      <c r="A591" s="68" t="s">
        <v>8448</v>
      </c>
      <c r="B591" s="67" t="s">
        <v>313</v>
      </c>
      <c r="C591" s="73" t="s">
        <v>8546</v>
      </c>
    </row>
    <row r="592" spans="1:3" ht="15">
      <c r="A592" s="68" t="s">
        <v>8448</v>
      </c>
      <c r="B592" s="67" t="s">
        <v>321</v>
      </c>
      <c r="C592" s="73" t="s">
        <v>8546</v>
      </c>
    </row>
    <row r="593" spans="1:3" ht="15">
      <c r="A593" s="68" t="s">
        <v>8448</v>
      </c>
      <c r="B593" s="67" t="s">
        <v>416</v>
      </c>
      <c r="C593" s="73" t="s">
        <v>8546</v>
      </c>
    </row>
    <row r="594" spans="1:3" ht="15">
      <c r="A594" s="68" t="s">
        <v>8448</v>
      </c>
      <c r="B594" s="67" t="s">
        <v>8206</v>
      </c>
      <c r="C594" s="73" t="s">
        <v>8546</v>
      </c>
    </row>
    <row r="595" spans="1:3" ht="15">
      <c r="A595" s="68" t="s">
        <v>8448</v>
      </c>
      <c r="B595" s="67" t="s">
        <v>8797</v>
      </c>
      <c r="C595" s="73" t="s">
        <v>8546</v>
      </c>
    </row>
    <row r="596" spans="1:3" ht="15">
      <c r="A596" s="68" t="s">
        <v>8448</v>
      </c>
      <c r="B596" s="67" t="s">
        <v>8222</v>
      </c>
      <c r="C596" s="73" t="s">
        <v>8546</v>
      </c>
    </row>
    <row r="597" spans="1:3" ht="15">
      <c r="A597" s="68" t="s">
        <v>8448</v>
      </c>
      <c r="B597" s="67" t="s">
        <v>8199</v>
      </c>
      <c r="C597" s="73" t="s">
        <v>8546</v>
      </c>
    </row>
    <row r="598" spans="1:3" ht="15">
      <c r="A598" s="68" t="s">
        <v>8448</v>
      </c>
      <c r="B598" s="67" t="s">
        <v>390</v>
      </c>
      <c r="C598" s="73" t="s">
        <v>8546</v>
      </c>
    </row>
    <row r="599" spans="1:3" ht="15">
      <c r="A599" s="68" t="s">
        <v>8448</v>
      </c>
      <c r="B599" s="67" t="s">
        <v>388</v>
      </c>
      <c r="C599" s="73" t="s">
        <v>8546</v>
      </c>
    </row>
    <row r="600" spans="1:3" ht="15">
      <c r="A600" s="68" t="s">
        <v>8448</v>
      </c>
      <c r="B600" s="67" t="s">
        <v>362</v>
      </c>
      <c r="C600" s="73" t="s">
        <v>8546</v>
      </c>
    </row>
    <row r="601" spans="1:3" ht="15">
      <c r="A601" s="68" t="s">
        <v>8448</v>
      </c>
      <c r="B601" s="67" t="s">
        <v>1006</v>
      </c>
      <c r="C601" s="73" t="s">
        <v>8546</v>
      </c>
    </row>
    <row r="602" spans="1:3" ht="15">
      <c r="A602" s="68" t="s">
        <v>8448</v>
      </c>
      <c r="B602" s="67" t="s">
        <v>381</v>
      </c>
      <c r="C602" s="73" t="s">
        <v>8546</v>
      </c>
    </row>
    <row r="603" spans="1:3" ht="15">
      <c r="A603" s="68" t="s">
        <v>8448</v>
      </c>
      <c r="B603" s="67" t="s">
        <v>392</v>
      </c>
      <c r="C603" s="73" t="s">
        <v>8546</v>
      </c>
    </row>
    <row r="604" spans="1:3" ht="15">
      <c r="A604" s="68" t="s">
        <v>8448</v>
      </c>
      <c r="B604" s="67" t="s">
        <v>8278</v>
      </c>
      <c r="C604" s="73" t="s">
        <v>8546</v>
      </c>
    </row>
    <row r="605" spans="1:3" ht="15">
      <c r="A605" s="68" t="s">
        <v>8448</v>
      </c>
      <c r="B605" s="67" t="s">
        <v>8373</v>
      </c>
      <c r="C605" s="73" t="s">
        <v>8546</v>
      </c>
    </row>
    <row r="606" spans="1:3" ht="15">
      <c r="A606" s="68" t="s">
        <v>8448</v>
      </c>
      <c r="B606" s="67" t="s">
        <v>305</v>
      </c>
      <c r="C606" s="73" t="s">
        <v>8546</v>
      </c>
    </row>
    <row r="607" spans="1:3" ht="15">
      <c r="A607" s="68" t="s">
        <v>8448</v>
      </c>
      <c r="B607" s="67" t="s">
        <v>8413</v>
      </c>
      <c r="C607" s="73" t="s">
        <v>8546</v>
      </c>
    </row>
    <row r="608" spans="1:3" ht="15">
      <c r="A608" s="68" t="s">
        <v>8448</v>
      </c>
      <c r="B608" s="67" t="s">
        <v>8801</v>
      </c>
      <c r="C608" s="73" t="s">
        <v>8546</v>
      </c>
    </row>
    <row r="609" spans="1:3" ht="15">
      <c r="A609" s="68" t="s">
        <v>8446</v>
      </c>
      <c r="B609" s="67" t="s">
        <v>8798</v>
      </c>
      <c r="C609" s="73" t="s">
        <v>8537</v>
      </c>
    </row>
    <row r="610" spans="1:3" ht="15">
      <c r="A610" s="68" t="s">
        <v>8446</v>
      </c>
      <c r="B610" s="67" t="s">
        <v>8797</v>
      </c>
      <c r="C610" s="73" t="s">
        <v>8537</v>
      </c>
    </row>
    <row r="611" spans="1:3" ht="15">
      <c r="A611" s="68" t="s">
        <v>8446</v>
      </c>
      <c r="B611" s="67" t="s">
        <v>8413</v>
      </c>
      <c r="C611" s="73" t="s">
        <v>8537</v>
      </c>
    </row>
    <row r="612" spans="1:3" ht="15">
      <c r="A612" s="68" t="s">
        <v>8446</v>
      </c>
      <c r="B612" s="67" t="s">
        <v>8801</v>
      </c>
      <c r="C612" s="73" t="s">
        <v>8537</v>
      </c>
    </row>
    <row r="613" spans="1:3" ht="15">
      <c r="A613" s="68" t="s">
        <v>8446</v>
      </c>
      <c r="B613" s="67" t="s">
        <v>8230</v>
      </c>
      <c r="C613" s="73" t="s">
        <v>8537</v>
      </c>
    </row>
    <row r="614" spans="1:3" ht="15">
      <c r="A614" s="68" t="s">
        <v>8446</v>
      </c>
      <c r="B614" s="67" t="s">
        <v>364</v>
      </c>
      <c r="C614" s="73" t="s">
        <v>8537</v>
      </c>
    </row>
    <row r="615" spans="1:3" ht="15">
      <c r="A615" s="68" t="s">
        <v>8446</v>
      </c>
      <c r="B615" s="67" t="s">
        <v>375</v>
      </c>
      <c r="C615" s="73" t="s">
        <v>8537</v>
      </c>
    </row>
    <row r="616" spans="1:3" ht="15">
      <c r="A616" s="68" t="s">
        <v>8446</v>
      </c>
      <c r="B616" s="67" t="s">
        <v>8152</v>
      </c>
      <c r="C616" s="73" t="s">
        <v>8537</v>
      </c>
    </row>
    <row r="617" spans="1:3" ht="15">
      <c r="A617" s="68" t="s">
        <v>8446</v>
      </c>
      <c r="B617" s="67" t="s">
        <v>382</v>
      </c>
      <c r="C617" s="73" t="s">
        <v>8537</v>
      </c>
    </row>
    <row r="618" spans="1:3" ht="15">
      <c r="A618" s="68" t="s">
        <v>8446</v>
      </c>
      <c r="B618" s="67" t="s">
        <v>8093</v>
      </c>
      <c r="C618" s="73" t="s">
        <v>8537</v>
      </c>
    </row>
    <row r="619" spans="1:3" ht="15">
      <c r="A619" s="68" t="s">
        <v>8446</v>
      </c>
      <c r="B619" s="67" t="s">
        <v>357</v>
      </c>
      <c r="C619" s="73" t="s">
        <v>8537</v>
      </c>
    </row>
    <row r="620" spans="1:3" ht="15">
      <c r="A620" s="68" t="s">
        <v>8446</v>
      </c>
      <c r="B620" s="67" t="s">
        <v>536</v>
      </c>
      <c r="C620" s="73" t="s">
        <v>8537</v>
      </c>
    </row>
    <row r="621" spans="1:3" ht="15">
      <c r="A621" s="68" t="s">
        <v>8446</v>
      </c>
      <c r="B621" s="67" t="s">
        <v>1271</v>
      </c>
      <c r="C621" s="73" t="s">
        <v>8537</v>
      </c>
    </row>
    <row r="622" spans="1:3" ht="15">
      <c r="A622" s="68" t="s">
        <v>8446</v>
      </c>
      <c r="B622" s="67" t="s">
        <v>8803</v>
      </c>
      <c r="C622" s="73" t="s">
        <v>8537</v>
      </c>
    </row>
    <row r="623" spans="1:3" ht="15">
      <c r="A623" s="68" t="s">
        <v>8446</v>
      </c>
      <c r="B623" s="67" t="s">
        <v>305</v>
      </c>
      <c r="C623" s="73" t="s">
        <v>8537</v>
      </c>
    </row>
    <row r="624" spans="1:3" ht="15">
      <c r="A624" s="68" t="s">
        <v>8281</v>
      </c>
      <c r="B624" s="67" t="s">
        <v>8084</v>
      </c>
      <c r="C624" s="73" t="s">
        <v>8536</v>
      </c>
    </row>
    <row r="625" spans="1:3" ht="15">
      <c r="A625" s="68" t="s">
        <v>8281</v>
      </c>
      <c r="B625" s="67" t="s">
        <v>8413</v>
      </c>
      <c r="C625" s="73" t="s">
        <v>8536</v>
      </c>
    </row>
    <row r="626" spans="1:3" ht="15">
      <c r="A626" s="68" t="s">
        <v>8281</v>
      </c>
      <c r="B626" s="67" t="s">
        <v>8400</v>
      </c>
      <c r="C626" s="73" t="s">
        <v>8536</v>
      </c>
    </row>
    <row r="627" spans="1:3" ht="15">
      <c r="A627" s="68" t="s">
        <v>8281</v>
      </c>
      <c r="B627" s="67" t="s">
        <v>8210</v>
      </c>
      <c r="C627" s="73" t="s">
        <v>8536</v>
      </c>
    </row>
    <row r="628" spans="1:3" ht="15">
      <c r="A628" s="68" t="s">
        <v>8281</v>
      </c>
      <c r="B628" s="67" t="s">
        <v>8234</v>
      </c>
      <c r="C628" s="73" t="s">
        <v>8536</v>
      </c>
    </row>
    <row r="629" spans="1:3" ht="15">
      <c r="A629" s="68" t="s">
        <v>8281</v>
      </c>
      <c r="B629" s="67" t="s">
        <v>8247</v>
      </c>
      <c r="C629" s="73" t="s">
        <v>8536</v>
      </c>
    </row>
    <row r="630" spans="1:3" ht="15">
      <c r="A630" s="68" t="s">
        <v>8281</v>
      </c>
      <c r="B630" s="67" t="s">
        <v>8804</v>
      </c>
      <c r="C630" s="73" t="s">
        <v>8536</v>
      </c>
    </row>
    <row r="631" spans="1:3" ht="15">
      <c r="A631" s="68" t="s">
        <v>8281</v>
      </c>
      <c r="B631" s="67" t="s">
        <v>8805</v>
      </c>
      <c r="C631" s="73" t="s">
        <v>8536</v>
      </c>
    </row>
    <row r="632" spans="1:3" ht="15">
      <c r="A632" s="68" t="s">
        <v>8281</v>
      </c>
      <c r="B632" s="67" t="s">
        <v>8282</v>
      </c>
      <c r="C632" s="73" t="s">
        <v>8536</v>
      </c>
    </row>
    <row r="633" spans="1:3" ht="15">
      <c r="A633" s="68" t="s">
        <v>8281</v>
      </c>
      <c r="B633" s="67" t="s">
        <v>8391</v>
      </c>
      <c r="C633" s="73" t="s">
        <v>8536</v>
      </c>
    </row>
    <row r="634" spans="1:3" ht="15">
      <c r="A634" s="68" t="s">
        <v>8445</v>
      </c>
      <c r="B634" s="67" t="s">
        <v>398</v>
      </c>
      <c r="C634" s="73" t="s">
        <v>8535</v>
      </c>
    </row>
    <row r="635" spans="1:3" ht="15">
      <c r="A635" s="68" t="s">
        <v>8445</v>
      </c>
      <c r="B635" s="67" t="s">
        <v>402</v>
      </c>
      <c r="C635" s="73" t="s">
        <v>8535</v>
      </c>
    </row>
    <row r="636" spans="1:3" ht="15">
      <c r="A636" s="68" t="s">
        <v>8445</v>
      </c>
      <c r="B636" s="67" t="s">
        <v>8154</v>
      </c>
      <c r="C636" s="73" t="s">
        <v>8535</v>
      </c>
    </row>
    <row r="637" spans="1:3" ht="15">
      <c r="A637" s="68" t="s">
        <v>8445</v>
      </c>
      <c r="B637" s="67" t="s">
        <v>8171</v>
      </c>
      <c r="C637" s="73" t="s">
        <v>8535</v>
      </c>
    </row>
    <row r="638" spans="1:3" ht="15">
      <c r="A638" s="68" t="s">
        <v>8445</v>
      </c>
      <c r="B638" s="67" t="s">
        <v>375</v>
      </c>
      <c r="C638" s="73" t="s">
        <v>8535</v>
      </c>
    </row>
    <row r="639" spans="1:3" ht="15">
      <c r="A639" s="68" t="s">
        <v>8445</v>
      </c>
      <c r="B639" s="67" t="s">
        <v>8146</v>
      </c>
      <c r="C639" s="73" t="s">
        <v>8535</v>
      </c>
    </row>
    <row r="640" spans="1:3" ht="15">
      <c r="A640" s="68" t="s">
        <v>8445</v>
      </c>
      <c r="B640" s="67" t="s">
        <v>393</v>
      </c>
      <c r="C640" s="73" t="s">
        <v>8535</v>
      </c>
    </row>
    <row r="641" spans="1:3" ht="15">
      <c r="A641" s="68" t="s">
        <v>8445</v>
      </c>
      <c r="B641" s="67" t="s">
        <v>916</v>
      </c>
      <c r="C641" s="73" t="s">
        <v>8535</v>
      </c>
    </row>
    <row r="642" spans="1:3" ht="15">
      <c r="A642" s="68" t="s">
        <v>8445</v>
      </c>
      <c r="B642" s="67" t="s">
        <v>8243</v>
      </c>
      <c r="C642" s="73" t="s">
        <v>8535</v>
      </c>
    </row>
    <row r="643" spans="1:3" ht="15">
      <c r="A643" s="68" t="s">
        <v>8445</v>
      </c>
      <c r="B643" s="67" t="s">
        <v>366</v>
      </c>
      <c r="C643" s="73" t="s">
        <v>8535</v>
      </c>
    </row>
    <row r="644" spans="1:3" ht="15">
      <c r="A644" s="68" t="s">
        <v>8445</v>
      </c>
      <c r="B644" s="67" t="s">
        <v>8244</v>
      </c>
      <c r="C644" s="73" t="s">
        <v>8535</v>
      </c>
    </row>
    <row r="645" spans="1:3" ht="15">
      <c r="A645" s="68" t="s">
        <v>8445</v>
      </c>
      <c r="B645" s="67" t="s">
        <v>8155</v>
      </c>
      <c r="C645" s="73" t="s">
        <v>8535</v>
      </c>
    </row>
    <row r="646" spans="1:3" ht="15">
      <c r="A646" s="68" t="s">
        <v>8445</v>
      </c>
      <c r="B646" s="67" t="s">
        <v>362</v>
      </c>
      <c r="C646" s="73" t="s">
        <v>8535</v>
      </c>
    </row>
    <row r="647" spans="1:3" ht="15">
      <c r="A647" s="68" t="s">
        <v>8445</v>
      </c>
      <c r="B647" s="67" t="s">
        <v>8245</v>
      </c>
      <c r="C647" s="73" t="s">
        <v>8535</v>
      </c>
    </row>
    <row r="648" spans="1:3" ht="15">
      <c r="A648" s="68" t="s">
        <v>8445</v>
      </c>
      <c r="B648" s="67" t="s">
        <v>1049</v>
      </c>
      <c r="C648" s="73" t="s">
        <v>8535</v>
      </c>
    </row>
    <row r="649" spans="1:3" ht="15">
      <c r="A649" s="68" t="s">
        <v>8445</v>
      </c>
      <c r="B649" s="67" t="s">
        <v>8246</v>
      </c>
      <c r="C649" s="73" t="s">
        <v>8535</v>
      </c>
    </row>
    <row r="650" spans="1:3" ht="15">
      <c r="A650" s="68" t="s">
        <v>8445</v>
      </c>
      <c r="B650" s="67" t="s">
        <v>8413</v>
      </c>
      <c r="C650" s="73" t="s">
        <v>8535</v>
      </c>
    </row>
    <row r="651" spans="1:3" ht="15">
      <c r="A651" s="68" t="s">
        <v>8445</v>
      </c>
      <c r="B651" s="67" t="s">
        <v>8806</v>
      </c>
      <c r="C651" s="73" t="s">
        <v>8535</v>
      </c>
    </row>
    <row r="652" spans="1:3" ht="15">
      <c r="A652" s="68" t="s">
        <v>8445</v>
      </c>
      <c r="B652" s="67" t="s">
        <v>8807</v>
      </c>
      <c r="C652" s="73" t="s">
        <v>8535</v>
      </c>
    </row>
    <row r="653" spans="1:3" ht="15">
      <c r="A653" s="68" t="s">
        <v>8445</v>
      </c>
      <c r="B653" s="67" t="s">
        <v>8480</v>
      </c>
      <c r="C653" s="73" t="s">
        <v>8535</v>
      </c>
    </row>
    <row r="654" spans="1:3" ht="15">
      <c r="A654" s="68" t="s">
        <v>8445</v>
      </c>
      <c r="B654" s="67" t="s">
        <v>8808</v>
      </c>
      <c r="C654" s="73" t="s">
        <v>8535</v>
      </c>
    </row>
    <row r="655" spans="1:3" ht="15">
      <c r="A655" s="68" t="s">
        <v>8445</v>
      </c>
      <c r="B655" s="67" t="s">
        <v>8478</v>
      </c>
      <c r="C655" s="73" t="s">
        <v>8535</v>
      </c>
    </row>
    <row r="656" spans="1:3" ht="15">
      <c r="A656" s="68" t="s">
        <v>8445</v>
      </c>
      <c r="B656" s="67" t="s">
        <v>8588</v>
      </c>
      <c r="C656" s="73" t="s">
        <v>8535</v>
      </c>
    </row>
    <row r="657" spans="1:3" ht="15">
      <c r="A657" s="68" t="s">
        <v>8445</v>
      </c>
      <c r="B657" s="67" t="s">
        <v>8809</v>
      </c>
      <c r="C657" s="73" t="s">
        <v>8535</v>
      </c>
    </row>
    <row r="658" spans="1:3" ht="15">
      <c r="A658" s="68" t="s">
        <v>8445</v>
      </c>
      <c r="B658" s="67" t="s">
        <v>8475</v>
      </c>
      <c r="C658" s="73" t="s">
        <v>8535</v>
      </c>
    </row>
    <row r="659" spans="1:3" ht="15">
      <c r="A659" s="68" t="s">
        <v>8445</v>
      </c>
      <c r="B659" s="67" t="s">
        <v>8810</v>
      </c>
      <c r="C659" s="73" t="s">
        <v>8535</v>
      </c>
    </row>
    <row r="660" spans="1:3" ht="15">
      <c r="A660" s="68" t="s">
        <v>8445</v>
      </c>
      <c r="B660" s="67" t="s">
        <v>8805</v>
      </c>
      <c r="C660" s="73" t="s">
        <v>8535</v>
      </c>
    </row>
    <row r="661" spans="1:3" ht="15">
      <c r="A661" s="68" t="s">
        <v>8445</v>
      </c>
      <c r="B661" s="67" t="s">
        <v>8472</v>
      </c>
      <c r="C661" s="73" t="s">
        <v>8535</v>
      </c>
    </row>
    <row r="662" spans="1:3" ht="15">
      <c r="A662" s="68" t="s">
        <v>8080</v>
      </c>
      <c r="B662" s="67" t="s">
        <v>398</v>
      </c>
      <c r="C662" s="73" t="s">
        <v>8534</v>
      </c>
    </row>
    <row r="663" spans="1:3" ht="15">
      <c r="A663" s="68" t="s">
        <v>8080</v>
      </c>
      <c r="B663" s="67" t="s">
        <v>402</v>
      </c>
      <c r="C663" s="73" t="s">
        <v>8534</v>
      </c>
    </row>
    <row r="664" spans="1:3" ht="15">
      <c r="A664" s="68" t="s">
        <v>8080</v>
      </c>
      <c r="B664" s="67" t="s">
        <v>8154</v>
      </c>
      <c r="C664" s="73" t="s">
        <v>8534</v>
      </c>
    </row>
    <row r="665" spans="1:3" ht="15">
      <c r="A665" s="68" t="s">
        <v>8080</v>
      </c>
      <c r="B665" s="67" t="s">
        <v>8171</v>
      </c>
      <c r="C665" s="73" t="s">
        <v>8534</v>
      </c>
    </row>
    <row r="666" spans="1:3" ht="15">
      <c r="A666" s="68" t="s">
        <v>8080</v>
      </c>
      <c r="B666" s="67" t="s">
        <v>375</v>
      </c>
      <c r="C666" s="73" t="s">
        <v>8534</v>
      </c>
    </row>
    <row r="667" spans="1:3" ht="15">
      <c r="A667" s="68" t="s">
        <v>8080</v>
      </c>
      <c r="B667" s="67" t="s">
        <v>8146</v>
      </c>
      <c r="C667" s="73" t="s">
        <v>8534</v>
      </c>
    </row>
    <row r="668" spans="1:3" ht="15">
      <c r="A668" s="68" t="s">
        <v>8080</v>
      </c>
      <c r="B668" s="67" t="s">
        <v>393</v>
      </c>
      <c r="C668" s="73" t="s">
        <v>8534</v>
      </c>
    </row>
    <row r="669" spans="1:3" ht="15">
      <c r="A669" s="68" t="s">
        <v>8080</v>
      </c>
      <c r="B669" s="67" t="s">
        <v>916</v>
      </c>
      <c r="C669" s="73" t="s">
        <v>8534</v>
      </c>
    </row>
    <row r="670" spans="1:3" ht="15">
      <c r="A670" s="68" t="s">
        <v>8080</v>
      </c>
      <c r="B670" s="67" t="s">
        <v>8243</v>
      </c>
      <c r="C670" s="73" t="s">
        <v>8534</v>
      </c>
    </row>
    <row r="671" spans="1:3" ht="15">
      <c r="A671" s="68" t="s">
        <v>8080</v>
      </c>
      <c r="B671" s="67" t="s">
        <v>366</v>
      </c>
      <c r="C671" s="73" t="s">
        <v>8534</v>
      </c>
    </row>
    <row r="672" spans="1:3" ht="15">
      <c r="A672" s="68" t="s">
        <v>8080</v>
      </c>
      <c r="B672" s="67" t="s">
        <v>8244</v>
      </c>
      <c r="C672" s="73" t="s">
        <v>8534</v>
      </c>
    </row>
    <row r="673" spans="1:3" ht="15">
      <c r="A673" s="68" t="s">
        <v>8080</v>
      </c>
      <c r="B673" s="67" t="s">
        <v>8155</v>
      </c>
      <c r="C673" s="73" t="s">
        <v>8534</v>
      </c>
    </row>
    <row r="674" spans="1:3" ht="15">
      <c r="A674" s="68" t="s">
        <v>8080</v>
      </c>
      <c r="B674" s="67" t="s">
        <v>362</v>
      </c>
      <c r="C674" s="73" t="s">
        <v>8534</v>
      </c>
    </row>
    <row r="675" spans="1:3" ht="15">
      <c r="A675" s="68" t="s">
        <v>8080</v>
      </c>
      <c r="B675" s="67" t="s">
        <v>8245</v>
      </c>
      <c r="C675" s="73" t="s">
        <v>8534</v>
      </c>
    </row>
    <row r="676" spans="1:3" ht="15">
      <c r="A676" s="68" t="s">
        <v>8080</v>
      </c>
      <c r="B676" s="67" t="s">
        <v>1049</v>
      </c>
      <c r="C676" s="73" t="s">
        <v>8534</v>
      </c>
    </row>
    <row r="677" spans="1:3" ht="15">
      <c r="A677" s="68" t="s">
        <v>8080</v>
      </c>
      <c r="B677" s="67" t="s">
        <v>8246</v>
      </c>
      <c r="C677" s="73" t="s">
        <v>8534</v>
      </c>
    </row>
    <row r="678" spans="1:3" ht="15">
      <c r="A678" s="68" t="s">
        <v>8080</v>
      </c>
      <c r="B678" s="67" t="s">
        <v>8413</v>
      </c>
      <c r="C678" s="73" t="s">
        <v>8534</v>
      </c>
    </row>
    <row r="679" spans="1:3" ht="15">
      <c r="A679" s="68" t="s">
        <v>8080</v>
      </c>
      <c r="B679" s="67" t="s">
        <v>8806</v>
      </c>
      <c r="C679" s="73" t="s">
        <v>8534</v>
      </c>
    </row>
    <row r="680" spans="1:3" ht="15">
      <c r="A680" s="68" t="s">
        <v>8080</v>
      </c>
      <c r="B680" s="67" t="s">
        <v>8807</v>
      </c>
      <c r="C680" s="73" t="s">
        <v>8534</v>
      </c>
    </row>
    <row r="681" spans="1:3" ht="15">
      <c r="A681" s="68" t="s">
        <v>8080</v>
      </c>
      <c r="B681" s="67" t="s">
        <v>8480</v>
      </c>
      <c r="C681" s="73" t="s">
        <v>8534</v>
      </c>
    </row>
    <row r="682" spans="1:3" ht="15">
      <c r="A682" s="68" t="s">
        <v>8080</v>
      </c>
      <c r="B682" s="67" t="s">
        <v>8808</v>
      </c>
      <c r="C682" s="73" t="s">
        <v>8534</v>
      </c>
    </row>
    <row r="683" spans="1:3" ht="15">
      <c r="A683" s="68" t="s">
        <v>8080</v>
      </c>
      <c r="B683" s="67" t="s">
        <v>8478</v>
      </c>
      <c r="C683" s="73" t="s">
        <v>8534</v>
      </c>
    </row>
    <row r="684" spans="1:3" ht="15">
      <c r="A684" s="68" t="s">
        <v>8080</v>
      </c>
      <c r="B684" s="67" t="s">
        <v>8588</v>
      </c>
      <c r="C684" s="73" t="s">
        <v>8534</v>
      </c>
    </row>
    <row r="685" spans="1:3" ht="15">
      <c r="A685" s="68" t="s">
        <v>8080</v>
      </c>
      <c r="B685" s="67" t="s">
        <v>8809</v>
      </c>
      <c r="C685" s="73" t="s">
        <v>8534</v>
      </c>
    </row>
    <row r="686" spans="1:3" ht="15">
      <c r="A686" s="68" t="s">
        <v>8080</v>
      </c>
      <c r="B686" s="67" t="s">
        <v>8475</v>
      </c>
      <c r="C686" s="73" t="s">
        <v>8534</v>
      </c>
    </row>
    <row r="687" spans="1:3" ht="15">
      <c r="A687" s="68" t="s">
        <v>8080</v>
      </c>
      <c r="B687" s="67" t="s">
        <v>8810</v>
      </c>
      <c r="C687" s="73" t="s">
        <v>8534</v>
      </c>
    </row>
    <row r="688" spans="1:3" ht="15">
      <c r="A688" s="68" t="s">
        <v>8080</v>
      </c>
      <c r="B688" s="67" t="s">
        <v>8805</v>
      </c>
      <c r="C688" s="73" t="s">
        <v>8534</v>
      </c>
    </row>
    <row r="689" spans="1:3" ht="15">
      <c r="A689" s="68" t="s">
        <v>8080</v>
      </c>
      <c r="B689" s="67" t="s">
        <v>8472</v>
      </c>
      <c r="C689" s="73" t="s">
        <v>8534</v>
      </c>
    </row>
    <row r="690" spans="1:3" ht="15">
      <c r="A690" s="68" t="s">
        <v>8444</v>
      </c>
      <c r="B690" s="67" t="s">
        <v>398</v>
      </c>
      <c r="C690" s="73" t="s">
        <v>8533</v>
      </c>
    </row>
    <row r="691" spans="1:3" ht="15">
      <c r="A691" s="68" t="s">
        <v>8444</v>
      </c>
      <c r="B691" s="67" t="s">
        <v>402</v>
      </c>
      <c r="C691" s="73" t="s">
        <v>8533</v>
      </c>
    </row>
    <row r="692" spans="1:3" ht="15">
      <c r="A692" s="68" t="s">
        <v>8444</v>
      </c>
      <c r="B692" s="67" t="s">
        <v>8154</v>
      </c>
      <c r="C692" s="73" t="s">
        <v>8533</v>
      </c>
    </row>
    <row r="693" spans="1:3" ht="15">
      <c r="A693" s="68" t="s">
        <v>8444</v>
      </c>
      <c r="B693" s="67" t="s">
        <v>8171</v>
      </c>
      <c r="C693" s="73" t="s">
        <v>8533</v>
      </c>
    </row>
    <row r="694" spans="1:3" ht="15">
      <c r="A694" s="68" t="s">
        <v>8444</v>
      </c>
      <c r="B694" s="67" t="s">
        <v>375</v>
      </c>
      <c r="C694" s="73" t="s">
        <v>8533</v>
      </c>
    </row>
    <row r="695" spans="1:3" ht="15">
      <c r="A695" s="68" t="s">
        <v>8444</v>
      </c>
      <c r="B695" s="67" t="s">
        <v>8146</v>
      </c>
      <c r="C695" s="73" t="s">
        <v>8533</v>
      </c>
    </row>
    <row r="696" spans="1:3" ht="15">
      <c r="A696" s="68" t="s">
        <v>8444</v>
      </c>
      <c r="B696" s="67" t="s">
        <v>393</v>
      </c>
      <c r="C696" s="73" t="s">
        <v>8533</v>
      </c>
    </row>
    <row r="697" spans="1:3" ht="15">
      <c r="A697" s="68" t="s">
        <v>8444</v>
      </c>
      <c r="B697" s="67" t="s">
        <v>916</v>
      </c>
      <c r="C697" s="73" t="s">
        <v>8533</v>
      </c>
    </row>
    <row r="698" spans="1:3" ht="15">
      <c r="A698" s="68" t="s">
        <v>8444</v>
      </c>
      <c r="B698" s="67" t="s">
        <v>8243</v>
      </c>
      <c r="C698" s="73" t="s">
        <v>8533</v>
      </c>
    </row>
    <row r="699" spans="1:3" ht="15">
      <c r="A699" s="68" t="s">
        <v>8444</v>
      </c>
      <c r="B699" s="67" t="s">
        <v>366</v>
      </c>
      <c r="C699" s="73" t="s">
        <v>8533</v>
      </c>
    </row>
    <row r="700" spans="1:3" ht="15">
      <c r="A700" s="68" t="s">
        <v>8444</v>
      </c>
      <c r="B700" s="67" t="s">
        <v>8244</v>
      </c>
      <c r="C700" s="73" t="s">
        <v>8533</v>
      </c>
    </row>
    <row r="701" spans="1:3" ht="15">
      <c r="A701" s="68" t="s">
        <v>8444</v>
      </c>
      <c r="B701" s="67" t="s">
        <v>8155</v>
      </c>
      <c r="C701" s="73" t="s">
        <v>8533</v>
      </c>
    </row>
    <row r="702" spans="1:3" ht="15">
      <c r="A702" s="68" t="s">
        <v>8444</v>
      </c>
      <c r="B702" s="67" t="s">
        <v>362</v>
      </c>
      <c r="C702" s="73" t="s">
        <v>8533</v>
      </c>
    </row>
    <row r="703" spans="1:3" ht="15">
      <c r="A703" s="68" t="s">
        <v>8444</v>
      </c>
      <c r="B703" s="67" t="s">
        <v>8245</v>
      </c>
      <c r="C703" s="73" t="s">
        <v>8533</v>
      </c>
    </row>
    <row r="704" spans="1:3" ht="15">
      <c r="A704" s="68" t="s">
        <v>8444</v>
      </c>
      <c r="B704" s="67" t="s">
        <v>1049</v>
      </c>
      <c r="C704" s="73" t="s">
        <v>8533</v>
      </c>
    </row>
    <row r="705" spans="1:3" ht="15">
      <c r="A705" s="68" t="s">
        <v>8444</v>
      </c>
      <c r="B705" s="67" t="s">
        <v>8246</v>
      </c>
      <c r="C705" s="73" t="s">
        <v>8533</v>
      </c>
    </row>
    <row r="706" spans="1:3" ht="15">
      <c r="A706" s="68" t="s">
        <v>8444</v>
      </c>
      <c r="B706" s="67" t="s">
        <v>8413</v>
      </c>
      <c r="C706" s="73" t="s">
        <v>8533</v>
      </c>
    </row>
    <row r="707" spans="1:3" ht="15">
      <c r="A707" s="68" t="s">
        <v>8444</v>
      </c>
      <c r="B707" s="67" t="s">
        <v>8806</v>
      </c>
      <c r="C707" s="73" t="s">
        <v>8533</v>
      </c>
    </row>
    <row r="708" spans="1:3" ht="15">
      <c r="A708" s="68" t="s">
        <v>8444</v>
      </c>
      <c r="B708" s="67" t="s">
        <v>8807</v>
      </c>
      <c r="C708" s="73" t="s">
        <v>8533</v>
      </c>
    </row>
    <row r="709" spans="1:3" ht="15">
      <c r="A709" s="68" t="s">
        <v>8444</v>
      </c>
      <c r="B709" s="67" t="s">
        <v>8480</v>
      </c>
      <c r="C709" s="73" t="s">
        <v>8533</v>
      </c>
    </row>
    <row r="710" spans="1:3" ht="15">
      <c r="A710" s="68" t="s">
        <v>8444</v>
      </c>
      <c r="B710" s="67" t="s">
        <v>8808</v>
      </c>
      <c r="C710" s="73" t="s">
        <v>8533</v>
      </c>
    </row>
    <row r="711" spans="1:3" ht="15">
      <c r="A711" s="68" t="s">
        <v>8444</v>
      </c>
      <c r="B711" s="67" t="s">
        <v>8478</v>
      </c>
      <c r="C711" s="73" t="s">
        <v>8533</v>
      </c>
    </row>
    <row r="712" spans="1:3" ht="15">
      <c r="A712" s="68" t="s">
        <v>8444</v>
      </c>
      <c r="B712" s="67" t="s">
        <v>8588</v>
      </c>
      <c r="C712" s="73" t="s">
        <v>8533</v>
      </c>
    </row>
    <row r="713" spans="1:3" ht="15">
      <c r="A713" s="68" t="s">
        <v>8444</v>
      </c>
      <c r="B713" s="67" t="s">
        <v>8809</v>
      </c>
      <c r="C713" s="73" t="s">
        <v>8533</v>
      </c>
    </row>
    <row r="714" spans="1:3" ht="15">
      <c r="A714" s="68" t="s">
        <v>8444</v>
      </c>
      <c r="B714" s="67" t="s">
        <v>8475</v>
      </c>
      <c r="C714" s="73" t="s">
        <v>8533</v>
      </c>
    </row>
    <row r="715" spans="1:3" ht="15">
      <c r="A715" s="68" t="s">
        <v>8444</v>
      </c>
      <c r="B715" s="67" t="s">
        <v>8810</v>
      </c>
      <c r="C715" s="73" t="s">
        <v>8533</v>
      </c>
    </row>
    <row r="716" spans="1:3" ht="15">
      <c r="A716" s="68" t="s">
        <v>8444</v>
      </c>
      <c r="B716" s="67" t="s">
        <v>8805</v>
      </c>
      <c r="C716" s="73" t="s">
        <v>8533</v>
      </c>
    </row>
    <row r="717" spans="1:3" ht="15">
      <c r="A717" s="68" t="s">
        <v>8444</v>
      </c>
      <c r="B717" s="67" t="s">
        <v>8472</v>
      </c>
      <c r="C717" s="73" t="s">
        <v>8533</v>
      </c>
    </row>
    <row r="718" spans="1:3" ht="15">
      <c r="A718" s="68" t="s">
        <v>8288</v>
      </c>
      <c r="B718" s="67" t="s">
        <v>8217</v>
      </c>
      <c r="C718" s="73" t="s">
        <v>8553</v>
      </c>
    </row>
    <row r="719" spans="1:3" ht="15">
      <c r="A719" s="68" t="s">
        <v>8288</v>
      </c>
      <c r="B719" s="67" t="s">
        <v>517</v>
      </c>
      <c r="C719" s="73" t="s">
        <v>8553</v>
      </c>
    </row>
    <row r="720" spans="1:3" ht="15">
      <c r="A720" s="68" t="s">
        <v>8288</v>
      </c>
      <c r="B720" s="67" t="s">
        <v>8149</v>
      </c>
      <c r="C720" s="73" t="s">
        <v>8553</v>
      </c>
    </row>
    <row r="721" spans="1:3" ht="15">
      <c r="A721" s="68" t="s">
        <v>8288</v>
      </c>
      <c r="B721" s="67" t="s">
        <v>364</v>
      </c>
      <c r="C721" s="73" t="s">
        <v>8553</v>
      </c>
    </row>
    <row r="722" spans="1:3" ht="15">
      <c r="A722" s="68" t="s">
        <v>8288</v>
      </c>
      <c r="B722" s="67" t="s">
        <v>375</v>
      </c>
      <c r="C722" s="73" t="s">
        <v>8553</v>
      </c>
    </row>
    <row r="723" spans="1:3" ht="15">
      <c r="A723" s="68" t="s">
        <v>8288</v>
      </c>
      <c r="B723" s="67" t="s">
        <v>8388</v>
      </c>
      <c r="C723" s="73" t="s">
        <v>8553</v>
      </c>
    </row>
    <row r="724" spans="1:3" ht="15">
      <c r="A724" s="68" t="s">
        <v>8288</v>
      </c>
      <c r="B724" s="67" t="s">
        <v>8385</v>
      </c>
      <c r="C724" s="73" t="s">
        <v>8553</v>
      </c>
    </row>
    <row r="725" spans="1:3" ht="15">
      <c r="A725" s="68" t="s">
        <v>8288</v>
      </c>
      <c r="B725" s="67" t="s">
        <v>8227</v>
      </c>
      <c r="C725" s="73" t="s">
        <v>8553</v>
      </c>
    </row>
    <row r="726" spans="1:3" ht="15">
      <c r="A726" s="68" t="s">
        <v>8288</v>
      </c>
      <c r="B726" s="67">
        <v>2021</v>
      </c>
      <c r="C726" s="73" t="s">
        <v>8553</v>
      </c>
    </row>
    <row r="727" spans="1:3" ht="15">
      <c r="A727" s="68" t="s">
        <v>8288</v>
      </c>
      <c r="B727" s="67">
        <v>2025</v>
      </c>
      <c r="C727" s="73" t="s">
        <v>8553</v>
      </c>
    </row>
    <row r="728" spans="1:3" ht="15">
      <c r="A728" s="68" t="s">
        <v>8288</v>
      </c>
      <c r="B728" s="67" t="s">
        <v>383</v>
      </c>
      <c r="C728" s="73" t="s">
        <v>8553</v>
      </c>
    </row>
    <row r="729" spans="1:3" ht="15">
      <c r="A729" s="68" t="s">
        <v>8288</v>
      </c>
      <c r="B729" s="67" t="s">
        <v>8216</v>
      </c>
      <c r="C729" s="73" t="s">
        <v>8552</v>
      </c>
    </row>
    <row r="730" spans="1:3" ht="15">
      <c r="A730" s="68" t="s">
        <v>8288</v>
      </c>
      <c r="B730" s="67" t="s">
        <v>375</v>
      </c>
      <c r="C730" s="73" t="s">
        <v>8552</v>
      </c>
    </row>
    <row r="731" spans="1:3" ht="15">
      <c r="A731" s="68" t="s">
        <v>8288</v>
      </c>
      <c r="B731" s="67" t="s">
        <v>8388</v>
      </c>
      <c r="C731" s="73" t="s">
        <v>8552</v>
      </c>
    </row>
    <row r="732" spans="1:3" ht="15">
      <c r="A732" s="68" t="s">
        <v>8288</v>
      </c>
      <c r="B732" s="67" t="s">
        <v>8376</v>
      </c>
      <c r="C732" s="73" t="s">
        <v>8552</v>
      </c>
    </row>
    <row r="733" spans="1:3" ht="15">
      <c r="A733" s="68" t="s">
        <v>8288</v>
      </c>
      <c r="B733" s="67" t="s">
        <v>809</v>
      </c>
      <c r="C733" s="73" t="s">
        <v>8552</v>
      </c>
    </row>
    <row r="734" spans="1:3" ht="15">
      <c r="A734" s="68" t="s">
        <v>8288</v>
      </c>
      <c r="B734" s="67" t="s">
        <v>8179</v>
      </c>
      <c r="C734" s="73" t="s">
        <v>8552</v>
      </c>
    </row>
    <row r="735" spans="1:3" ht="15">
      <c r="A735" s="68" t="s">
        <v>8288</v>
      </c>
      <c r="B735" s="67" t="s">
        <v>383</v>
      </c>
      <c r="C735" s="73" t="s">
        <v>8552</v>
      </c>
    </row>
    <row r="736" spans="1:3" ht="15">
      <c r="A736" s="68" t="s">
        <v>8288</v>
      </c>
      <c r="B736" s="67" t="s">
        <v>369</v>
      </c>
      <c r="C736" s="73" t="s">
        <v>8552</v>
      </c>
    </row>
    <row r="737" spans="1:3" ht="15">
      <c r="A737" s="68" t="s">
        <v>8288</v>
      </c>
      <c r="B737" s="67" t="s">
        <v>360</v>
      </c>
      <c r="C737" s="73" t="s">
        <v>8552</v>
      </c>
    </row>
    <row r="738" spans="1:3" ht="15">
      <c r="A738" s="68" t="s">
        <v>8288</v>
      </c>
      <c r="B738" s="67" t="s">
        <v>8811</v>
      </c>
      <c r="C738" s="73" t="s">
        <v>8552</v>
      </c>
    </row>
    <row r="739" spans="1:3" ht="15">
      <c r="A739" s="68" t="s">
        <v>8288</v>
      </c>
      <c r="B739" s="67" t="s">
        <v>362</v>
      </c>
      <c r="C739" s="73" t="s">
        <v>8552</v>
      </c>
    </row>
    <row r="740" spans="1:3" ht="15">
      <c r="A740" s="68" t="s">
        <v>8288</v>
      </c>
      <c r="B740" s="67" t="s">
        <v>408</v>
      </c>
      <c r="C740" s="73" t="s">
        <v>8552</v>
      </c>
    </row>
    <row r="741" spans="1:3" ht="15">
      <c r="A741" s="68" t="s">
        <v>8288</v>
      </c>
      <c r="B741" s="67" t="s">
        <v>8241</v>
      </c>
      <c r="C741" s="73" t="s">
        <v>8552</v>
      </c>
    </row>
    <row r="742" spans="1:3" ht="15">
      <c r="A742" s="68" t="s">
        <v>8288</v>
      </c>
      <c r="B742" s="67" t="s">
        <v>8812</v>
      </c>
      <c r="C742" s="73" t="s">
        <v>8552</v>
      </c>
    </row>
    <row r="743" spans="1:3" ht="15">
      <c r="A743" s="68" t="s">
        <v>8288</v>
      </c>
      <c r="B743" s="67" t="s">
        <v>374</v>
      </c>
      <c r="C743" s="73" t="s">
        <v>8552</v>
      </c>
    </row>
    <row r="744" spans="1:3" ht="15">
      <c r="A744" s="68" t="s">
        <v>8288</v>
      </c>
      <c r="B744" s="67" t="s">
        <v>683</v>
      </c>
      <c r="C744" s="73" t="s">
        <v>8552</v>
      </c>
    </row>
    <row r="745" spans="1:3" ht="15">
      <c r="A745" s="68" t="s">
        <v>8288</v>
      </c>
      <c r="B745" s="67" t="s">
        <v>8170</v>
      </c>
      <c r="C745" s="73" t="s">
        <v>8552</v>
      </c>
    </row>
    <row r="746" spans="1:3" ht="15">
      <c r="A746" s="68" t="s">
        <v>8288</v>
      </c>
      <c r="B746" s="67" t="s">
        <v>8758</v>
      </c>
      <c r="C746" s="73" t="s">
        <v>8552</v>
      </c>
    </row>
    <row r="747" spans="1:3" ht="15">
      <c r="A747" s="68" t="s">
        <v>8288</v>
      </c>
      <c r="B747" s="67" t="s">
        <v>381</v>
      </c>
      <c r="C747" s="73" t="s">
        <v>8552</v>
      </c>
    </row>
    <row r="748" spans="1:3" ht="15">
      <c r="A748" s="68" t="s">
        <v>8288</v>
      </c>
      <c r="B748" s="67" t="s">
        <v>8175</v>
      </c>
      <c r="C748" s="73" t="s">
        <v>8552</v>
      </c>
    </row>
    <row r="749" spans="1:3" ht="15">
      <c r="A749" s="68" t="s">
        <v>8288</v>
      </c>
      <c r="B749" s="67" t="s">
        <v>517</v>
      </c>
      <c r="C749" s="73" t="s">
        <v>8552</v>
      </c>
    </row>
    <row r="750" spans="1:3" ht="15">
      <c r="A750" s="68" t="s">
        <v>8288</v>
      </c>
      <c r="B750" s="67" t="s">
        <v>308</v>
      </c>
      <c r="C750" s="73" t="s">
        <v>8552</v>
      </c>
    </row>
    <row r="751" spans="1:3" ht="15">
      <c r="A751" s="68" t="s">
        <v>8288</v>
      </c>
      <c r="B751" s="67" t="s">
        <v>609</v>
      </c>
      <c r="C751" s="73" t="s">
        <v>8552</v>
      </c>
    </row>
    <row r="752" spans="1:3" ht="15">
      <c r="A752" s="68" t="s">
        <v>8288</v>
      </c>
      <c r="B752" s="67" t="s">
        <v>8163</v>
      </c>
      <c r="C752" s="73" t="s">
        <v>8552</v>
      </c>
    </row>
    <row r="753" spans="1:3" ht="15">
      <c r="A753" s="68" t="s">
        <v>8288</v>
      </c>
      <c r="B753" s="67" t="s">
        <v>366</v>
      </c>
      <c r="C753" s="73" t="s">
        <v>8552</v>
      </c>
    </row>
    <row r="754" spans="1:3" ht="15">
      <c r="A754" s="68" t="s">
        <v>8288</v>
      </c>
      <c r="B754" s="67" t="s">
        <v>8813</v>
      </c>
      <c r="C754" s="73" t="s">
        <v>8552</v>
      </c>
    </row>
    <row r="755" spans="1:3" ht="15">
      <c r="A755" s="68" t="s">
        <v>8288</v>
      </c>
      <c r="B755" s="67" t="s">
        <v>8220</v>
      </c>
      <c r="C755" s="73" t="s">
        <v>8551</v>
      </c>
    </row>
    <row r="756" spans="1:3" ht="15">
      <c r="A756" s="68" t="s">
        <v>8288</v>
      </c>
      <c r="B756" s="67" t="s">
        <v>559</v>
      </c>
      <c r="C756" s="73" t="s">
        <v>8551</v>
      </c>
    </row>
    <row r="757" spans="1:3" ht="15">
      <c r="A757" s="68" t="s">
        <v>8288</v>
      </c>
      <c r="B757" s="67" t="s">
        <v>394</v>
      </c>
      <c r="C757" s="73" t="s">
        <v>8551</v>
      </c>
    </row>
    <row r="758" spans="1:3" ht="15">
      <c r="A758" s="68" t="s">
        <v>8288</v>
      </c>
      <c r="B758" s="67" t="s">
        <v>8174</v>
      </c>
      <c r="C758" s="73" t="s">
        <v>8551</v>
      </c>
    </row>
    <row r="759" spans="1:3" ht="15">
      <c r="A759" s="68" t="s">
        <v>8288</v>
      </c>
      <c r="B759" s="67" t="s">
        <v>8814</v>
      </c>
      <c r="C759" s="73" t="s">
        <v>8551</v>
      </c>
    </row>
    <row r="760" spans="1:3" ht="15">
      <c r="A760" s="68" t="s">
        <v>8288</v>
      </c>
      <c r="B760" s="67" t="s">
        <v>366</v>
      </c>
      <c r="C760" s="73" t="s">
        <v>8551</v>
      </c>
    </row>
    <row r="761" spans="1:3" ht="15">
      <c r="A761" s="68" t="s">
        <v>8288</v>
      </c>
      <c r="B761" s="67" t="s">
        <v>360</v>
      </c>
      <c r="C761" s="73" t="s">
        <v>8551</v>
      </c>
    </row>
    <row r="762" spans="1:3" ht="15">
      <c r="A762" s="68" t="s">
        <v>8288</v>
      </c>
      <c r="B762" s="67" t="s">
        <v>8277</v>
      </c>
      <c r="C762" s="73" t="s">
        <v>8551</v>
      </c>
    </row>
    <row r="763" spans="1:3" ht="15">
      <c r="A763" s="68" t="s">
        <v>8288</v>
      </c>
      <c r="B763" s="67" t="s">
        <v>8417</v>
      </c>
      <c r="C763" s="73" t="s">
        <v>8551</v>
      </c>
    </row>
    <row r="764" spans="1:3" ht="15">
      <c r="A764" s="68" t="s">
        <v>8288</v>
      </c>
      <c r="B764" s="67" t="s">
        <v>8779</v>
      </c>
      <c r="C764" s="73" t="s">
        <v>8551</v>
      </c>
    </row>
    <row r="765" spans="1:3" ht="15">
      <c r="A765" s="68" t="s">
        <v>8288</v>
      </c>
      <c r="B765" s="67" t="s">
        <v>8372</v>
      </c>
      <c r="C765" s="73" t="s">
        <v>8551</v>
      </c>
    </row>
    <row r="766" spans="1:3" ht="15">
      <c r="A766" s="68" t="s">
        <v>8288</v>
      </c>
      <c r="B766" s="67">
        <v>3</v>
      </c>
      <c r="C766" s="73" t="s">
        <v>8551</v>
      </c>
    </row>
    <row r="767" spans="1:3" ht="15">
      <c r="A767" s="68" t="s">
        <v>8288</v>
      </c>
      <c r="B767" s="67" t="s">
        <v>319</v>
      </c>
      <c r="C767" s="73" t="s">
        <v>8551</v>
      </c>
    </row>
    <row r="768" spans="1:3" ht="15">
      <c r="A768" s="68" t="s">
        <v>8288</v>
      </c>
      <c r="B768" s="67" t="s">
        <v>312</v>
      </c>
      <c r="C768" s="73" t="s">
        <v>8551</v>
      </c>
    </row>
    <row r="769" spans="1:3" ht="15">
      <c r="A769" s="68" t="s">
        <v>8288</v>
      </c>
      <c r="B769" s="67" t="s">
        <v>8401</v>
      </c>
      <c r="C769" s="73" t="s">
        <v>8551</v>
      </c>
    </row>
    <row r="770" spans="1:3" ht="15">
      <c r="A770" s="68" t="s">
        <v>8288</v>
      </c>
      <c r="B770" s="67" t="s">
        <v>358</v>
      </c>
      <c r="C770" s="73" t="s">
        <v>8551</v>
      </c>
    </row>
    <row r="771" spans="1:3" ht="15">
      <c r="A771" s="68" t="s">
        <v>8288</v>
      </c>
      <c r="B771" s="67" t="s">
        <v>8164</v>
      </c>
      <c r="C771" s="73" t="s">
        <v>8551</v>
      </c>
    </row>
    <row r="772" spans="1:3" ht="15">
      <c r="A772" s="68" t="s">
        <v>8288</v>
      </c>
      <c r="B772" s="67" t="s">
        <v>3140</v>
      </c>
      <c r="C772" s="73" t="s">
        <v>8551</v>
      </c>
    </row>
    <row r="773" spans="1:3" ht="15">
      <c r="A773" s="68" t="s">
        <v>8288</v>
      </c>
      <c r="B773" s="67" t="s">
        <v>8365</v>
      </c>
      <c r="C773" s="73" t="s">
        <v>8551</v>
      </c>
    </row>
    <row r="774" spans="1:3" ht="15">
      <c r="A774" s="68" t="s">
        <v>8288</v>
      </c>
      <c r="B774" s="67" t="s">
        <v>8249</v>
      </c>
      <c r="C774" s="73" t="s">
        <v>8551</v>
      </c>
    </row>
    <row r="775" spans="1:3" ht="15">
      <c r="A775" s="68" t="s">
        <v>8288</v>
      </c>
      <c r="B775" s="67" t="s">
        <v>379</v>
      </c>
      <c r="C775" s="73" t="s">
        <v>8551</v>
      </c>
    </row>
    <row r="776" spans="1:3" ht="15">
      <c r="A776" s="68" t="s">
        <v>8288</v>
      </c>
      <c r="B776" s="67" t="s">
        <v>8169</v>
      </c>
      <c r="C776" s="73" t="s">
        <v>8551</v>
      </c>
    </row>
    <row r="777" spans="1:3" ht="15">
      <c r="A777" s="68" t="s">
        <v>8288</v>
      </c>
      <c r="B777" s="67" t="s">
        <v>382</v>
      </c>
      <c r="C777" s="73" t="s">
        <v>8551</v>
      </c>
    </row>
    <row r="778" spans="1:3" ht="15">
      <c r="A778" s="68" t="s">
        <v>8288</v>
      </c>
      <c r="B778" s="67" t="s">
        <v>375</v>
      </c>
      <c r="C778" s="73" t="s">
        <v>8551</v>
      </c>
    </row>
    <row r="779" spans="1:3" ht="15">
      <c r="A779" s="68" t="s">
        <v>8288</v>
      </c>
      <c r="B779" s="67" t="s">
        <v>8815</v>
      </c>
      <c r="C779" s="73" t="s">
        <v>8551</v>
      </c>
    </row>
    <row r="780" spans="1:3" ht="15">
      <c r="A780" s="68" t="s">
        <v>8288</v>
      </c>
      <c r="B780" s="67" t="s">
        <v>8816</v>
      </c>
      <c r="C780" s="73" t="s">
        <v>8551</v>
      </c>
    </row>
    <row r="781" spans="1:3" ht="15">
      <c r="A781" s="68" t="s">
        <v>8288</v>
      </c>
      <c r="B781" s="67" t="s">
        <v>374</v>
      </c>
      <c r="C781" s="73" t="s">
        <v>8551</v>
      </c>
    </row>
    <row r="782" spans="1:3" ht="15">
      <c r="A782" s="68" t="s">
        <v>8288</v>
      </c>
      <c r="B782" s="67" t="s">
        <v>307</v>
      </c>
      <c r="C782" s="73" t="s">
        <v>8551</v>
      </c>
    </row>
    <row r="783" spans="1:3" ht="15">
      <c r="A783" s="68" t="s">
        <v>8288</v>
      </c>
      <c r="B783" s="67" t="s">
        <v>8142</v>
      </c>
      <c r="C783" s="73" t="s">
        <v>8551</v>
      </c>
    </row>
    <row r="784" spans="1:3" ht="15">
      <c r="A784" s="68" t="s">
        <v>8288</v>
      </c>
      <c r="B784" s="67" t="s">
        <v>8788</v>
      </c>
      <c r="C784" s="73" t="s">
        <v>8551</v>
      </c>
    </row>
    <row r="785" spans="1:3" ht="15">
      <c r="A785" s="68" t="s">
        <v>8288</v>
      </c>
      <c r="B785" s="67" t="s">
        <v>8786</v>
      </c>
      <c r="C785" s="73" t="s">
        <v>8551</v>
      </c>
    </row>
    <row r="786" spans="1:3" ht="15">
      <c r="A786" s="68" t="s">
        <v>8288</v>
      </c>
      <c r="B786" s="67" t="s">
        <v>8789</v>
      </c>
      <c r="C786" s="73" t="s">
        <v>8551</v>
      </c>
    </row>
    <row r="787" spans="1:3" ht="15">
      <c r="A787" s="68" t="s">
        <v>8288</v>
      </c>
      <c r="B787" s="67" t="s">
        <v>8817</v>
      </c>
      <c r="C787" s="73" t="s">
        <v>8550</v>
      </c>
    </row>
    <row r="788" spans="1:3" ht="15">
      <c r="A788" s="68" t="s">
        <v>8288</v>
      </c>
      <c r="B788" s="67" t="s">
        <v>8214</v>
      </c>
      <c r="C788" s="73" t="s">
        <v>8550</v>
      </c>
    </row>
    <row r="789" spans="1:3" ht="15">
      <c r="A789" s="68" t="s">
        <v>8288</v>
      </c>
      <c r="B789" s="67" t="s">
        <v>376</v>
      </c>
      <c r="C789" s="73" t="s">
        <v>8550</v>
      </c>
    </row>
    <row r="790" spans="1:3" ht="15">
      <c r="A790" s="68" t="s">
        <v>8288</v>
      </c>
      <c r="B790" s="67" t="s">
        <v>747</v>
      </c>
      <c r="C790" s="73" t="s">
        <v>8550</v>
      </c>
    </row>
    <row r="791" spans="1:3" ht="15">
      <c r="A791" s="68" t="s">
        <v>8288</v>
      </c>
      <c r="B791" s="67" t="s">
        <v>362</v>
      </c>
      <c r="C791" s="73" t="s">
        <v>8550</v>
      </c>
    </row>
    <row r="792" spans="1:3" ht="15">
      <c r="A792" s="68" t="s">
        <v>8288</v>
      </c>
      <c r="B792" s="67" t="s">
        <v>8818</v>
      </c>
      <c r="C792" s="73" t="s">
        <v>8550</v>
      </c>
    </row>
    <row r="793" spans="1:3" ht="15">
      <c r="A793" s="68" t="s">
        <v>8288</v>
      </c>
      <c r="B793" s="67" t="s">
        <v>806</v>
      </c>
      <c r="C793" s="73" t="s">
        <v>8550</v>
      </c>
    </row>
    <row r="794" spans="1:3" ht="15">
      <c r="A794" s="68" t="s">
        <v>8288</v>
      </c>
      <c r="B794" s="67" t="s">
        <v>8193</v>
      </c>
      <c r="C794" s="73" t="s">
        <v>8550</v>
      </c>
    </row>
    <row r="795" spans="1:3" ht="15">
      <c r="A795" s="68" t="s">
        <v>8288</v>
      </c>
      <c r="B795" s="67" t="s">
        <v>364</v>
      </c>
      <c r="C795" s="73" t="s">
        <v>8550</v>
      </c>
    </row>
    <row r="796" spans="1:3" ht="15">
      <c r="A796" s="68" t="s">
        <v>8288</v>
      </c>
      <c r="B796" s="67" t="s">
        <v>408</v>
      </c>
      <c r="C796" s="73" t="s">
        <v>8550</v>
      </c>
    </row>
    <row r="797" spans="1:3" ht="15">
      <c r="A797" s="68" t="s">
        <v>8288</v>
      </c>
      <c r="B797" s="67" t="s">
        <v>1441</v>
      </c>
      <c r="C797" s="73" t="s">
        <v>8550</v>
      </c>
    </row>
    <row r="798" spans="1:3" ht="15">
      <c r="A798" s="68" t="s">
        <v>8288</v>
      </c>
      <c r="B798" s="67" t="s">
        <v>8819</v>
      </c>
      <c r="C798" s="73" t="s">
        <v>8550</v>
      </c>
    </row>
    <row r="799" spans="1:3" ht="15">
      <c r="A799" s="68" t="s">
        <v>8288</v>
      </c>
      <c r="B799" s="67" t="s">
        <v>8161</v>
      </c>
      <c r="C799" s="73" t="s">
        <v>8550</v>
      </c>
    </row>
    <row r="800" spans="1:3" ht="15">
      <c r="A800" s="68" t="s">
        <v>8288</v>
      </c>
      <c r="B800" s="67" t="s">
        <v>8198</v>
      </c>
      <c r="C800" s="73" t="s">
        <v>8550</v>
      </c>
    </row>
    <row r="801" spans="1:3" ht="15">
      <c r="A801" s="68" t="s">
        <v>8288</v>
      </c>
      <c r="B801" s="67" t="s">
        <v>8820</v>
      </c>
      <c r="C801" s="73" t="s">
        <v>8550</v>
      </c>
    </row>
    <row r="802" spans="1:3" ht="15">
      <c r="A802" s="68" t="s">
        <v>8288</v>
      </c>
      <c r="B802" s="67" t="s">
        <v>8398</v>
      </c>
      <c r="C802" s="73" t="s">
        <v>8550</v>
      </c>
    </row>
    <row r="803" spans="1:3" ht="15">
      <c r="A803" s="68" t="s">
        <v>8288</v>
      </c>
      <c r="B803" s="67" t="s">
        <v>8821</v>
      </c>
      <c r="C803" s="73" t="s">
        <v>8550</v>
      </c>
    </row>
    <row r="804" spans="1:3" ht="15">
      <c r="A804" s="68" t="s">
        <v>8288</v>
      </c>
      <c r="B804" s="67" t="s">
        <v>8386</v>
      </c>
      <c r="C804" s="73" t="s">
        <v>8550</v>
      </c>
    </row>
    <row r="805" spans="1:3" ht="15">
      <c r="A805" s="68" t="s">
        <v>8288</v>
      </c>
      <c r="B805" s="67" t="s">
        <v>391</v>
      </c>
      <c r="C805" s="73" t="s">
        <v>8550</v>
      </c>
    </row>
    <row r="806" spans="1:3" ht="15">
      <c r="A806" s="68" t="s">
        <v>8288</v>
      </c>
      <c r="B806" s="67" t="s">
        <v>8406</v>
      </c>
      <c r="C806" s="73" t="s">
        <v>8550</v>
      </c>
    </row>
    <row r="807" spans="1:3" ht="15">
      <c r="A807" s="68" t="s">
        <v>8288</v>
      </c>
      <c r="B807" s="67" t="s">
        <v>8414</v>
      </c>
      <c r="C807" s="73" t="s">
        <v>8550</v>
      </c>
    </row>
    <row r="808" spans="1:3" ht="15">
      <c r="A808" s="68" t="s">
        <v>8288</v>
      </c>
      <c r="B808" s="67">
        <v>2</v>
      </c>
      <c r="C808" s="73" t="s">
        <v>8550</v>
      </c>
    </row>
    <row r="809" spans="1:3" ht="15">
      <c r="A809" s="68" t="s">
        <v>8288</v>
      </c>
      <c r="B809" s="67" t="s">
        <v>8822</v>
      </c>
      <c r="C809" s="73" t="s">
        <v>8550</v>
      </c>
    </row>
    <row r="810" spans="1:3" ht="15">
      <c r="A810" s="68" t="s">
        <v>8288</v>
      </c>
      <c r="B810" s="67" t="s">
        <v>8416</v>
      </c>
      <c r="C810" s="73" t="s">
        <v>8550</v>
      </c>
    </row>
    <row r="811" spans="1:3" ht="15">
      <c r="A811" s="68" t="s">
        <v>8288</v>
      </c>
      <c r="B811" s="67" t="s">
        <v>8392</v>
      </c>
      <c r="C811" s="73" t="s">
        <v>8550</v>
      </c>
    </row>
    <row r="812" spans="1:3" ht="15">
      <c r="A812" s="68" t="s">
        <v>8288</v>
      </c>
      <c r="B812" s="67" t="s">
        <v>8823</v>
      </c>
      <c r="C812" s="73" t="s">
        <v>8550</v>
      </c>
    </row>
    <row r="813" spans="1:3" ht="15">
      <c r="A813" s="68" t="s">
        <v>8288</v>
      </c>
      <c r="B813" s="67" t="s">
        <v>8824</v>
      </c>
      <c r="C813" s="73" t="s">
        <v>8550</v>
      </c>
    </row>
    <row r="814" spans="1:3" ht="15">
      <c r="A814" s="68" t="s">
        <v>8288</v>
      </c>
      <c r="B814" s="67" t="s">
        <v>8825</v>
      </c>
      <c r="C814" s="73" t="s">
        <v>8550</v>
      </c>
    </row>
    <row r="815" spans="1:3" ht="15">
      <c r="A815" s="68" t="s">
        <v>8442</v>
      </c>
      <c r="B815" s="67" t="s">
        <v>8826</v>
      </c>
      <c r="C815" s="73" t="s">
        <v>8531</v>
      </c>
    </row>
    <row r="816" spans="1:3" ht="15">
      <c r="A816" s="68" t="s">
        <v>8442</v>
      </c>
      <c r="B816" s="67" t="s">
        <v>8470</v>
      </c>
      <c r="C816" s="73" t="s">
        <v>8531</v>
      </c>
    </row>
    <row r="817" spans="1:3" ht="15">
      <c r="A817" s="68" t="s">
        <v>8442</v>
      </c>
      <c r="B817" s="67" t="s">
        <v>8827</v>
      </c>
      <c r="C817" s="73" t="s">
        <v>8531</v>
      </c>
    </row>
    <row r="818" spans="1:3" ht="15">
      <c r="A818" s="68" t="s">
        <v>8442</v>
      </c>
      <c r="B818" s="67" t="s">
        <v>8828</v>
      </c>
      <c r="C818" s="73" t="s">
        <v>8531</v>
      </c>
    </row>
    <row r="819" spans="1:3" ht="15">
      <c r="A819" s="68" t="s">
        <v>8442</v>
      </c>
      <c r="B819" s="67" t="s">
        <v>8382</v>
      </c>
      <c r="C819" s="73" t="s">
        <v>8531</v>
      </c>
    </row>
    <row r="820" spans="1:3" ht="15">
      <c r="A820" s="68" t="s">
        <v>8442</v>
      </c>
      <c r="B820" s="67" t="s">
        <v>8829</v>
      </c>
      <c r="C820" s="73" t="s">
        <v>8531</v>
      </c>
    </row>
    <row r="821" spans="1:3" ht="15">
      <c r="A821" s="68" t="s">
        <v>8442</v>
      </c>
      <c r="B821" s="67" t="s">
        <v>8466</v>
      </c>
      <c r="C821" s="73" t="s">
        <v>8531</v>
      </c>
    </row>
    <row r="822" spans="1:3" ht="15">
      <c r="A822" s="68" t="s">
        <v>8442</v>
      </c>
      <c r="B822" s="67" t="s">
        <v>8830</v>
      </c>
      <c r="C822" s="73" t="s">
        <v>8531</v>
      </c>
    </row>
    <row r="823" spans="1:3" ht="15">
      <c r="A823" s="68" t="s">
        <v>8442</v>
      </c>
      <c r="B823" s="67" t="s">
        <v>8464</v>
      </c>
      <c r="C823" s="73" t="s">
        <v>8531</v>
      </c>
    </row>
    <row r="824" spans="1:3" ht="15">
      <c r="A824" s="68" t="s">
        <v>8442</v>
      </c>
      <c r="B824" s="67" t="s">
        <v>8831</v>
      </c>
      <c r="C824" s="73" t="s">
        <v>8531</v>
      </c>
    </row>
    <row r="825" spans="1:3" ht="15">
      <c r="A825" s="68" t="s">
        <v>8442</v>
      </c>
      <c r="B825" s="67" t="s">
        <v>8462</v>
      </c>
      <c r="C825" s="73" t="s">
        <v>8531</v>
      </c>
    </row>
    <row r="826" spans="1:3" ht="15">
      <c r="A826" s="68" t="s">
        <v>8442</v>
      </c>
      <c r="B826" s="67" t="s">
        <v>8461</v>
      </c>
      <c r="C826" s="73" t="s">
        <v>8531</v>
      </c>
    </row>
    <row r="827" spans="1:3" ht="15">
      <c r="A827" s="68" t="s">
        <v>8442</v>
      </c>
      <c r="B827" s="67" t="s">
        <v>8460</v>
      </c>
      <c r="C827" s="73" t="s">
        <v>8531</v>
      </c>
    </row>
    <row r="828" spans="1:3" ht="15">
      <c r="A828" s="68" t="s">
        <v>8442</v>
      </c>
      <c r="B828" s="67" t="s">
        <v>8832</v>
      </c>
      <c r="C828" s="73" t="s">
        <v>8531</v>
      </c>
    </row>
    <row r="829" spans="1:3" ht="15">
      <c r="A829" s="68" t="s">
        <v>8442</v>
      </c>
      <c r="B829" s="67" t="s">
        <v>8833</v>
      </c>
      <c r="C829" s="73" t="s">
        <v>8531</v>
      </c>
    </row>
    <row r="830" spans="1:3" ht="15">
      <c r="A830" s="68" t="s">
        <v>8442</v>
      </c>
      <c r="B830" s="67" t="s">
        <v>8774</v>
      </c>
      <c r="C830" s="73" t="s">
        <v>8531</v>
      </c>
    </row>
    <row r="831" spans="1:3" ht="15">
      <c r="A831" s="68" t="s">
        <v>8442</v>
      </c>
      <c r="B831" s="67" t="s">
        <v>400</v>
      </c>
      <c r="C831" s="73" t="s">
        <v>8531</v>
      </c>
    </row>
    <row r="832" spans="1:3" ht="15">
      <c r="A832" s="68" t="s">
        <v>8442</v>
      </c>
      <c r="B832" s="67" t="s">
        <v>397</v>
      </c>
      <c r="C832" s="73" t="s">
        <v>8531</v>
      </c>
    </row>
    <row r="833" spans="1:3" ht="15">
      <c r="A833" s="68" t="s">
        <v>8442</v>
      </c>
      <c r="B833" s="67" t="s">
        <v>8834</v>
      </c>
      <c r="C833" s="73" t="s">
        <v>8531</v>
      </c>
    </row>
    <row r="834" spans="1:3" ht="15">
      <c r="A834" s="68" t="s">
        <v>8442</v>
      </c>
      <c r="B834" s="67" t="s">
        <v>391</v>
      </c>
      <c r="C834" s="73" t="s">
        <v>8531</v>
      </c>
    </row>
    <row r="835" spans="1:3" ht="15">
      <c r="A835" s="68" t="s">
        <v>8442</v>
      </c>
      <c r="B835" s="67" t="s">
        <v>1290</v>
      </c>
      <c r="C835" s="73" t="s">
        <v>8531</v>
      </c>
    </row>
    <row r="836" spans="1:3" ht="15">
      <c r="A836" s="68" t="s">
        <v>8442</v>
      </c>
      <c r="B836" s="67" t="s">
        <v>8257</v>
      </c>
      <c r="C836" s="73" t="s">
        <v>8531</v>
      </c>
    </row>
    <row r="837" spans="1:3" ht="15">
      <c r="A837" s="68" t="s">
        <v>8442</v>
      </c>
      <c r="B837" s="67" t="s">
        <v>512</v>
      </c>
      <c r="C837" s="73" t="s">
        <v>8531</v>
      </c>
    </row>
    <row r="838" spans="1:3" ht="15">
      <c r="A838" s="68" t="s">
        <v>8442</v>
      </c>
      <c r="B838" s="67" t="s">
        <v>8835</v>
      </c>
      <c r="C838" s="73" t="s">
        <v>8531</v>
      </c>
    </row>
    <row r="839" spans="1:3" ht="15">
      <c r="A839" s="68" t="s">
        <v>8442</v>
      </c>
      <c r="B839" s="67" t="s">
        <v>8836</v>
      </c>
      <c r="C839" s="73" t="s">
        <v>8531</v>
      </c>
    </row>
    <row r="840" spans="1:3" ht="15">
      <c r="A840" s="68" t="s">
        <v>8442</v>
      </c>
      <c r="B840" s="67" t="s">
        <v>8837</v>
      </c>
      <c r="C840" s="73" t="s">
        <v>8531</v>
      </c>
    </row>
    <row r="841" spans="1:3" ht="15">
      <c r="A841" s="68" t="s">
        <v>8442</v>
      </c>
      <c r="B841" s="67" t="s">
        <v>8838</v>
      </c>
      <c r="C841" s="73" t="s">
        <v>8531</v>
      </c>
    </row>
    <row r="842" spans="1:3" ht="15">
      <c r="A842" s="68" t="s">
        <v>8442</v>
      </c>
      <c r="B842" s="67" t="s">
        <v>8839</v>
      </c>
      <c r="C842" s="73" t="s">
        <v>8531</v>
      </c>
    </row>
    <row r="843" spans="1:3" ht="15">
      <c r="A843" s="68" t="s">
        <v>8442</v>
      </c>
      <c r="B843" s="67" t="s">
        <v>8840</v>
      </c>
      <c r="C843" s="73" t="s">
        <v>8531</v>
      </c>
    </row>
    <row r="844" spans="1:3" ht="15">
      <c r="A844" s="68" t="s">
        <v>8442</v>
      </c>
      <c r="B844" s="67" t="s">
        <v>8841</v>
      </c>
      <c r="C844" s="73" t="s">
        <v>8531</v>
      </c>
    </row>
    <row r="845" spans="1:3" ht="15">
      <c r="A845" s="68" t="s">
        <v>8442</v>
      </c>
      <c r="B845" s="67" t="s">
        <v>8842</v>
      </c>
      <c r="C845" s="73" t="s">
        <v>8531</v>
      </c>
    </row>
    <row r="846" spans="1:3" ht="15">
      <c r="A846" s="68" t="s">
        <v>8442</v>
      </c>
      <c r="B846" s="67" t="s">
        <v>8451</v>
      </c>
      <c r="C846" s="73" t="s">
        <v>8531</v>
      </c>
    </row>
    <row r="847" spans="1:3" ht="15">
      <c r="A847" s="68" t="s">
        <v>8442</v>
      </c>
      <c r="B847" s="67" t="s">
        <v>8322</v>
      </c>
      <c r="C847" s="73" t="s">
        <v>8531</v>
      </c>
    </row>
    <row r="848" spans="1:3" ht="15">
      <c r="A848" s="68" t="s">
        <v>8442</v>
      </c>
      <c r="B848" s="67" t="s">
        <v>8843</v>
      </c>
      <c r="C848" s="73" t="s">
        <v>8531</v>
      </c>
    </row>
    <row r="849" spans="1:3" ht="15">
      <c r="A849" s="68" t="s">
        <v>8442</v>
      </c>
      <c r="B849" s="67" t="s">
        <v>8844</v>
      </c>
      <c r="C849" s="73" t="s">
        <v>8531</v>
      </c>
    </row>
    <row r="850" spans="1:3" ht="15">
      <c r="A850" s="68" t="s">
        <v>8442</v>
      </c>
      <c r="B850" s="67" t="s">
        <v>364</v>
      </c>
      <c r="C850" s="73" t="s">
        <v>8531</v>
      </c>
    </row>
    <row r="851" spans="1:3" ht="15">
      <c r="A851" s="68" t="s">
        <v>8442</v>
      </c>
      <c r="B851" s="67" t="s">
        <v>1039</v>
      </c>
      <c r="C851" s="73" t="s">
        <v>8531</v>
      </c>
    </row>
    <row r="852" spans="1:3" ht="15">
      <c r="A852" s="68" t="s">
        <v>8442</v>
      </c>
      <c r="B852" s="67" t="s">
        <v>2052</v>
      </c>
      <c r="C852" s="73" t="s">
        <v>8531</v>
      </c>
    </row>
    <row r="853" spans="1:3" ht="15">
      <c r="A853" s="68" t="s">
        <v>8442</v>
      </c>
      <c r="B853" s="67" t="s">
        <v>8778</v>
      </c>
      <c r="C853" s="73" t="s">
        <v>8531</v>
      </c>
    </row>
    <row r="854" spans="1:3" ht="15">
      <c r="A854" s="68" t="s">
        <v>8442</v>
      </c>
      <c r="B854" s="67" t="s">
        <v>8450</v>
      </c>
      <c r="C854" s="73" t="s">
        <v>8531</v>
      </c>
    </row>
    <row r="855" spans="1:3" ht="15">
      <c r="A855" s="68" t="s">
        <v>8442</v>
      </c>
      <c r="B855" s="67" t="s">
        <v>8161</v>
      </c>
      <c r="C855" s="73" t="s">
        <v>8531</v>
      </c>
    </row>
    <row r="856" spans="1:3" ht="15">
      <c r="A856" s="68" t="s">
        <v>8443</v>
      </c>
      <c r="B856" s="67" t="s">
        <v>8826</v>
      </c>
      <c r="C856" s="73" t="s">
        <v>8532</v>
      </c>
    </row>
    <row r="857" spans="1:3" ht="15">
      <c r="A857" s="68" t="s">
        <v>8443</v>
      </c>
      <c r="B857" s="67" t="s">
        <v>8470</v>
      </c>
      <c r="C857" s="73" t="s">
        <v>8532</v>
      </c>
    </row>
    <row r="858" spans="1:3" ht="15">
      <c r="A858" s="68" t="s">
        <v>8443</v>
      </c>
      <c r="B858" s="67" t="s">
        <v>8827</v>
      </c>
      <c r="C858" s="73" t="s">
        <v>8532</v>
      </c>
    </row>
    <row r="859" spans="1:3" ht="15">
      <c r="A859" s="68" t="s">
        <v>8443</v>
      </c>
      <c r="B859" s="67" t="s">
        <v>8828</v>
      </c>
      <c r="C859" s="73" t="s">
        <v>8532</v>
      </c>
    </row>
    <row r="860" spans="1:3" ht="15">
      <c r="A860" s="68" t="s">
        <v>8443</v>
      </c>
      <c r="B860" s="67" t="s">
        <v>8382</v>
      </c>
      <c r="C860" s="73" t="s">
        <v>8532</v>
      </c>
    </row>
    <row r="861" spans="1:3" ht="15">
      <c r="A861" s="68" t="s">
        <v>8443</v>
      </c>
      <c r="B861" s="67" t="s">
        <v>8829</v>
      </c>
      <c r="C861" s="73" t="s">
        <v>8532</v>
      </c>
    </row>
    <row r="862" spans="1:3" ht="15">
      <c r="A862" s="68" t="s">
        <v>8443</v>
      </c>
      <c r="B862" s="67" t="s">
        <v>8466</v>
      </c>
      <c r="C862" s="73" t="s">
        <v>8532</v>
      </c>
    </row>
    <row r="863" spans="1:3" ht="15">
      <c r="A863" s="68" t="s">
        <v>8443</v>
      </c>
      <c r="B863" s="67" t="s">
        <v>8830</v>
      </c>
      <c r="C863" s="73" t="s">
        <v>8532</v>
      </c>
    </row>
    <row r="864" spans="1:3" ht="15">
      <c r="A864" s="68" t="s">
        <v>8443</v>
      </c>
      <c r="B864" s="67" t="s">
        <v>8464</v>
      </c>
      <c r="C864" s="73" t="s">
        <v>8532</v>
      </c>
    </row>
    <row r="865" spans="1:3" ht="15">
      <c r="A865" s="68" t="s">
        <v>8443</v>
      </c>
      <c r="B865" s="67" t="s">
        <v>8831</v>
      </c>
      <c r="C865" s="73" t="s">
        <v>8532</v>
      </c>
    </row>
    <row r="866" spans="1:3" ht="15">
      <c r="A866" s="68" t="s">
        <v>8443</v>
      </c>
      <c r="B866" s="67" t="s">
        <v>8462</v>
      </c>
      <c r="C866" s="73" t="s">
        <v>8532</v>
      </c>
    </row>
    <row r="867" spans="1:3" ht="15">
      <c r="A867" s="68" t="s">
        <v>8443</v>
      </c>
      <c r="B867" s="67" t="s">
        <v>8461</v>
      </c>
      <c r="C867" s="73" t="s">
        <v>8532</v>
      </c>
    </row>
    <row r="868" spans="1:3" ht="15">
      <c r="A868" s="68" t="s">
        <v>8443</v>
      </c>
      <c r="B868" s="67" t="s">
        <v>8460</v>
      </c>
      <c r="C868" s="73" t="s">
        <v>8532</v>
      </c>
    </row>
    <row r="869" spans="1:3" ht="15">
      <c r="A869" s="68" t="s">
        <v>8443</v>
      </c>
      <c r="B869" s="67" t="s">
        <v>8832</v>
      </c>
      <c r="C869" s="73" t="s">
        <v>8532</v>
      </c>
    </row>
    <row r="870" spans="1:3" ht="15">
      <c r="A870" s="68" t="s">
        <v>8443</v>
      </c>
      <c r="B870" s="67" t="s">
        <v>8833</v>
      </c>
      <c r="C870" s="73" t="s">
        <v>8532</v>
      </c>
    </row>
    <row r="871" spans="1:3" ht="15">
      <c r="A871" s="68" t="s">
        <v>8443</v>
      </c>
      <c r="B871" s="67" t="s">
        <v>8774</v>
      </c>
      <c r="C871" s="73" t="s">
        <v>8532</v>
      </c>
    </row>
    <row r="872" spans="1:3" ht="15">
      <c r="A872" s="68" t="s">
        <v>8443</v>
      </c>
      <c r="B872" s="67" t="s">
        <v>400</v>
      </c>
      <c r="C872" s="73" t="s">
        <v>8532</v>
      </c>
    </row>
    <row r="873" spans="1:3" ht="15">
      <c r="A873" s="68" t="s">
        <v>8443</v>
      </c>
      <c r="B873" s="67" t="s">
        <v>397</v>
      </c>
      <c r="C873" s="73" t="s">
        <v>8532</v>
      </c>
    </row>
    <row r="874" spans="1:3" ht="15">
      <c r="A874" s="68" t="s">
        <v>8443</v>
      </c>
      <c r="B874" s="67" t="s">
        <v>8834</v>
      </c>
      <c r="C874" s="73" t="s">
        <v>8532</v>
      </c>
    </row>
    <row r="875" spans="1:3" ht="15">
      <c r="A875" s="68" t="s">
        <v>8443</v>
      </c>
      <c r="B875" s="67" t="s">
        <v>391</v>
      </c>
      <c r="C875" s="73" t="s">
        <v>8532</v>
      </c>
    </row>
    <row r="876" spans="1:3" ht="15">
      <c r="A876" s="68" t="s">
        <v>8443</v>
      </c>
      <c r="B876" s="67" t="s">
        <v>1290</v>
      </c>
      <c r="C876" s="73" t="s">
        <v>8532</v>
      </c>
    </row>
    <row r="877" spans="1:3" ht="15">
      <c r="A877" s="68" t="s">
        <v>8443</v>
      </c>
      <c r="B877" s="67" t="s">
        <v>8257</v>
      </c>
      <c r="C877" s="73" t="s">
        <v>8532</v>
      </c>
    </row>
    <row r="878" spans="1:3" ht="15">
      <c r="A878" s="68" t="s">
        <v>8443</v>
      </c>
      <c r="B878" s="67" t="s">
        <v>512</v>
      </c>
      <c r="C878" s="73" t="s">
        <v>8532</v>
      </c>
    </row>
    <row r="879" spans="1:3" ht="15">
      <c r="A879" s="68" t="s">
        <v>8443</v>
      </c>
      <c r="B879" s="67" t="s">
        <v>8835</v>
      </c>
      <c r="C879" s="73" t="s">
        <v>8532</v>
      </c>
    </row>
    <row r="880" spans="1:3" ht="15">
      <c r="A880" s="68" t="s">
        <v>8443</v>
      </c>
      <c r="B880" s="67" t="s">
        <v>8836</v>
      </c>
      <c r="C880" s="73" t="s">
        <v>8532</v>
      </c>
    </row>
    <row r="881" spans="1:3" ht="15">
      <c r="A881" s="68" t="s">
        <v>8443</v>
      </c>
      <c r="B881" s="67" t="s">
        <v>8837</v>
      </c>
      <c r="C881" s="73" t="s">
        <v>8532</v>
      </c>
    </row>
    <row r="882" spans="1:3" ht="15">
      <c r="A882" s="68" t="s">
        <v>8443</v>
      </c>
      <c r="B882" s="67" t="s">
        <v>8838</v>
      </c>
      <c r="C882" s="73" t="s">
        <v>8532</v>
      </c>
    </row>
    <row r="883" spans="1:3" ht="15">
      <c r="A883" s="68" t="s">
        <v>8443</v>
      </c>
      <c r="B883" s="67" t="s">
        <v>8839</v>
      </c>
      <c r="C883" s="73" t="s">
        <v>8532</v>
      </c>
    </row>
    <row r="884" spans="1:3" ht="15">
      <c r="A884" s="68" t="s">
        <v>8443</v>
      </c>
      <c r="B884" s="67" t="s">
        <v>8840</v>
      </c>
      <c r="C884" s="73" t="s">
        <v>8532</v>
      </c>
    </row>
    <row r="885" spans="1:3" ht="15">
      <c r="A885" s="68" t="s">
        <v>8443</v>
      </c>
      <c r="B885" s="67" t="s">
        <v>8841</v>
      </c>
      <c r="C885" s="73" t="s">
        <v>8532</v>
      </c>
    </row>
    <row r="886" spans="1:3" ht="15">
      <c r="A886" s="68" t="s">
        <v>8443</v>
      </c>
      <c r="B886" s="67" t="s">
        <v>8842</v>
      </c>
      <c r="C886" s="73" t="s">
        <v>8532</v>
      </c>
    </row>
    <row r="887" spans="1:3" ht="15">
      <c r="A887" s="68" t="s">
        <v>8443</v>
      </c>
      <c r="B887" s="67" t="s">
        <v>8451</v>
      </c>
      <c r="C887" s="73" t="s">
        <v>8532</v>
      </c>
    </row>
    <row r="888" spans="1:3" ht="15">
      <c r="A888" s="68" t="s">
        <v>8443</v>
      </c>
      <c r="B888" s="67" t="s">
        <v>8322</v>
      </c>
      <c r="C888" s="73" t="s">
        <v>8532</v>
      </c>
    </row>
    <row r="889" spans="1:3" ht="15">
      <c r="A889" s="68" t="s">
        <v>8443</v>
      </c>
      <c r="B889" s="67" t="s">
        <v>8843</v>
      </c>
      <c r="C889" s="73" t="s">
        <v>8532</v>
      </c>
    </row>
    <row r="890" spans="1:3" ht="15">
      <c r="A890" s="68" t="s">
        <v>8443</v>
      </c>
      <c r="B890" s="67" t="s">
        <v>8844</v>
      </c>
      <c r="C890" s="73" t="s">
        <v>8532</v>
      </c>
    </row>
    <row r="891" spans="1:3" ht="15">
      <c r="A891" s="68" t="s">
        <v>8443</v>
      </c>
      <c r="B891" s="67" t="s">
        <v>364</v>
      </c>
      <c r="C891" s="73" t="s">
        <v>8532</v>
      </c>
    </row>
    <row r="892" spans="1:3" ht="15">
      <c r="A892" s="68" t="s">
        <v>8443</v>
      </c>
      <c r="B892" s="67" t="s">
        <v>1039</v>
      </c>
      <c r="C892" s="73" t="s">
        <v>8532</v>
      </c>
    </row>
    <row r="893" spans="1:3" ht="15">
      <c r="A893" s="68" t="s">
        <v>8443</v>
      </c>
      <c r="B893" s="67" t="s">
        <v>2052</v>
      </c>
      <c r="C893" s="73" t="s">
        <v>8532</v>
      </c>
    </row>
    <row r="894" spans="1:3" ht="15">
      <c r="A894" s="68" t="s">
        <v>8443</v>
      </c>
      <c r="B894" s="67" t="s">
        <v>8778</v>
      </c>
      <c r="C894" s="73" t="s">
        <v>8532</v>
      </c>
    </row>
    <row r="895" spans="1:3" ht="15">
      <c r="A895" s="68" t="s">
        <v>8443</v>
      </c>
      <c r="B895" s="67" t="s">
        <v>8450</v>
      </c>
      <c r="C895" s="73" t="s">
        <v>8532</v>
      </c>
    </row>
    <row r="896" spans="1:3" ht="15">
      <c r="A896" s="68" t="s">
        <v>8443</v>
      </c>
      <c r="B896" s="67" t="s">
        <v>8161</v>
      </c>
      <c r="C896" s="73" t="s">
        <v>8532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A9946-C2EA-4C56-BAF6-1BA6AD93742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296</v>
      </c>
      <c r="B1" s="13" t="s">
        <v>7963</v>
      </c>
    </row>
    <row r="2" spans="1:2" ht="15">
      <c r="A2" s="67">
        <v>0</v>
      </c>
      <c r="B2" s="67" t="s">
        <v>7964</v>
      </c>
    </row>
    <row r="3" spans="1:2" ht="15">
      <c r="A3" s="68">
        <v>1</v>
      </c>
      <c r="B3" s="67" t="s">
        <v>7964</v>
      </c>
    </row>
    <row r="4" spans="1:2" ht="15">
      <c r="A4" s="68">
        <v>2</v>
      </c>
      <c r="B4" s="67" t="s">
        <v>7964</v>
      </c>
    </row>
    <row r="5" spans="1:2" ht="15">
      <c r="A5" s="68">
        <v>3</v>
      </c>
      <c r="B5" s="67" t="s">
        <v>7964</v>
      </c>
    </row>
    <row r="6" spans="1:2" ht="15">
      <c r="A6" s="68">
        <v>4</v>
      </c>
      <c r="B6" s="67" t="s">
        <v>7964</v>
      </c>
    </row>
    <row r="7" spans="1:2" ht="15">
      <c r="A7" s="68">
        <v>5</v>
      </c>
      <c r="B7" s="67" t="s">
        <v>7964</v>
      </c>
    </row>
    <row r="8" spans="1:2" ht="15">
      <c r="A8" s="68">
        <v>6</v>
      </c>
      <c r="B8" s="67" t="s">
        <v>7964</v>
      </c>
    </row>
    <row r="9" spans="1:2" ht="15">
      <c r="A9" s="68">
        <v>7</v>
      </c>
      <c r="B9" s="67" t="s">
        <v>7964</v>
      </c>
    </row>
    <row r="10" spans="1:2" ht="15">
      <c r="A10" s="68">
        <v>8</v>
      </c>
      <c r="B10" s="67" t="s">
        <v>7964</v>
      </c>
    </row>
    <row r="11" spans="1:2" ht="15">
      <c r="A11" s="68">
        <v>9</v>
      </c>
      <c r="B11" s="67" t="s">
        <v>7964</v>
      </c>
    </row>
    <row r="12" spans="1:2" ht="15">
      <c r="A12" s="68" t="s">
        <v>360</v>
      </c>
      <c r="B12" s="67" t="s">
        <v>7964</v>
      </c>
    </row>
    <row r="13" spans="1:2" ht="15">
      <c r="A13" s="68" t="s">
        <v>418</v>
      </c>
      <c r="B13" s="67" t="s">
        <v>7964</v>
      </c>
    </row>
    <row r="14" spans="1:2" ht="15">
      <c r="A14" s="68" t="s">
        <v>414</v>
      </c>
      <c r="B14" s="67" t="s">
        <v>7964</v>
      </c>
    </row>
    <row r="15" spans="1:2" ht="15">
      <c r="A15" s="68" t="s">
        <v>419</v>
      </c>
      <c r="B15" s="67" t="s">
        <v>7964</v>
      </c>
    </row>
    <row r="16" spans="1:2" ht="15">
      <c r="A16" s="68" t="s">
        <v>420</v>
      </c>
      <c r="B16" s="67" t="s">
        <v>7964</v>
      </c>
    </row>
    <row r="17" spans="1:2" ht="15">
      <c r="A17" s="68" t="s">
        <v>421</v>
      </c>
      <c r="B17" s="67" t="s">
        <v>7964</v>
      </c>
    </row>
    <row r="18" spans="1:2" ht="15">
      <c r="A18" s="68" t="s">
        <v>422</v>
      </c>
      <c r="B18" s="67" t="s">
        <v>7964</v>
      </c>
    </row>
    <row r="19" spans="1:2" ht="15">
      <c r="A19" s="68" t="s">
        <v>423</v>
      </c>
      <c r="B19" s="67" t="s">
        <v>7964</v>
      </c>
    </row>
    <row r="20" spans="1:2" ht="15">
      <c r="A20" s="68" t="s">
        <v>424</v>
      </c>
      <c r="B20" s="67" t="s">
        <v>7964</v>
      </c>
    </row>
    <row r="21" spans="1:2" ht="15">
      <c r="A21" s="68" t="s">
        <v>368</v>
      </c>
      <c r="B21" s="67" t="s">
        <v>7964</v>
      </c>
    </row>
    <row r="22" spans="1:2" ht="15">
      <c r="A22" s="68" t="s">
        <v>425</v>
      </c>
      <c r="B22" s="67" t="s">
        <v>7964</v>
      </c>
    </row>
    <row r="23" spans="1:2" ht="15">
      <c r="A23" s="68" t="s">
        <v>426</v>
      </c>
      <c r="B23" s="67" t="s">
        <v>7964</v>
      </c>
    </row>
    <row r="24" spans="1:2" ht="15">
      <c r="A24" s="68" t="s">
        <v>427</v>
      </c>
      <c r="B24" s="67" t="s">
        <v>7964</v>
      </c>
    </row>
    <row r="25" spans="1:2" ht="15">
      <c r="A25" s="68" t="s">
        <v>428</v>
      </c>
      <c r="B25" s="67" t="s">
        <v>7964</v>
      </c>
    </row>
    <row r="26" spans="1:2" ht="15">
      <c r="A26" s="68" t="s">
        <v>429</v>
      </c>
      <c r="B26" s="67" t="s">
        <v>7964</v>
      </c>
    </row>
    <row r="27" spans="1:2" ht="15">
      <c r="A27" s="68" t="s">
        <v>430</v>
      </c>
      <c r="B27" s="67" t="s">
        <v>7964</v>
      </c>
    </row>
    <row r="28" spans="1:2" ht="15">
      <c r="A28" s="68" t="s">
        <v>431</v>
      </c>
      <c r="B28" s="67" t="s">
        <v>7964</v>
      </c>
    </row>
    <row r="29" spans="1:2" ht="15">
      <c r="A29" s="68" t="s">
        <v>432</v>
      </c>
      <c r="B29" s="67" t="s">
        <v>7964</v>
      </c>
    </row>
    <row r="30" spans="1:2" ht="15">
      <c r="A30" s="68" t="s">
        <v>433</v>
      </c>
      <c r="B30" s="67" t="s">
        <v>7964</v>
      </c>
    </row>
    <row r="31" spans="1:2" ht="15">
      <c r="A31" s="68" t="s">
        <v>434</v>
      </c>
      <c r="B31" s="67" t="s">
        <v>7964</v>
      </c>
    </row>
    <row r="32" spans="1:2" ht="15">
      <c r="A32" s="68" t="s">
        <v>435</v>
      </c>
      <c r="B32" s="67" t="s">
        <v>7964</v>
      </c>
    </row>
    <row r="33" spans="1:2" ht="15">
      <c r="A33" s="68" t="s">
        <v>436</v>
      </c>
      <c r="B33" s="67" t="s">
        <v>7964</v>
      </c>
    </row>
    <row r="34" spans="1:2" ht="15">
      <c r="A34" s="68" t="s">
        <v>399</v>
      </c>
      <c r="B34" s="67" t="s">
        <v>7964</v>
      </c>
    </row>
    <row r="35" spans="1:2" ht="15">
      <c r="A35" s="68" t="s">
        <v>437</v>
      </c>
      <c r="B35" s="67" t="s">
        <v>7964</v>
      </c>
    </row>
    <row r="36" spans="1:2" ht="15">
      <c r="A36" s="68" t="s">
        <v>438</v>
      </c>
      <c r="B36" s="67" t="s">
        <v>7964</v>
      </c>
    </row>
    <row r="37" spans="1:2" ht="15">
      <c r="A37" s="68" t="s">
        <v>439</v>
      </c>
      <c r="B37" s="67" t="s">
        <v>7964</v>
      </c>
    </row>
    <row r="38" spans="1:2" ht="15">
      <c r="A38" s="68" t="s">
        <v>440</v>
      </c>
      <c r="B38" s="67" t="s">
        <v>7964</v>
      </c>
    </row>
    <row r="39" spans="1:2" ht="15">
      <c r="A39" s="68" t="s">
        <v>441</v>
      </c>
      <c r="B39" s="67" t="s">
        <v>7964</v>
      </c>
    </row>
    <row r="40" spans="1:2" ht="15">
      <c r="A40" s="68" t="s">
        <v>442</v>
      </c>
      <c r="B40" s="67" t="s">
        <v>7964</v>
      </c>
    </row>
    <row r="41" spans="1:2" ht="15">
      <c r="A41" s="68" t="s">
        <v>443</v>
      </c>
      <c r="B41" s="67" t="s">
        <v>7964</v>
      </c>
    </row>
    <row r="42" spans="1:2" ht="15">
      <c r="A42" s="68" t="s">
        <v>444</v>
      </c>
      <c r="B42" s="67" t="s">
        <v>7964</v>
      </c>
    </row>
    <row r="43" spans="1:2" ht="15">
      <c r="A43" s="68" t="s">
        <v>445</v>
      </c>
      <c r="B43" s="67" t="s">
        <v>7964</v>
      </c>
    </row>
    <row r="44" spans="1:2" ht="15">
      <c r="A44" s="68" t="s">
        <v>446</v>
      </c>
      <c r="B44" s="67" t="s">
        <v>7964</v>
      </c>
    </row>
    <row r="45" spans="1:2" ht="15">
      <c r="A45" s="68" t="s">
        <v>447</v>
      </c>
      <c r="B45" s="67" t="s">
        <v>7964</v>
      </c>
    </row>
    <row r="46" spans="1:2" ht="15">
      <c r="A46" s="68" t="s">
        <v>448</v>
      </c>
      <c r="B46" s="67" t="s">
        <v>7964</v>
      </c>
    </row>
    <row r="47" spans="1:2" ht="15">
      <c r="A47" s="68" t="s">
        <v>449</v>
      </c>
      <c r="B47" s="67" t="s">
        <v>7964</v>
      </c>
    </row>
    <row r="48" spans="1:2" ht="15">
      <c r="A48" s="68" t="s">
        <v>450</v>
      </c>
      <c r="B48" s="67" t="s">
        <v>7964</v>
      </c>
    </row>
    <row r="49" spans="1:2" ht="15">
      <c r="A49" s="68" t="s">
        <v>451</v>
      </c>
      <c r="B49" s="67" t="s">
        <v>7964</v>
      </c>
    </row>
    <row r="50" spans="1:2" ht="15">
      <c r="A50" s="68" t="s">
        <v>452</v>
      </c>
      <c r="B50" s="67" t="s">
        <v>7964</v>
      </c>
    </row>
    <row r="51" spans="1:2" ht="15">
      <c r="A51" s="68" t="s">
        <v>453</v>
      </c>
      <c r="B51" s="67" t="s">
        <v>7964</v>
      </c>
    </row>
    <row r="52" spans="1:2" ht="15">
      <c r="A52" s="68" t="s">
        <v>454</v>
      </c>
      <c r="B52" s="67" t="s">
        <v>7964</v>
      </c>
    </row>
    <row r="53" spans="1:2" ht="15">
      <c r="A53" s="68" t="s">
        <v>455</v>
      </c>
      <c r="B53" s="67" t="s">
        <v>7964</v>
      </c>
    </row>
    <row r="54" spans="1:2" ht="15">
      <c r="A54" s="68" t="s">
        <v>456</v>
      </c>
      <c r="B54" s="67" t="s">
        <v>7964</v>
      </c>
    </row>
    <row r="55" spans="1:2" ht="15">
      <c r="A55" s="68" t="s">
        <v>457</v>
      </c>
      <c r="B55" s="67" t="s">
        <v>7964</v>
      </c>
    </row>
    <row r="56" spans="1:2" ht="15">
      <c r="A56" s="68" t="s">
        <v>458</v>
      </c>
      <c r="B56" s="67" t="s">
        <v>7964</v>
      </c>
    </row>
    <row r="57" spans="1:2" ht="15">
      <c r="A57" s="68" t="s">
        <v>391</v>
      </c>
      <c r="B57" s="67" t="s">
        <v>7964</v>
      </c>
    </row>
    <row r="58" spans="1:2" ht="15">
      <c r="A58" s="68" t="s">
        <v>395</v>
      </c>
      <c r="B58" s="67" t="s">
        <v>7964</v>
      </c>
    </row>
    <row r="59" spans="1:2" ht="15">
      <c r="A59" s="68" t="s">
        <v>381</v>
      </c>
      <c r="B59" s="67" t="s">
        <v>7964</v>
      </c>
    </row>
    <row r="60" spans="1:2" ht="15">
      <c r="A60" s="68" t="s">
        <v>459</v>
      </c>
      <c r="B60" s="67" t="s">
        <v>7964</v>
      </c>
    </row>
    <row r="61" spans="1:2" ht="15">
      <c r="A61" s="68" t="s">
        <v>460</v>
      </c>
      <c r="B61" s="67" t="s">
        <v>7964</v>
      </c>
    </row>
    <row r="62" spans="1:2" ht="15">
      <c r="A62" s="68" t="s">
        <v>461</v>
      </c>
      <c r="B62" s="67" t="s">
        <v>7964</v>
      </c>
    </row>
    <row r="63" spans="1:2" ht="15">
      <c r="A63" s="68" t="s">
        <v>462</v>
      </c>
      <c r="B63" s="67" t="s">
        <v>7964</v>
      </c>
    </row>
    <row r="64" spans="1:2" ht="15">
      <c r="A64" s="68" t="s">
        <v>463</v>
      </c>
      <c r="B64" s="67" t="s">
        <v>7964</v>
      </c>
    </row>
    <row r="65" spans="1:2" ht="15">
      <c r="A65" s="68" t="s">
        <v>464</v>
      </c>
      <c r="B65" s="67" t="s">
        <v>7964</v>
      </c>
    </row>
    <row r="66" spans="1:2" ht="15">
      <c r="A66" s="68" t="s">
        <v>465</v>
      </c>
      <c r="B66" s="67" t="s">
        <v>7964</v>
      </c>
    </row>
    <row r="67" spans="1:2" ht="15">
      <c r="A67" s="68" t="s">
        <v>466</v>
      </c>
      <c r="B67" s="67" t="s">
        <v>7964</v>
      </c>
    </row>
    <row r="68" spans="1:2" ht="15">
      <c r="A68" s="68" t="s">
        <v>467</v>
      </c>
      <c r="B68" s="67" t="s">
        <v>7964</v>
      </c>
    </row>
    <row r="69" spans="1:2" ht="15">
      <c r="A69" s="68" t="s">
        <v>468</v>
      </c>
      <c r="B69" s="67" t="s">
        <v>7964</v>
      </c>
    </row>
    <row r="70" spans="1:2" ht="15">
      <c r="A70" s="68" t="s">
        <v>469</v>
      </c>
      <c r="B70" s="67" t="s">
        <v>7964</v>
      </c>
    </row>
    <row r="71" spans="1:2" ht="15">
      <c r="A71" s="68" t="s">
        <v>470</v>
      </c>
      <c r="B71" s="67" t="s">
        <v>7964</v>
      </c>
    </row>
    <row r="72" spans="1:2" ht="15">
      <c r="A72" s="68" t="s">
        <v>376</v>
      </c>
      <c r="B72" s="67" t="s">
        <v>7964</v>
      </c>
    </row>
    <row r="73" spans="1:2" ht="15">
      <c r="A73" s="68" t="s">
        <v>471</v>
      </c>
      <c r="B73" s="67" t="s">
        <v>7964</v>
      </c>
    </row>
    <row r="74" spans="1:2" ht="15">
      <c r="A74" s="68" t="s">
        <v>472</v>
      </c>
      <c r="B74" s="67" t="s">
        <v>7964</v>
      </c>
    </row>
    <row r="75" spans="1:2" ht="15">
      <c r="A75" s="68" t="s">
        <v>473</v>
      </c>
      <c r="B75" s="67" t="s">
        <v>7964</v>
      </c>
    </row>
    <row r="76" spans="1:2" ht="15">
      <c r="A76" s="68" t="s">
        <v>474</v>
      </c>
      <c r="B76" s="67" t="s">
        <v>7964</v>
      </c>
    </row>
    <row r="77" spans="1:2" ht="15">
      <c r="A77" s="68" t="s">
        <v>475</v>
      </c>
      <c r="B77" s="67" t="s">
        <v>7964</v>
      </c>
    </row>
    <row r="78" spans="1:2" ht="15">
      <c r="A78" s="68" t="s">
        <v>476</v>
      </c>
      <c r="B78" s="67" t="s">
        <v>7964</v>
      </c>
    </row>
    <row r="79" spans="1:2" ht="15">
      <c r="A79" s="68" t="s">
        <v>477</v>
      </c>
      <c r="B79" s="67" t="s">
        <v>7964</v>
      </c>
    </row>
    <row r="80" spans="1:2" ht="15">
      <c r="A80" s="68" t="s">
        <v>478</v>
      </c>
      <c r="B80" s="67" t="s">
        <v>7964</v>
      </c>
    </row>
    <row r="81" spans="1:2" ht="15">
      <c r="A81" s="68" t="s">
        <v>405</v>
      </c>
      <c r="B81" s="67" t="s">
        <v>7964</v>
      </c>
    </row>
    <row r="82" spans="1:2" ht="15">
      <c r="A82" s="68" t="s">
        <v>479</v>
      </c>
      <c r="B82" s="67" t="s">
        <v>7964</v>
      </c>
    </row>
    <row r="83" spans="1:2" ht="15">
      <c r="A83" s="68" t="s">
        <v>480</v>
      </c>
      <c r="B83" s="67" t="s">
        <v>7964</v>
      </c>
    </row>
    <row r="84" spans="1:2" ht="15">
      <c r="A84" s="68" t="s">
        <v>370</v>
      </c>
      <c r="B84" s="67" t="s">
        <v>7964</v>
      </c>
    </row>
    <row r="85" spans="1:2" ht="15">
      <c r="A85" s="68" t="s">
        <v>481</v>
      </c>
      <c r="B85" s="67" t="s">
        <v>7964</v>
      </c>
    </row>
    <row r="86" spans="1:2" ht="15">
      <c r="A86" s="68" t="s">
        <v>482</v>
      </c>
      <c r="B86" s="67" t="s">
        <v>7964</v>
      </c>
    </row>
    <row r="87" spans="1:2" ht="15">
      <c r="A87" s="68" t="s">
        <v>483</v>
      </c>
      <c r="B87" s="67" t="s">
        <v>7964</v>
      </c>
    </row>
    <row r="88" spans="1:2" ht="15">
      <c r="A88" s="68" t="s">
        <v>484</v>
      </c>
      <c r="B88" s="67" t="s">
        <v>7964</v>
      </c>
    </row>
    <row r="89" spans="1:2" ht="15">
      <c r="A89" s="68" t="s">
        <v>485</v>
      </c>
      <c r="B89" s="67" t="s">
        <v>7964</v>
      </c>
    </row>
    <row r="90" spans="1:2" ht="15">
      <c r="A90" s="68" t="s">
        <v>486</v>
      </c>
      <c r="B90" s="67" t="s">
        <v>7964</v>
      </c>
    </row>
    <row r="91" spans="1:2" ht="15">
      <c r="A91" s="68" t="s">
        <v>487</v>
      </c>
      <c r="B91" s="67" t="s">
        <v>7964</v>
      </c>
    </row>
    <row r="92" spans="1:2" ht="15">
      <c r="A92" s="68" t="s">
        <v>488</v>
      </c>
      <c r="B92" s="67" t="s">
        <v>7964</v>
      </c>
    </row>
    <row r="93" spans="1:2" ht="15">
      <c r="A93" s="68" t="s">
        <v>489</v>
      </c>
      <c r="B93" s="67" t="s">
        <v>7964</v>
      </c>
    </row>
    <row r="94" spans="1:2" ht="15">
      <c r="A94" s="68" t="s">
        <v>490</v>
      </c>
      <c r="B94" s="67" t="s">
        <v>7964</v>
      </c>
    </row>
    <row r="95" spans="1:2" ht="15">
      <c r="A95" s="68" t="s">
        <v>491</v>
      </c>
      <c r="B95" s="67" t="s">
        <v>7964</v>
      </c>
    </row>
    <row r="96" spans="1:2" ht="15">
      <c r="A96" s="68" t="s">
        <v>492</v>
      </c>
      <c r="B96" s="67" t="s">
        <v>7964</v>
      </c>
    </row>
    <row r="97" spans="1:2" ht="15">
      <c r="A97" s="68" t="s">
        <v>493</v>
      </c>
      <c r="B97" s="67" t="s">
        <v>7964</v>
      </c>
    </row>
    <row r="98" spans="1:2" ht="15">
      <c r="A98" s="68" t="s">
        <v>494</v>
      </c>
      <c r="B98" s="67" t="s">
        <v>7964</v>
      </c>
    </row>
    <row r="99" spans="1:2" ht="15">
      <c r="A99" s="68" t="s">
        <v>495</v>
      </c>
      <c r="B99" s="67" t="s">
        <v>7964</v>
      </c>
    </row>
    <row r="100" spans="1:2" ht="15">
      <c r="A100" s="68" t="s">
        <v>496</v>
      </c>
      <c r="B100" s="67" t="s">
        <v>7964</v>
      </c>
    </row>
    <row r="101" spans="1:2" ht="15">
      <c r="A101" s="68" t="s">
        <v>497</v>
      </c>
      <c r="B101" s="67" t="s">
        <v>7964</v>
      </c>
    </row>
    <row r="102" spans="1:2" ht="15">
      <c r="A102" s="68" t="s">
        <v>498</v>
      </c>
      <c r="B102" s="67" t="s">
        <v>7964</v>
      </c>
    </row>
    <row r="103" spans="1:2" ht="15">
      <c r="A103" s="68" t="s">
        <v>499</v>
      </c>
      <c r="B103" s="67" t="s">
        <v>7964</v>
      </c>
    </row>
    <row r="104" spans="1:2" ht="15">
      <c r="A104" s="68" t="s">
        <v>500</v>
      </c>
      <c r="B104" s="67" t="s">
        <v>7964</v>
      </c>
    </row>
    <row r="105" spans="1:2" ht="15">
      <c r="A105" s="68" t="s">
        <v>501</v>
      </c>
      <c r="B105" s="67" t="s">
        <v>7964</v>
      </c>
    </row>
    <row r="106" spans="1:2" ht="15">
      <c r="A106" s="68" t="s">
        <v>502</v>
      </c>
      <c r="B106" s="67" t="s">
        <v>7964</v>
      </c>
    </row>
    <row r="107" spans="1:2" ht="15">
      <c r="A107" s="68" t="s">
        <v>503</v>
      </c>
      <c r="B107" s="67" t="s">
        <v>7964</v>
      </c>
    </row>
    <row r="108" spans="1:2" ht="15">
      <c r="A108" s="68" t="s">
        <v>504</v>
      </c>
      <c r="B108" s="67" t="s">
        <v>7964</v>
      </c>
    </row>
    <row r="109" spans="1:2" ht="15">
      <c r="A109" s="68" t="s">
        <v>505</v>
      </c>
      <c r="B109" s="67" t="s">
        <v>7964</v>
      </c>
    </row>
    <row r="110" spans="1:2" ht="15">
      <c r="A110" s="68" t="s">
        <v>406</v>
      </c>
      <c r="B110" s="67" t="s">
        <v>7964</v>
      </c>
    </row>
    <row r="111" spans="1:2" ht="15">
      <c r="A111" s="68" t="s">
        <v>506</v>
      </c>
      <c r="B111" s="67" t="s">
        <v>7964</v>
      </c>
    </row>
    <row r="112" spans="1:2" ht="15">
      <c r="A112" s="68" t="s">
        <v>507</v>
      </c>
      <c r="B112" s="67" t="s">
        <v>7964</v>
      </c>
    </row>
    <row r="113" spans="1:2" ht="15">
      <c r="A113" s="68" t="s">
        <v>508</v>
      </c>
      <c r="B113" s="67" t="s">
        <v>7964</v>
      </c>
    </row>
    <row r="114" spans="1:2" ht="15">
      <c r="A114" s="68" t="s">
        <v>509</v>
      </c>
      <c r="B114" s="67" t="s">
        <v>7964</v>
      </c>
    </row>
    <row r="115" spans="1:2" ht="15">
      <c r="A115" s="68" t="s">
        <v>510</v>
      </c>
      <c r="B115" s="67" t="s">
        <v>7964</v>
      </c>
    </row>
    <row r="116" spans="1:2" ht="15">
      <c r="A116" s="68" t="s">
        <v>511</v>
      </c>
      <c r="B116" s="67" t="s">
        <v>7964</v>
      </c>
    </row>
    <row r="117" spans="1:2" ht="15">
      <c r="A117" s="68" t="s">
        <v>512</v>
      </c>
      <c r="B117" s="67" t="s">
        <v>7964</v>
      </c>
    </row>
    <row r="118" spans="1:2" ht="15">
      <c r="A118" s="68" t="s">
        <v>513</v>
      </c>
      <c r="B118" s="67" t="s">
        <v>7964</v>
      </c>
    </row>
    <row r="119" spans="1:2" ht="15">
      <c r="A119" s="68" t="s">
        <v>514</v>
      </c>
      <c r="B119" s="67" t="s">
        <v>7964</v>
      </c>
    </row>
    <row r="120" spans="1:2" ht="15">
      <c r="A120" s="68" t="s">
        <v>515</v>
      </c>
      <c r="B120" s="67" t="s">
        <v>7964</v>
      </c>
    </row>
    <row r="121" spans="1:2" ht="15">
      <c r="A121" s="68" t="s">
        <v>516</v>
      </c>
      <c r="B121" s="67" t="s">
        <v>7964</v>
      </c>
    </row>
    <row r="122" spans="1:2" ht="15">
      <c r="A122" s="68" t="s">
        <v>517</v>
      </c>
      <c r="B122" s="67" t="s">
        <v>7964</v>
      </c>
    </row>
    <row r="123" spans="1:2" ht="15">
      <c r="A123" s="68" t="s">
        <v>518</v>
      </c>
      <c r="B123" s="67" t="s">
        <v>7964</v>
      </c>
    </row>
    <row r="124" spans="1:2" ht="15">
      <c r="A124" s="68" t="s">
        <v>519</v>
      </c>
      <c r="B124" s="67" t="s">
        <v>7964</v>
      </c>
    </row>
    <row r="125" spans="1:2" ht="15">
      <c r="A125" s="68" t="s">
        <v>520</v>
      </c>
      <c r="B125" s="67" t="s">
        <v>7964</v>
      </c>
    </row>
    <row r="126" spans="1:2" ht="15">
      <c r="A126" s="68" t="s">
        <v>521</v>
      </c>
      <c r="B126" s="67" t="s">
        <v>7964</v>
      </c>
    </row>
    <row r="127" spans="1:2" ht="15">
      <c r="A127" s="68" t="s">
        <v>522</v>
      </c>
      <c r="B127" s="67" t="s">
        <v>7964</v>
      </c>
    </row>
    <row r="128" spans="1:2" ht="15">
      <c r="A128" s="68" t="s">
        <v>523</v>
      </c>
      <c r="B128" s="67" t="s">
        <v>7964</v>
      </c>
    </row>
    <row r="129" spans="1:2" ht="15">
      <c r="A129" s="68" t="s">
        <v>524</v>
      </c>
      <c r="B129" s="67" t="s">
        <v>7964</v>
      </c>
    </row>
    <row r="130" spans="1:2" ht="15">
      <c r="A130" s="68" t="s">
        <v>525</v>
      </c>
      <c r="B130" s="67" t="s">
        <v>7964</v>
      </c>
    </row>
    <row r="131" spans="1:2" ht="15">
      <c r="A131" s="68" t="s">
        <v>526</v>
      </c>
      <c r="B131" s="67" t="s">
        <v>7964</v>
      </c>
    </row>
    <row r="132" spans="1:2" ht="15">
      <c r="A132" s="68" t="s">
        <v>527</v>
      </c>
      <c r="B132" s="67" t="s">
        <v>7964</v>
      </c>
    </row>
    <row r="133" spans="1:2" ht="15">
      <c r="A133" s="68" t="s">
        <v>528</v>
      </c>
      <c r="B133" s="67" t="s">
        <v>7964</v>
      </c>
    </row>
    <row r="134" spans="1:2" ht="15">
      <c r="A134" s="68" t="s">
        <v>529</v>
      </c>
      <c r="B134" s="67" t="s">
        <v>7964</v>
      </c>
    </row>
    <row r="135" spans="1:2" ht="15">
      <c r="A135" s="68" t="s">
        <v>380</v>
      </c>
      <c r="B135" s="67" t="s">
        <v>7964</v>
      </c>
    </row>
    <row r="136" spans="1:2" ht="15">
      <c r="A136" s="68" t="s">
        <v>530</v>
      </c>
      <c r="B136" s="67" t="s">
        <v>7964</v>
      </c>
    </row>
    <row r="137" spans="1:2" ht="15">
      <c r="A137" s="68" t="s">
        <v>531</v>
      </c>
      <c r="B137" s="67" t="s">
        <v>7964</v>
      </c>
    </row>
    <row r="138" spans="1:2" ht="15">
      <c r="A138" s="68" t="s">
        <v>532</v>
      </c>
      <c r="B138" s="67" t="s">
        <v>7964</v>
      </c>
    </row>
    <row r="139" spans="1:2" ht="15">
      <c r="A139" s="68" t="s">
        <v>533</v>
      </c>
      <c r="B139" s="67" t="s">
        <v>7964</v>
      </c>
    </row>
    <row r="140" spans="1:2" ht="15">
      <c r="A140" s="68" t="s">
        <v>372</v>
      </c>
      <c r="B140" s="67" t="s">
        <v>7964</v>
      </c>
    </row>
    <row r="141" spans="1:2" ht="15">
      <c r="A141" s="68" t="s">
        <v>534</v>
      </c>
      <c r="B141" s="67" t="s">
        <v>7964</v>
      </c>
    </row>
    <row r="142" spans="1:2" ht="15">
      <c r="A142" s="68" t="s">
        <v>535</v>
      </c>
      <c r="B142" s="67" t="s">
        <v>7964</v>
      </c>
    </row>
    <row r="143" spans="1:2" ht="15">
      <c r="A143" s="68" t="s">
        <v>536</v>
      </c>
      <c r="B143" s="67" t="s">
        <v>7964</v>
      </c>
    </row>
    <row r="144" spans="1:2" ht="15">
      <c r="A144" s="68" t="s">
        <v>537</v>
      </c>
      <c r="B144" s="67" t="s">
        <v>7964</v>
      </c>
    </row>
    <row r="145" spans="1:2" ht="15">
      <c r="A145" s="68" t="s">
        <v>538</v>
      </c>
      <c r="B145" s="67" t="s">
        <v>7964</v>
      </c>
    </row>
    <row r="146" spans="1:2" ht="15">
      <c r="A146" s="68" t="s">
        <v>539</v>
      </c>
      <c r="B146" s="67" t="s">
        <v>7964</v>
      </c>
    </row>
    <row r="147" spans="1:2" ht="15">
      <c r="A147" s="68" t="s">
        <v>540</v>
      </c>
      <c r="B147" s="67" t="s">
        <v>7964</v>
      </c>
    </row>
    <row r="148" spans="1:2" ht="15">
      <c r="A148" s="68" t="s">
        <v>541</v>
      </c>
      <c r="B148" s="67" t="s">
        <v>7964</v>
      </c>
    </row>
    <row r="149" spans="1:2" ht="15">
      <c r="A149" s="68" t="s">
        <v>542</v>
      </c>
      <c r="B149" s="67" t="s">
        <v>7964</v>
      </c>
    </row>
    <row r="150" spans="1:2" ht="15">
      <c r="A150" s="68" t="s">
        <v>543</v>
      </c>
      <c r="B150" s="67" t="s">
        <v>7964</v>
      </c>
    </row>
    <row r="151" spans="1:2" ht="15">
      <c r="A151" s="68" t="s">
        <v>544</v>
      </c>
      <c r="B151" s="67" t="s">
        <v>7964</v>
      </c>
    </row>
    <row r="152" spans="1:2" ht="15">
      <c r="A152" s="68" t="s">
        <v>545</v>
      </c>
      <c r="B152" s="67" t="s">
        <v>7964</v>
      </c>
    </row>
    <row r="153" spans="1:2" ht="15">
      <c r="A153" s="68" t="s">
        <v>546</v>
      </c>
      <c r="B153" s="67" t="s">
        <v>7964</v>
      </c>
    </row>
    <row r="154" spans="1:2" ht="15">
      <c r="A154" s="68" t="s">
        <v>547</v>
      </c>
      <c r="B154" s="67" t="s">
        <v>7964</v>
      </c>
    </row>
    <row r="155" spans="1:2" ht="15">
      <c r="A155" s="68" t="s">
        <v>548</v>
      </c>
      <c r="B155" s="67" t="s">
        <v>7964</v>
      </c>
    </row>
    <row r="156" spans="1:2" ht="15">
      <c r="A156" s="68" t="s">
        <v>549</v>
      </c>
      <c r="B156" s="67" t="s">
        <v>7964</v>
      </c>
    </row>
    <row r="157" spans="1:2" ht="15">
      <c r="A157" s="68" t="s">
        <v>550</v>
      </c>
      <c r="B157" s="67" t="s">
        <v>7964</v>
      </c>
    </row>
    <row r="158" spans="1:2" ht="15">
      <c r="A158" s="68" t="s">
        <v>551</v>
      </c>
      <c r="B158" s="67" t="s">
        <v>7964</v>
      </c>
    </row>
    <row r="159" spans="1:2" ht="15">
      <c r="A159" s="68" t="s">
        <v>552</v>
      </c>
      <c r="B159" s="67" t="s">
        <v>7964</v>
      </c>
    </row>
    <row r="160" spans="1:2" ht="15">
      <c r="A160" s="68" t="s">
        <v>553</v>
      </c>
      <c r="B160" s="67" t="s">
        <v>7964</v>
      </c>
    </row>
    <row r="161" spans="1:2" ht="15">
      <c r="A161" s="68" t="s">
        <v>554</v>
      </c>
      <c r="B161" s="67" t="s">
        <v>7964</v>
      </c>
    </row>
    <row r="162" spans="1:2" ht="15">
      <c r="A162" s="68" t="s">
        <v>555</v>
      </c>
      <c r="B162" s="67" t="s">
        <v>7964</v>
      </c>
    </row>
    <row r="163" spans="1:2" ht="15">
      <c r="A163" s="68" t="s">
        <v>556</v>
      </c>
      <c r="B163" s="67" t="s">
        <v>7964</v>
      </c>
    </row>
    <row r="164" spans="1:2" ht="15">
      <c r="A164" s="68" t="s">
        <v>557</v>
      </c>
      <c r="B164" s="67" t="s">
        <v>7964</v>
      </c>
    </row>
    <row r="165" spans="1:2" ht="15">
      <c r="A165" s="68" t="s">
        <v>558</v>
      </c>
      <c r="B165" s="67" t="s">
        <v>7964</v>
      </c>
    </row>
    <row r="166" spans="1:2" ht="15">
      <c r="A166" s="68" t="s">
        <v>559</v>
      </c>
      <c r="B166" s="67" t="s">
        <v>7964</v>
      </c>
    </row>
    <row r="167" spans="1:2" ht="15">
      <c r="A167" s="68" t="s">
        <v>560</v>
      </c>
      <c r="B167" s="67" t="s">
        <v>7964</v>
      </c>
    </row>
    <row r="168" spans="1:2" ht="15">
      <c r="A168" s="68" t="s">
        <v>561</v>
      </c>
      <c r="B168" s="67" t="s">
        <v>7964</v>
      </c>
    </row>
    <row r="169" spans="1:2" ht="15">
      <c r="A169" s="68" t="s">
        <v>562</v>
      </c>
      <c r="B169" s="67" t="s">
        <v>7964</v>
      </c>
    </row>
    <row r="170" spans="1:2" ht="15">
      <c r="A170" s="68" t="s">
        <v>563</v>
      </c>
      <c r="B170" s="67" t="s">
        <v>7964</v>
      </c>
    </row>
    <row r="171" spans="1:2" ht="15">
      <c r="A171" s="68" t="s">
        <v>564</v>
      </c>
      <c r="B171" s="67" t="s">
        <v>7964</v>
      </c>
    </row>
    <row r="172" spans="1:2" ht="15">
      <c r="A172" s="68" t="s">
        <v>565</v>
      </c>
      <c r="B172" s="67" t="s">
        <v>7964</v>
      </c>
    </row>
    <row r="173" spans="1:2" ht="15">
      <c r="A173" s="68" t="s">
        <v>566</v>
      </c>
      <c r="B173" s="67" t="s">
        <v>7964</v>
      </c>
    </row>
    <row r="174" spans="1:2" ht="15">
      <c r="A174" s="68" t="s">
        <v>388</v>
      </c>
      <c r="B174" s="67" t="s">
        <v>7964</v>
      </c>
    </row>
    <row r="175" spans="1:2" ht="15">
      <c r="A175" s="68" t="s">
        <v>567</v>
      </c>
      <c r="B175" s="67" t="s">
        <v>7964</v>
      </c>
    </row>
    <row r="176" spans="1:2" ht="15">
      <c r="A176" s="68" t="s">
        <v>568</v>
      </c>
      <c r="B176" s="67" t="s">
        <v>7964</v>
      </c>
    </row>
    <row r="177" spans="1:2" ht="15">
      <c r="A177" s="68" t="s">
        <v>569</v>
      </c>
      <c r="B177" s="67" t="s">
        <v>7964</v>
      </c>
    </row>
    <row r="178" spans="1:2" ht="15">
      <c r="A178" s="68" t="s">
        <v>570</v>
      </c>
      <c r="B178" s="67" t="s">
        <v>7964</v>
      </c>
    </row>
    <row r="179" spans="1:2" ht="15">
      <c r="A179" s="68" t="s">
        <v>571</v>
      </c>
      <c r="B179" s="67" t="s">
        <v>7964</v>
      </c>
    </row>
    <row r="180" spans="1:2" ht="15">
      <c r="A180" s="68" t="s">
        <v>412</v>
      </c>
      <c r="B180" s="67" t="s">
        <v>7964</v>
      </c>
    </row>
    <row r="181" spans="1:2" ht="15">
      <c r="A181" s="68" t="s">
        <v>572</v>
      </c>
      <c r="B181" s="67" t="s">
        <v>7964</v>
      </c>
    </row>
    <row r="182" spans="1:2" ht="15">
      <c r="A182" s="68" t="s">
        <v>573</v>
      </c>
      <c r="B182" s="67" t="s">
        <v>7964</v>
      </c>
    </row>
    <row r="183" spans="1:2" ht="15">
      <c r="A183" s="68" t="s">
        <v>574</v>
      </c>
      <c r="B183" s="67" t="s">
        <v>7964</v>
      </c>
    </row>
    <row r="184" spans="1:2" ht="15">
      <c r="A184" s="68" t="s">
        <v>575</v>
      </c>
      <c r="B184" s="67" t="s">
        <v>7964</v>
      </c>
    </row>
    <row r="185" spans="1:2" ht="15">
      <c r="A185" s="68" t="s">
        <v>576</v>
      </c>
      <c r="B185" s="67" t="s">
        <v>7964</v>
      </c>
    </row>
    <row r="186" spans="1:2" ht="15">
      <c r="A186" s="68" t="s">
        <v>577</v>
      </c>
      <c r="B186" s="67" t="s">
        <v>7964</v>
      </c>
    </row>
    <row r="187" spans="1:2" ht="15">
      <c r="A187" s="68" t="s">
        <v>578</v>
      </c>
      <c r="B187" s="67" t="s">
        <v>7964</v>
      </c>
    </row>
    <row r="188" spans="1:2" ht="15">
      <c r="A188" s="68" t="s">
        <v>579</v>
      </c>
      <c r="B188" s="67" t="s">
        <v>7964</v>
      </c>
    </row>
    <row r="189" spans="1:2" ht="15">
      <c r="A189" s="68" t="s">
        <v>580</v>
      </c>
      <c r="B189" s="67" t="s">
        <v>7964</v>
      </c>
    </row>
    <row r="190" spans="1:2" ht="15">
      <c r="A190" s="68" t="s">
        <v>581</v>
      </c>
      <c r="B190" s="67" t="s">
        <v>7964</v>
      </c>
    </row>
    <row r="191" spans="1:2" ht="15">
      <c r="A191" s="68" t="s">
        <v>582</v>
      </c>
      <c r="B191" s="67" t="s">
        <v>7964</v>
      </c>
    </row>
    <row r="192" spans="1:2" ht="15">
      <c r="A192" s="68" t="s">
        <v>583</v>
      </c>
      <c r="B192" s="67" t="s">
        <v>7964</v>
      </c>
    </row>
    <row r="193" spans="1:2" ht="15">
      <c r="A193" s="68" t="s">
        <v>584</v>
      </c>
      <c r="B193" s="67" t="s">
        <v>7964</v>
      </c>
    </row>
    <row r="194" spans="1:2" ht="15">
      <c r="A194" s="68" t="s">
        <v>585</v>
      </c>
      <c r="B194" s="67" t="s">
        <v>7964</v>
      </c>
    </row>
    <row r="195" spans="1:2" ht="15">
      <c r="A195" s="68" t="s">
        <v>586</v>
      </c>
      <c r="B195" s="67" t="s">
        <v>7964</v>
      </c>
    </row>
    <row r="196" spans="1:2" ht="15">
      <c r="A196" s="68" t="s">
        <v>587</v>
      </c>
      <c r="B196" s="67" t="s">
        <v>7964</v>
      </c>
    </row>
    <row r="197" spans="1:2" ht="15">
      <c r="A197" s="68" t="s">
        <v>588</v>
      </c>
      <c r="B197" s="67" t="s">
        <v>7964</v>
      </c>
    </row>
    <row r="198" spans="1:2" ht="15">
      <c r="A198" s="68" t="s">
        <v>589</v>
      </c>
      <c r="B198" s="67" t="s">
        <v>7964</v>
      </c>
    </row>
    <row r="199" spans="1:2" ht="15">
      <c r="A199" s="68" t="s">
        <v>387</v>
      </c>
      <c r="B199" s="67" t="s">
        <v>7964</v>
      </c>
    </row>
    <row r="200" spans="1:2" ht="15">
      <c r="A200" s="68" t="s">
        <v>590</v>
      </c>
      <c r="B200" s="67" t="s">
        <v>7964</v>
      </c>
    </row>
    <row r="201" spans="1:2" ht="15">
      <c r="A201" s="68" t="s">
        <v>591</v>
      </c>
      <c r="B201" s="67" t="s">
        <v>7964</v>
      </c>
    </row>
    <row r="202" spans="1:2" ht="15">
      <c r="A202" s="68" t="s">
        <v>592</v>
      </c>
      <c r="B202" s="67" t="s">
        <v>7964</v>
      </c>
    </row>
    <row r="203" spans="1:2" ht="15">
      <c r="A203" s="68" t="s">
        <v>365</v>
      </c>
      <c r="B203" s="67" t="s">
        <v>7964</v>
      </c>
    </row>
    <row r="204" spans="1:2" ht="15">
      <c r="A204" s="68" t="s">
        <v>593</v>
      </c>
      <c r="B204" s="67" t="s">
        <v>7964</v>
      </c>
    </row>
    <row r="205" spans="1:2" ht="15">
      <c r="A205" s="68" t="s">
        <v>594</v>
      </c>
      <c r="B205" s="67" t="s">
        <v>7964</v>
      </c>
    </row>
    <row r="206" spans="1:2" ht="15">
      <c r="A206" s="68" t="s">
        <v>595</v>
      </c>
      <c r="B206" s="67" t="s">
        <v>7964</v>
      </c>
    </row>
    <row r="207" spans="1:2" ht="15">
      <c r="A207" s="68" t="s">
        <v>596</v>
      </c>
      <c r="B207" s="67" t="s">
        <v>7964</v>
      </c>
    </row>
    <row r="208" spans="1:2" ht="15">
      <c r="A208" s="68" t="s">
        <v>597</v>
      </c>
      <c r="B208" s="67" t="s">
        <v>7964</v>
      </c>
    </row>
    <row r="209" spans="1:2" ht="15">
      <c r="A209" s="68" t="s">
        <v>598</v>
      </c>
      <c r="B209" s="67" t="s">
        <v>7964</v>
      </c>
    </row>
    <row r="210" spans="1:2" ht="15">
      <c r="A210" s="68" t="s">
        <v>599</v>
      </c>
      <c r="B210" s="67" t="s">
        <v>7964</v>
      </c>
    </row>
    <row r="211" spans="1:2" ht="15">
      <c r="A211" s="68" t="s">
        <v>600</v>
      </c>
      <c r="B211" s="67" t="s">
        <v>7964</v>
      </c>
    </row>
    <row r="212" spans="1:2" ht="15">
      <c r="A212" s="68" t="s">
        <v>601</v>
      </c>
      <c r="B212" s="67" t="s">
        <v>7964</v>
      </c>
    </row>
    <row r="213" spans="1:2" ht="15">
      <c r="A213" s="68" t="s">
        <v>602</v>
      </c>
      <c r="B213" s="67" t="s">
        <v>7964</v>
      </c>
    </row>
    <row r="214" spans="1:2" ht="15">
      <c r="A214" s="68" t="s">
        <v>603</v>
      </c>
      <c r="B214" s="67" t="s">
        <v>7964</v>
      </c>
    </row>
    <row r="215" spans="1:2" ht="15">
      <c r="A215" s="68" t="s">
        <v>604</v>
      </c>
      <c r="B215" s="67" t="s">
        <v>7964</v>
      </c>
    </row>
    <row r="216" spans="1:2" ht="15">
      <c r="A216" s="68" t="s">
        <v>605</v>
      </c>
      <c r="B216" s="67" t="s">
        <v>7964</v>
      </c>
    </row>
    <row r="217" spans="1:2" ht="15">
      <c r="A217" s="68" t="s">
        <v>606</v>
      </c>
      <c r="B217" s="67" t="s">
        <v>7964</v>
      </c>
    </row>
    <row r="218" spans="1:2" ht="15">
      <c r="A218" s="68" t="s">
        <v>607</v>
      </c>
      <c r="B218" s="67" t="s">
        <v>7964</v>
      </c>
    </row>
    <row r="219" spans="1:2" ht="15">
      <c r="A219" s="68" t="s">
        <v>608</v>
      </c>
      <c r="B219" s="67" t="s">
        <v>7964</v>
      </c>
    </row>
    <row r="220" spans="1:2" ht="15">
      <c r="A220" s="68" t="s">
        <v>609</v>
      </c>
      <c r="B220" s="67" t="s">
        <v>7964</v>
      </c>
    </row>
    <row r="221" spans="1:2" ht="15">
      <c r="A221" s="68" t="s">
        <v>610</v>
      </c>
      <c r="B221" s="67" t="s">
        <v>7964</v>
      </c>
    </row>
    <row r="222" spans="1:2" ht="15">
      <c r="A222" s="68" t="s">
        <v>611</v>
      </c>
      <c r="B222" s="67" t="s">
        <v>7964</v>
      </c>
    </row>
    <row r="223" spans="1:2" ht="15">
      <c r="A223" s="68" t="s">
        <v>612</v>
      </c>
      <c r="B223" s="67" t="s">
        <v>7964</v>
      </c>
    </row>
    <row r="224" spans="1:2" ht="15">
      <c r="A224" s="68" t="s">
        <v>613</v>
      </c>
      <c r="B224" s="67" t="s">
        <v>7964</v>
      </c>
    </row>
    <row r="225" spans="1:2" ht="15">
      <c r="A225" s="68" t="s">
        <v>364</v>
      </c>
      <c r="B225" s="67" t="s">
        <v>7964</v>
      </c>
    </row>
    <row r="226" spans="1:2" ht="15">
      <c r="A226" s="68" t="s">
        <v>614</v>
      </c>
      <c r="B226" s="67" t="s">
        <v>7964</v>
      </c>
    </row>
    <row r="227" spans="1:2" ht="15">
      <c r="A227" s="68" t="s">
        <v>615</v>
      </c>
      <c r="B227" s="67" t="s">
        <v>7964</v>
      </c>
    </row>
    <row r="228" spans="1:2" ht="15">
      <c r="A228" s="68" t="s">
        <v>616</v>
      </c>
      <c r="B228" s="67" t="s">
        <v>7964</v>
      </c>
    </row>
    <row r="229" spans="1:2" ht="15">
      <c r="A229" s="68" t="s">
        <v>617</v>
      </c>
      <c r="B229" s="67" t="s">
        <v>7964</v>
      </c>
    </row>
    <row r="230" spans="1:2" ht="15">
      <c r="A230" s="68" t="s">
        <v>618</v>
      </c>
      <c r="B230" s="67" t="s">
        <v>7964</v>
      </c>
    </row>
    <row r="231" spans="1:2" ht="15">
      <c r="A231" s="68" t="s">
        <v>619</v>
      </c>
      <c r="B231" s="67" t="s">
        <v>7964</v>
      </c>
    </row>
    <row r="232" spans="1:2" ht="15">
      <c r="A232" s="68" t="s">
        <v>620</v>
      </c>
      <c r="B232" s="67" t="s">
        <v>7964</v>
      </c>
    </row>
    <row r="233" spans="1:2" ht="15">
      <c r="A233" s="68" t="s">
        <v>621</v>
      </c>
      <c r="B233" s="67" t="s">
        <v>7964</v>
      </c>
    </row>
    <row r="234" spans="1:2" ht="15">
      <c r="A234" s="68" t="s">
        <v>622</v>
      </c>
      <c r="B234" s="67" t="s">
        <v>7964</v>
      </c>
    </row>
    <row r="235" spans="1:2" ht="15">
      <c r="A235" s="68" t="s">
        <v>363</v>
      </c>
      <c r="B235" s="67" t="s">
        <v>7964</v>
      </c>
    </row>
    <row r="236" spans="1:2" ht="15">
      <c r="A236" s="68" t="s">
        <v>623</v>
      </c>
      <c r="B236" s="67" t="s">
        <v>7964</v>
      </c>
    </row>
    <row r="237" spans="1:2" ht="15">
      <c r="A237" s="68" t="s">
        <v>624</v>
      </c>
      <c r="B237" s="67" t="s">
        <v>7964</v>
      </c>
    </row>
    <row r="238" spans="1:2" ht="15">
      <c r="A238" s="68" t="s">
        <v>625</v>
      </c>
      <c r="B238" s="67" t="s">
        <v>7964</v>
      </c>
    </row>
    <row r="239" spans="1:2" ht="15">
      <c r="A239" s="68" t="s">
        <v>626</v>
      </c>
      <c r="B239" s="67" t="s">
        <v>7964</v>
      </c>
    </row>
    <row r="240" spans="1:2" ht="15">
      <c r="A240" s="68" t="s">
        <v>627</v>
      </c>
      <c r="B240" s="67" t="s">
        <v>7964</v>
      </c>
    </row>
    <row r="241" spans="1:2" ht="15">
      <c r="A241" s="68" t="s">
        <v>628</v>
      </c>
      <c r="B241" s="67" t="s">
        <v>7964</v>
      </c>
    </row>
    <row r="242" spans="1:2" ht="15">
      <c r="A242" s="68" t="s">
        <v>629</v>
      </c>
      <c r="B242" s="67" t="s">
        <v>7964</v>
      </c>
    </row>
    <row r="243" spans="1:2" ht="15">
      <c r="A243" s="68" t="s">
        <v>630</v>
      </c>
      <c r="B243" s="67" t="s">
        <v>7964</v>
      </c>
    </row>
    <row r="244" spans="1:2" ht="15">
      <c r="A244" s="68" t="s">
        <v>631</v>
      </c>
      <c r="B244" s="67" t="s">
        <v>7964</v>
      </c>
    </row>
    <row r="245" spans="1:2" ht="15">
      <c r="A245" s="68" t="s">
        <v>632</v>
      </c>
      <c r="B245" s="67" t="s">
        <v>7964</v>
      </c>
    </row>
    <row r="246" spans="1:2" ht="15">
      <c r="A246" s="68" t="s">
        <v>633</v>
      </c>
      <c r="B246" s="67" t="s">
        <v>7964</v>
      </c>
    </row>
    <row r="247" spans="1:2" ht="15">
      <c r="A247" s="68" t="s">
        <v>634</v>
      </c>
      <c r="B247" s="67" t="s">
        <v>7964</v>
      </c>
    </row>
    <row r="248" spans="1:2" ht="15">
      <c r="A248" s="68" t="s">
        <v>635</v>
      </c>
      <c r="B248" s="67" t="s">
        <v>7964</v>
      </c>
    </row>
    <row r="249" spans="1:2" ht="15">
      <c r="A249" s="68" t="s">
        <v>636</v>
      </c>
      <c r="B249" s="67" t="s">
        <v>7964</v>
      </c>
    </row>
    <row r="250" spans="1:2" ht="15">
      <c r="A250" s="68" t="s">
        <v>637</v>
      </c>
      <c r="B250" s="67" t="s">
        <v>7964</v>
      </c>
    </row>
    <row r="251" spans="1:2" ht="15">
      <c r="A251" s="68" t="s">
        <v>638</v>
      </c>
      <c r="B251" s="67" t="s">
        <v>7964</v>
      </c>
    </row>
    <row r="252" spans="1:2" ht="15">
      <c r="A252" s="68" t="s">
        <v>415</v>
      </c>
      <c r="B252" s="67" t="s">
        <v>7964</v>
      </c>
    </row>
    <row r="253" spans="1:2" ht="15">
      <c r="A253" s="68" t="s">
        <v>639</v>
      </c>
      <c r="B253" s="67" t="s">
        <v>7964</v>
      </c>
    </row>
    <row r="254" spans="1:2" ht="15">
      <c r="A254" s="68" t="s">
        <v>640</v>
      </c>
      <c r="B254" s="67" t="s">
        <v>7964</v>
      </c>
    </row>
    <row r="255" spans="1:2" ht="15">
      <c r="A255" s="68" t="s">
        <v>641</v>
      </c>
      <c r="B255" s="67" t="s">
        <v>7964</v>
      </c>
    </row>
    <row r="256" spans="1:2" ht="15">
      <c r="A256" s="68" t="s">
        <v>642</v>
      </c>
      <c r="B256" s="67" t="s">
        <v>7964</v>
      </c>
    </row>
    <row r="257" spans="1:2" ht="15">
      <c r="A257" s="68" t="s">
        <v>643</v>
      </c>
      <c r="B257" s="67" t="s">
        <v>7964</v>
      </c>
    </row>
    <row r="258" spans="1:2" ht="15">
      <c r="A258" s="68" t="s">
        <v>644</v>
      </c>
      <c r="B258" s="67" t="s">
        <v>7964</v>
      </c>
    </row>
    <row r="259" spans="1:2" ht="15">
      <c r="A259" s="68" t="s">
        <v>645</v>
      </c>
      <c r="B259" s="67" t="s">
        <v>7964</v>
      </c>
    </row>
    <row r="260" spans="1:2" ht="15">
      <c r="A260" s="68" t="s">
        <v>646</v>
      </c>
      <c r="B260" s="67" t="s">
        <v>7964</v>
      </c>
    </row>
    <row r="261" spans="1:2" ht="15">
      <c r="A261" s="68" t="s">
        <v>647</v>
      </c>
      <c r="B261" s="67" t="s">
        <v>7964</v>
      </c>
    </row>
    <row r="262" spans="1:2" ht="15">
      <c r="A262" s="68" t="s">
        <v>648</v>
      </c>
      <c r="B262" s="67" t="s">
        <v>7964</v>
      </c>
    </row>
    <row r="263" spans="1:2" ht="15">
      <c r="A263" s="68" t="s">
        <v>649</v>
      </c>
      <c r="B263" s="67" t="s">
        <v>7964</v>
      </c>
    </row>
    <row r="264" spans="1:2" ht="15">
      <c r="A264" s="68" t="s">
        <v>650</v>
      </c>
      <c r="B264" s="67" t="s">
        <v>7964</v>
      </c>
    </row>
    <row r="265" spans="1:2" ht="15">
      <c r="A265" s="68" t="s">
        <v>651</v>
      </c>
      <c r="B265" s="67" t="s">
        <v>7964</v>
      </c>
    </row>
    <row r="266" spans="1:2" ht="15">
      <c r="A266" s="68" t="s">
        <v>652</v>
      </c>
      <c r="B266" s="67" t="s">
        <v>7964</v>
      </c>
    </row>
    <row r="267" spans="1:2" ht="15">
      <c r="A267" s="68" t="s">
        <v>653</v>
      </c>
      <c r="B267" s="67" t="s">
        <v>7964</v>
      </c>
    </row>
    <row r="268" spans="1:2" ht="15">
      <c r="A268" s="68" t="s">
        <v>654</v>
      </c>
      <c r="B268" s="67" t="s">
        <v>7964</v>
      </c>
    </row>
    <row r="269" spans="1:2" ht="15">
      <c r="A269" s="68" t="s">
        <v>359</v>
      </c>
      <c r="B269" s="67" t="s">
        <v>7964</v>
      </c>
    </row>
    <row r="270" spans="1:2" ht="15">
      <c r="A270" s="68" t="s">
        <v>655</v>
      </c>
      <c r="B270" s="67" t="s">
        <v>7964</v>
      </c>
    </row>
    <row r="271" spans="1:2" ht="15">
      <c r="A271" s="68" t="s">
        <v>656</v>
      </c>
      <c r="B271" s="67" t="s">
        <v>7964</v>
      </c>
    </row>
    <row r="272" spans="1:2" ht="15">
      <c r="A272" s="68" t="s">
        <v>657</v>
      </c>
      <c r="B272" s="67" t="s">
        <v>7964</v>
      </c>
    </row>
    <row r="273" spans="1:2" ht="15">
      <c r="A273" s="68" t="s">
        <v>386</v>
      </c>
      <c r="B273" s="67" t="s">
        <v>7964</v>
      </c>
    </row>
    <row r="274" spans="1:2" ht="15">
      <c r="A274" s="68" t="s">
        <v>658</v>
      </c>
      <c r="B274" s="67" t="s">
        <v>7964</v>
      </c>
    </row>
    <row r="275" spans="1:2" ht="15">
      <c r="A275" s="68" t="s">
        <v>659</v>
      </c>
      <c r="B275" s="67" t="s">
        <v>7964</v>
      </c>
    </row>
    <row r="276" spans="1:2" ht="15">
      <c r="A276" s="68" t="s">
        <v>660</v>
      </c>
      <c r="B276" s="67" t="s">
        <v>7964</v>
      </c>
    </row>
    <row r="277" spans="1:2" ht="15">
      <c r="A277" s="68" t="s">
        <v>661</v>
      </c>
      <c r="B277" s="67" t="s">
        <v>7964</v>
      </c>
    </row>
    <row r="278" spans="1:2" ht="15">
      <c r="A278" s="68" t="s">
        <v>662</v>
      </c>
      <c r="B278" s="67" t="s">
        <v>7964</v>
      </c>
    </row>
    <row r="279" spans="1:2" ht="15">
      <c r="A279" s="68" t="s">
        <v>663</v>
      </c>
      <c r="B279" s="67" t="s">
        <v>7964</v>
      </c>
    </row>
    <row r="280" spans="1:2" ht="15">
      <c r="A280" s="68" t="s">
        <v>664</v>
      </c>
      <c r="B280" s="67" t="s">
        <v>7964</v>
      </c>
    </row>
    <row r="281" spans="1:2" ht="15">
      <c r="A281" s="68" t="s">
        <v>665</v>
      </c>
      <c r="B281" s="67" t="s">
        <v>7964</v>
      </c>
    </row>
    <row r="282" spans="1:2" ht="15">
      <c r="A282" s="68" t="s">
        <v>666</v>
      </c>
      <c r="B282" s="67" t="s">
        <v>7964</v>
      </c>
    </row>
    <row r="283" spans="1:2" ht="15">
      <c r="A283" s="68" t="s">
        <v>667</v>
      </c>
      <c r="B283" s="67" t="s">
        <v>7964</v>
      </c>
    </row>
    <row r="284" spans="1:2" ht="15">
      <c r="A284" s="68" t="s">
        <v>668</v>
      </c>
      <c r="B284" s="67" t="s">
        <v>7964</v>
      </c>
    </row>
    <row r="285" spans="1:2" ht="15">
      <c r="A285" s="68" t="s">
        <v>383</v>
      </c>
      <c r="B285" s="67" t="s">
        <v>7964</v>
      </c>
    </row>
    <row r="286" spans="1:2" ht="15">
      <c r="A286" s="68" t="s">
        <v>669</v>
      </c>
      <c r="B286" s="67" t="s">
        <v>7964</v>
      </c>
    </row>
    <row r="287" spans="1:2" ht="15">
      <c r="A287" s="68" t="s">
        <v>670</v>
      </c>
      <c r="B287" s="67" t="s">
        <v>7964</v>
      </c>
    </row>
    <row r="288" spans="1:2" ht="15">
      <c r="A288" s="68" t="s">
        <v>671</v>
      </c>
      <c r="B288" s="67" t="s">
        <v>7964</v>
      </c>
    </row>
    <row r="289" spans="1:2" ht="15">
      <c r="A289" s="68" t="s">
        <v>672</v>
      </c>
      <c r="B289" s="67" t="s">
        <v>7964</v>
      </c>
    </row>
    <row r="290" spans="1:2" ht="15">
      <c r="A290" s="68" t="s">
        <v>673</v>
      </c>
      <c r="B290" s="67" t="s">
        <v>7964</v>
      </c>
    </row>
    <row r="291" spans="1:2" ht="15">
      <c r="A291" s="68" t="s">
        <v>674</v>
      </c>
      <c r="B291" s="67" t="s">
        <v>7964</v>
      </c>
    </row>
    <row r="292" spans="1:2" ht="15">
      <c r="A292" s="68" t="s">
        <v>675</v>
      </c>
      <c r="B292" s="67" t="s">
        <v>7964</v>
      </c>
    </row>
    <row r="293" spans="1:2" ht="15">
      <c r="A293" s="68" t="s">
        <v>676</v>
      </c>
      <c r="B293" s="67" t="s">
        <v>7964</v>
      </c>
    </row>
    <row r="294" spans="1:2" ht="15">
      <c r="A294" s="68" t="s">
        <v>677</v>
      </c>
      <c r="B294" s="67" t="s">
        <v>7964</v>
      </c>
    </row>
    <row r="295" spans="1:2" ht="15">
      <c r="A295" s="68" t="s">
        <v>678</v>
      </c>
      <c r="B295" s="67" t="s">
        <v>7964</v>
      </c>
    </row>
    <row r="296" spans="1:2" ht="15">
      <c r="A296" s="68" t="s">
        <v>679</v>
      </c>
      <c r="B296" s="67" t="s">
        <v>7964</v>
      </c>
    </row>
    <row r="297" spans="1:2" ht="15">
      <c r="A297" s="68" t="s">
        <v>680</v>
      </c>
      <c r="B297" s="67" t="s">
        <v>7964</v>
      </c>
    </row>
    <row r="298" spans="1:2" ht="15">
      <c r="A298" s="68" t="s">
        <v>681</v>
      </c>
      <c r="B298" s="67" t="s">
        <v>7964</v>
      </c>
    </row>
    <row r="299" spans="1:2" ht="15">
      <c r="A299" s="68" t="s">
        <v>682</v>
      </c>
      <c r="B299" s="67" t="s">
        <v>7964</v>
      </c>
    </row>
    <row r="300" spans="1:2" ht="15">
      <c r="A300" s="68" t="s">
        <v>683</v>
      </c>
      <c r="B300" s="67" t="s">
        <v>7964</v>
      </c>
    </row>
    <row r="301" spans="1:2" ht="15">
      <c r="A301" s="68" t="s">
        <v>684</v>
      </c>
      <c r="B301" s="67" t="s">
        <v>7964</v>
      </c>
    </row>
    <row r="302" spans="1:2" ht="15">
      <c r="A302" s="68" t="s">
        <v>685</v>
      </c>
      <c r="B302" s="67" t="s">
        <v>7964</v>
      </c>
    </row>
    <row r="303" spans="1:2" ht="15">
      <c r="A303" s="68" t="s">
        <v>686</v>
      </c>
      <c r="B303" s="67" t="s">
        <v>7964</v>
      </c>
    </row>
    <row r="304" spans="1:2" ht="15">
      <c r="A304" s="68" t="s">
        <v>687</v>
      </c>
      <c r="B304" s="67" t="s">
        <v>7964</v>
      </c>
    </row>
    <row r="305" spans="1:2" ht="15">
      <c r="A305" s="68" t="s">
        <v>688</v>
      </c>
      <c r="B305" s="67" t="s">
        <v>7964</v>
      </c>
    </row>
    <row r="306" spans="1:2" ht="15">
      <c r="A306" s="68" t="s">
        <v>689</v>
      </c>
      <c r="B306" s="67" t="s">
        <v>7964</v>
      </c>
    </row>
    <row r="307" spans="1:2" ht="15">
      <c r="A307" s="68" t="s">
        <v>690</v>
      </c>
      <c r="B307" s="67" t="s">
        <v>7964</v>
      </c>
    </row>
    <row r="308" spans="1:2" ht="15">
      <c r="A308" s="68" t="s">
        <v>691</v>
      </c>
      <c r="B308" s="67" t="s">
        <v>7964</v>
      </c>
    </row>
    <row r="309" spans="1:2" ht="15">
      <c r="A309" s="68" t="s">
        <v>409</v>
      </c>
      <c r="B309" s="67" t="s">
        <v>7964</v>
      </c>
    </row>
    <row r="310" spans="1:2" ht="15">
      <c r="A310" s="68" t="s">
        <v>692</v>
      </c>
      <c r="B310" s="67" t="s">
        <v>7964</v>
      </c>
    </row>
    <row r="311" spans="1:2" ht="15">
      <c r="A311" s="68" t="s">
        <v>693</v>
      </c>
      <c r="B311" s="67" t="s">
        <v>7964</v>
      </c>
    </row>
    <row r="312" spans="1:2" ht="15">
      <c r="A312" s="68" t="s">
        <v>694</v>
      </c>
      <c r="B312" s="67" t="s">
        <v>7964</v>
      </c>
    </row>
    <row r="313" spans="1:2" ht="15">
      <c r="A313" s="68" t="s">
        <v>695</v>
      </c>
      <c r="B313" s="67" t="s">
        <v>7964</v>
      </c>
    </row>
    <row r="314" spans="1:2" ht="15">
      <c r="A314" s="68" t="s">
        <v>696</v>
      </c>
      <c r="B314" s="67" t="s">
        <v>7964</v>
      </c>
    </row>
    <row r="315" spans="1:2" ht="15">
      <c r="A315" s="68" t="s">
        <v>697</v>
      </c>
      <c r="B315" s="67" t="s">
        <v>7964</v>
      </c>
    </row>
    <row r="316" spans="1:2" ht="15">
      <c r="A316" s="68" t="s">
        <v>698</v>
      </c>
      <c r="B316" s="67" t="s">
        <v>7964</v>
      </c>
    </row>
    <row r="317" spans="1:2" ht="15">
      <c r="A317" s="68" t="s">
        <v>699</v>
      </c>
      <c r="B317" s="67" t="s">
        <v>7964</v>
      </c>
    </row>
    <row r="318" spans="1:2" ht="15">
      <c r="A318" s="68" t="s">
        <v>700</v>
      </c>
      <c r="B318" s="67" t="s">
        <v>7964</v>
      </c>
    </row>
    <row r="319" spans="1:2" ht="15">
      <c r="A319" s="68" t="s">
        <v>701</v>
      </c>
      <c r="B319" s="67" t="s">
        <v>7964</v>
      </c>
    </row>
    <row r="320" spans="1:2" ht="15">
      <c r="A320" s="68" t="s">
        <v>702</v>
      </c>
      <c r="B320" s="67" t="s">
        <v>7964</v>
      </c>
    </row>
    <row r="321" spans="1:2" ht="15">
      <c r="A321" s="68" t="s">
        <v>703</v>
      </c>
      <c r="B321" s="67" t="s">
        <v>7964</v>
      </c>
    </row>
    <row r="322" spans="1:2" ht="15">
      <c r="A322" s="68" t="s">
        <v>704</v>
      </c>
      <c r="B322" s="67" t="s">
        <v>7964</v>
      </c>
    </row>
    <row r="323" spans="1:2" ht="15">
      <c r="A323" s="68" t="s">
        <v>366</v>
      </c>
      <c r="B323" s="67" t="s">
        <v>7964</v>
      </c>
    </row>
    <row r="324" spans="1:2" ht="15">
      <c r="A324" s="68" t="s">
        <v>705</v>
      </c>
      <c r="B324" s="67" t="s">
        <v>7964</v>
      </c>
    </row>
    <row r="325" spans="1:2" ht="15">
      <c r="A325" s="68" t="s">
        <v>706</v>
      </c>
      <c r="B325" s="67" t="s">
        <v>7964</v>
      </c>
    </row>
    <row r="326" spans="1:2" ht="15">
      <c r="A326" s="68" t="s">
        <v>707</v>
      </c>
      <c r="B326" s="67" t="s">
        <v>7964</v>
      </c>
    </row>
    <row r="327" spans="1:2" ht="15">
      <c r="A327" s="68" t="s">
        <v>708</v>
      </c>
      <c r="B327" s="67" t="s">
        <v>7964</v>
      </c>
    </row>
    <row r="328" spans="1:2" ht="15">
      <c r="A328" s="68" t="s">
        <v>709</v>
      </c>
      <c r="B328" s="67" t="s">
        <v>7964</v>
      </c>
    </row>
    <row r="329" spans="1:2" ht="15">
      <c r="A329" s="68" t="s">
        <v>710</v>
      </c>
      <c r="B329" s="67" t="s">
        <v>7964</v>
      </c>
    </row>
    <row r="330" spans="1:2" ht="15">
      <c r="A330" s="68" t="s">
        <v>711</v>
      </c>
      <c r="B330" s="67" t="s">
        <v>7964</v>
      </c>
    </row>
    <row r="331" spans="1:2" ht="15">
      <c r="A331" s="68" t="s">
        <v>712</v>
      </c>
      <c r="B331" s="67" t="s">
        <v>7964</v>
      </c>
    </row>
    <row r="332" spans="1:2" ht="15">
      <c r="A332" s="68" t="s">
        <v>713</v>
      </c>
      <c r="B332" s="67" t="s">
        <v>7964</v>
      </c>
    </row>
    <row r="333" spans="1:2" ht="15">
      <c r="A333" s="68" t="s">
        <v>402</v>
      </c>
      <c r="B333" s="67" t="s">
        <v>7964</v>
      </c>
    </row>
    <row r="334" spans="1:2" ht="15">
      <c r="A334" s="68" t="s">
        <v>714</v>
      </c>
      <c r="B334" s="67" t="s">
        <v>7964</v>
      </c>
    </row>
    <row r="335" spans="1:2" ht="15">
      <c r="A335" s="68" t="s">
        <v>715</v>
      </c>
      <c r="B335" s="67" t="s">
        <v>7964</v>
      </c>
    </row>
    <row r="336" spans="1:2" ht="15">
      <c r="A336" s="68" t="s">
        <v>716</v>
      </c>
      <c r="B336" s="67" t="s">
        <v>7964</v>
      </c>
    </row>
    <row r="337" spans="1:2" ht="15">
      <c r="A337" s="68" t="s">
        <v>379</v>
      </c>
      <c r="B337" s="67" t="s">
        <v>7964</v>
      </c>
    </row>
    <row r="338" spans="1:2" ht="15">
      <c r="A338" s="68" t="s">
        <v>717</v>
      </c>
      <c r="B338" s="67" t="s">
        <v>7964</v>
      </c>
    </row>
    <row r="339" spans="1:2" ht="15">
      <c r="A339" s="68" t="s">
        <v>718</v>
      </c>
      <c r="B339" s="67" t="s">
        <v>7964</v>
      </c>
    </row>
    <row r="340" spans="1:2" ht="15">
      <c r="A340" s="68" t="s">
        <v>719</v>
      </c>
      <c r="B340" s="67" t="s">
        <v>7964</v>
      </c>
    </row>
    <row r="341" spans="1:2" ht="15">
      <c r="A341" s="68" t="s">
        <v>720</v>
      </c>
      <c r="B341" s="67" t="s">
        <v>7964</v>
      </c>
    </row>
    <row r="342" spans="1:2" ht="15">
      <c r="A342" s="68" t="s">
        <v>721</v>
      </c>
      <c r="B342" s="67" t="s">
        <v>7964</v>
      </c>
    </row>
    <row r="343" spans="1:2" ht="15">
      <c r="A343" s="68" t="s">
        <v>397</v>
      </c>
      <c r="B343" s="67" t="s">
        <v>7964</v>
      </c>
    </row>
    <row r="344" spans="1:2" ht="15">
      <c r="A344" s="68" t="s">
        <v>722</v>
      </c>
      <c r="B344" s="67" t="s">
        <v>7964</v>
      </c>
    </row>
    <row r="345" spans="1:2" ht="15">
      <c r="A345" s="68" t="s">
        <v>723</v>
      </c>
      <c r="B345" s="67" t="s">
        <v>7964</v>
      </c>
    </row>
    <row r="346" spans="1:2" ht="15">
      <c r="A346" s="68" t="s">
        <v>724</v>
      </c>
      <c r="B346" s="67" t="s">
        <v>7964</v>
      </c>
    </row>
    <row r="347" spans="1:2" ht="15">
      <c r="A347" s="68" t="s">
        <v>725</v>
      </c>
      <c r="B347" s="67" t="s">
        <v>7964</v>
      </c>
    </row>
    <row r="348" spans="1:2" ht="15">
      <c r="A348" s="68" t="s">
        <v>726</v>
      </c>
      <c r="B348" s="67" t="s">
        <v>7964</v>
      </c>
    </row>
    <row r="349" spans="1:2" ht="15">
      <c r="A349" s="68" t="s">
        <v>727</v>
      </c>
      <c r="B349" s="67" t="s">
        <v>7964</v>
      </c>
    </row>
    <row r="350" spans="1:2" ht="15">
      <c r="A350" s="68" t="s">
        <v>356</v>
      </c>
      <c r="B350" s="67" t="s">
        <v>7964</v>
      </c>
    </row>
    <row r="351" spans="1:2" ht="15">
      <c r="A351" s="68" t="s">
        <v>728</v>
      </c>
      <c r="B351" s="67" t="s">
        <v>7964</v>
      </c>
    </row>
    <row r="352" spans="1:2" ht="15">
      <c r="A352" s="68" t="s">
        <v>729</v>
      </c>
      <c r="B352" s="67" t="s">
        <v>7964</v>
      </c>
    </row>
    <row r="353" spans="1:2" ht="15">
      <c r="A353" s="68" t="s">
        <v>730</v>
      </c>
      <c r="B353" s="67" t="s">
        <v>7964</v>
      </c>
    </row>
    <row r="354" spans="1:2" ht="15">
      <c r="A354" s="68" t="s">
        <v>731</v>
      </c>
      <c r="B354" s="67" t="s">
        <v>7964</v>
      </c>
    </row>
    <row r="355" spans="1:2" ht="15">
      <c r="A355" s="68" t="s">
        <v>732</v>
      </c>
      <c r="B355" s="67" t="s">
        <v>7964</v>
      </c>
    </row>
    <row r="356" spans="1:2" ht="15">
      <c r="A356" s="68" t="s">
        <v>733</v>
      </c>
      <c r="B356" s="67" t="s">
        <v>7964</v>
      </c>
    </row>
    <row r="357" spans="1:2" ht="15">
      <c r="A357" s="68" t="s">
        <v>734</v>
      </c>
      <c r="B357" s="67" t="s">
        <v>7964</v>
      </c>
    </row>
    <row r="358" spans="1:2" ht="15">
      <c r="A358" s="68" t="s">
        <v>735</v>
      </c>
      <c r="B358" s="67" t="s">
        <v>7964</v>
      </c>
    </row>
    <row r="359" spans="1:2" ht="15">
      <c r="A359" s="68" t="s">
        <v>736</v>
      </c>
      <c r="B359" s="67" t="s">
        <v>7964</v>
      </c>
    </row>
    <row r="360" spans="1:2" ht="15">
      <c r="A360" s="68" t="s">
        <v>737</v>
      </c>
      <c r="B360" s="67" t="s">
        <v>7964</v>
      </c>
    </row>
    <row r="361" spans="1:2" ht="15">
      <c r="A361" s="68" t="s">
        <v>738</v>
      </c>
      <c r="B361" s="67" t="s">
        <v>7964</v>
      </c>
    </row>
    <row r="362" spans="1:2" ht="15">
      <c r="A362" s="68" t="s">
        <v>739</v>
      </c>
      <c r="B362" s="67" t="s">
        <v>7964</v>
      </c>
    </row>
    <row r="363" spans="1:2" ht="15">
      <c r="A363" s="68" t="s">
        <v>740</v>
      </c>
      <c r="B363" s="67" t="s">
        <v>7964</v>
      </c>
    </row>
    <row r="364" spans="1:2" ht="15">
      <c r="A364" s="68" t="s">
        <v>741</v>
      </c>
      <c r="B364" s="67" t="s">
        <v>7964</v>
      </c>
    </row>
    <row r="365" spans="1:2" ht="15">
      <c r="A365" s="68" t="s">
        <v>742</v>
      </c>
      <c r="B365" s="67" t="s">
        <v>7964</v>
      </c>
    </row>
    <row r="366" spans="1:2" ht="15">
      <c r="A366" s="68" t="s">
        <v>743</v>
      </c>
      <c r="B366" s="67" t="s">
        <v>7964</v>
      </c>
    </row>
    <row r="367" spans="1:2" ht="15">
      <c r="A367" s="68" t="s">
        <v>744</v>
      </c>
      <c r="B367" s="67" t="s">
        <v>7964</v>
      </c>
    </row>
    <row r="368" spans="1:2" ht="15">
      <c r="A368" s="68" t="s">
        <v>745</v>
      </c>
      <c r="B368" s="67" t="s">
        <v>7964</v>
      </c>
    </row>
    <row r="369" spans="1:2" ht="15">
      <c r="A369" s="68" t="s">
        <v>746</v>
      </c>
      <c r="B369" s="67" t="s">
        <v>7964</v>
      </c>
    </row>
    <row r="370" spans="1:2" ht="15">
      <c r="A370" s="68" t="s">
        <v>747</v>
      </c>
      <c r="B370" s="67" t="s">
        <v>7964</v>
      </c>
    </row>
    <row r="371" spans="1:2" ht="15">
      <c r="A371" s="68" t="s">
        <v>748</v>
      </c>
      <c r="B371" s="67" t="s">
        <v>7964</v>
      </c>
    </row>
    <row r="372" spans="1:2" ht="15">
      <c r="A372" s="68" t="s">
        <v>749</v>
      </c>
      <c r="B372" s="67" t="s">
        <v>7964</v>
      </c>
    </row>
    <row r="373" spans="1:2" ht="15">
      <c r="A373" s="68" t="s">
        <v>750</v>
      </c>
      <c r="B373" s="67" t="s">
        <v>7964</v>
      </c>
    </row>
    <row r="374" spans="1:2" ht="15">
      <c r="A374" s="68" t="s">
        <v>751</v>
      </c>
      <c r="B374" s="67" t="s">
        <v>7964</v>
      </c>
    </row>
    <row r="375" spans="1:2" ht="15">
      <c r="A375" s="68" t="s">
        <v>752</v>
      </c>
      <c r="B375" s="67" t="s">
        <v>7964</v>
      </c>
    </row>
    <row r="376" spans="1:2" ht="15">
      <c r="A376" s="68" t="s">
        <v>753</v>
      </c>
      <c r="B376" s="67" t="s">
        <v>7964</v>
      </c>
    </row>
    <row r="377" spans="1:2" ht="15">
      <c r="A377" s="68" t="s">
        <v>754</v>
      </c>
      <c r="B377" s="67" t="s">
        <v>7964</v>
      </c>
    </row>
    <row r="378" spans="1:2" ht="15">
      <c r="A378" s="68" t="s">
        <v>755</v>
      </c>
      <c r="B378" s="67" t="s">
        <v>7964</v>
      </c>
    </row>
    <row r="379" spans="1:2" ht="15">
      <c r="A379" s="68" t="s">
        <v>756</v>
      </c>
      <c r="B379" s="67" t="s">
        <v>7964</v>
      </c>
    </row>
    <row r="380" spans="1:2" ht="15">
      <c r="A380" s="68" t="s">
        <v>757</v>
      </c>
      <c r="B380" s="67" t="s">
        <v>7964</v>
      </c>
    </row>
    <row r="381" spans="1:2" ht="15">
      <c r="A381" s="68" t="s">
        <v>758</v>
      </c>
      <c r="B381" s="67" t="s">
        <v>7964</v>
      </c>
    </row>
    <row r="382" spans="1:2" ht="15">
      <c r="A382" s="68" t="s">
        <v>759</v>
      </c>
      <c r="B382" s="67" t="s">
        <v>7964</v>
      </c>
    </row>
    <row r="383" spans="1:2" ht="15">
      <c r="A383" s="68" t="s">
        <v>760</v>
      </c>
      <c r="B383" s="67" t="s">
        <v>7964</v>
      </c>
    </row>
    <row r="384" spans="1:2" ht="15">
      <c r="A384" s="68" t="s">
        <v>761</v>
      </c>
      <c r="B384" s="67" t="s">
        <v>7964</v>
      </c>
    </row>
    <row r="385" spans="1:2" ht="15">
      <c r="A385" s="68" t="s">
        <v>762</v>
      </c>
      <c r="B385" s="67" t="s">
        <v>7964</v>
      </c>
    </row>
    <row r="386" spans="1:2" ht="15">
      <c r="A386" s="68" t="s">
        <v>763</v>
      </c>
      <c r="B386" s="67" t="s">
        <v>7964</v>
      </c>
    </row>
    <row r="387" spans="1:2" ht="15">
      <c r="A387" s="68" t="s">
        <v>764</v>
      </c>
      <c r="B387" s="67" t="s">
        <v>7964</v>
      </c>
    </row>
    <row r="388" spans="1:2" ht="15">
      <c r="A388" s="68" t="s">
        <v>765</v>
      </c>
      <c r="B388" s="67" t="s">
        <v>7964</v>
      </c>
    </row>
    <row r="389" spans="1:2" ht="15">
      <c r="A389" s="68" t="s">
        <v>766</v>
      </c>
      <c r="B389" s="67" t="s">
        <v>7964</v>
      </c>
    </row>
    <row r="390" spans="1:2" ht="15">
      <c r="A390" s="68" t="s">
        <v>767</v>
      </c>
      <c r="B390" s="67" t="s">
        <v>7964</v>
      </c>
    </row>
    <row r="391" spans="1:2" ht="15">
      <c r="A391" s="68" t="s">
        <v>768</v>
      </c>
      <c r="B391" s="67" t="s">
        <v>7964</v>
      </c>
    </row>
    <row r="392" spans="1:2" ht="15">
      <c r="A392" s="68" t="s">
        <v>769</v>
      </c>
      <c r="B392" s="67" t="s">
        <v>7964</v>
      </c>
    </row>
    <row r="393" spans="1:2" ht="15">
      <c r="A393" s="68" t="s">
        <v>770</v>
      </c>
      <c r="B393" s="67" t="s">
        <v>7964</v>
      </c>
    </row>
    <row r="394" spans="1:2" ht="15">
      <c r="A394" s="68" t="s">
        <v>771</v>
      </c>
      <c r="B394" s="67" t="s">
        <v>7964</v>
      </c>
    </row>
    <row r="395" spans="1:2" ht="15">
      <c r="A395" s="68" t="s">
        <v>373</v>
      </c>
      <c r="B395" s="67" t="s">
        <v>7964</v>
      </c>
    </row>
    <row r="396" spans="1:2" ht="15">
      <c r="A396" s="68" t="s">
        <v>772</v>
      </c>
      <c r="B396" s="67" t="s">
        <v>7964</v>
      </c>
    </row>
    <row r="397" spans="1:2" ht="15">
      <c r="A397" s="68" t="s">
        <v>773</v>
      </c>
      <c r="B397" s="67" t="s">
        <v>7964</v>
      </c>
    </row>
    <row r="398" spans="1:2" ht="15">
      <c r="A398" s="68" t="s">
        <v>774</v>
      </c>
      <c r="B398" s="67" t="s">
        <v>7964</v>
      </c>
    </row>
    <row r="399" spans="1:2" ht="15">
      <c r="A399" s="68" t="s">
        <v>775</v>
      </c>
      <c r="B399" s="67" t="s">
        <v>7964</v>
      </c>
    </row>
    <row r="400" spans="1:2" ht="15">
      <c r="A400" s="68" t="s">
        <v>776</v>
      </c>
      <c r="B400" s="67" t="s">
        <v>7964</v>
      </c>
    </row>
    <row r="401" spans="1:2" ht="15">
      <c r="A401" s="68" t="s">
        <v>777</v>
      </c>
      <c r="B401" s="67" t="s">
        <v>7964</v>
      </c>
    </row>
    <row r="402" spans="1:2" ht="15">
      <c r="A402" s="68" t="s">
        <v>778</v>
      </c>
      <c r="B402" s="67" t="s">
        <v>7964</v>
      </c>
    </row>
    <row r="403" spans="1:2" ht="15">
      <c r="A403" s="68" t="s">
        <v>779</v>
      </c>
      <c r="B403" s="67" t="s">
        <v>7964</v>
      </c>
    </row>
    <row r="404" spans="1:2" ht="15">
      <c r="A404" s="68" t="s">
        <v>780</v>
      </c>
      <c r="B404" s="67" t="s">
        <v>7964</v>
      </c>
    </row>
    <row r="405" spans="1:2" ht="15">
      <c r="A405" s="68" t="s">
        <v>781</v>
      </c>
      <c r="B405" s="67" t="s">
        <v>7964</v>
      </c>
    </row>
    <row r="406" spans="1:2" ht="15">
      <c r="A406" s="68" t="s">
        <v>782</v>
      </c>
      <c r="B406" s="67" t="s">
        <v>7964</v>
      </c>
    </row>
    <row r="407" spans="1:2" ht="15">
      <c r="A407" s="68" t="s">
        <v>783</v>
      </c>
      <c r="B407" s="67" t="s">
        <v>7964</v>
      </c>
    </row>
    <row r="408" spans="1:2" ht="15">
      <c r="A408" s="68" t="s">
        <v>784</v>
      </c>
      <c r="B408" s="67" t="s">
        <v>7964</v>
      </c>
    </row>
    <row r="409" spans="1:2" ht="15">
      <c r="A409" s="68" t="s">
        <v>785</v>
      </c>
      <c r="B409" s="67" t="s">
        <v>7964</v>
      </c>
    </row>
    <row r="410" spans="1:2" ht="15">
      <c r="A410" s="68" t="s">
        <v>786</v>
      </c>
      <c r="B410" s="67" t="s">
        <v>7964</v>
      </c>
    </row>
    <row r="411" spans="1:2" ht="15">
      <c r="A411" s="68" t="s">
        <v>787</v>
      </c>
      <c r="B411" s="67" t="s">
        <v>7964</v>
      </c>
    </row>
    <row r="412" spans="1:2" ht="15">
      <c r="A412" s="68" t="s">
        <v>788</v>
      </c>
      <c r="B412" s="67" t="s">
        <v>7964</v>
      </c>
    </row>
    <row r="413" spans="1:2" ht="15">
      <c r="A413" s="68" t="s">
        <v>789</v>
      </c>
      <c r="B413" s="67" t="s">
        <v>7964</v>
      </c>
    </row>
    <row r="414" spans="1:2" ht="15">
      <c r="A414" s="68" t="s">
        <v>790</v>
      </c>
      <c r="B414" s="67" t="s">
        <v>7964</v>
      </c>
    </row>
    <row r="415" spans="1:2" ht="15">
      <c r="A415" s="68" t="s">
        <v>791</v>
      </c>
      <c r="B415" s="67" t="s">
        <v>7964</v>
      </c>
    </row>
    <row r="416" spans="1:2" ht="15">
      <c r="A416" s="68" t="s">
        <v>792</v>
      </c>
      <c r="B416" s="67" t="s">
        <v>7964</v>
      </c>
    </row>
    <row r="417" spans="1:2" ht="15">
      <c r="A417" s="68" t="s">
        <v>793</v>
      </c>
      <c r="B417" s="67" t="s">
        <v>7964</v>
      </c>
    </row>
    <row r="418" spans="1:2" ht="15">
      <c r="A418" s="68" t="s">
        <v>794</v>
      </c>
      <c r="B418" s="67" t="s">
        <v>7964</v>
      </c>
    </row>
    <row r="419" spans="1:2" ht="15">
      <c r="A419" s="68" t="s">
        <v>795</v>
      </c>
      <c r="B419" s="67" t="s">
        <v>7964</v>
      </c>
    </row>
    <row r="420" spans="1:2" ht="15">
      <c r="A420" s="68" t="s">
        <v>403</v>
      </c>
      <c r="B420" s="67" t="s">
        <v>7964</v>
      </c>
    </row>
    <row r="421" spans="1:2" ht="15">
      <c r="A421" s="68" t="s">
        <v>796</v>
      </c>
      <c r="B421" s="67" t="s">
        <v>7964</v>
      </c>
    </row>
    <row r="422" spans="1:2" ht="15">
      <c r="A422" s="68" t="s">
        <v>797</v>
      </c>
      <c r="B422" s="67" t="s">
        <v>7964</v>
      </c>
    </row>
    <row r="423" spans="1:2" ht="15">
      <c r="A423" s="68" t="s">
        <v>798</v>
      </c>
      <c r="B423" s="67" t="s">
        <v>7964</v>
      </c>
    </row>
    <row r="424" spans="1:2" ht="15">
      <c r="A424" s="68" t="s">
        <v>799</v>
      </c>
      <c r="B424" s="67" t="s">
        <v>7964</v>
      </c>
    </row>
    <row r="425" spans="1:2" ht="15">
      <c r="A425" s="68" t="s">
        <v>800</v>
      </c>
      <c r="B425" s="67" t="s">
        <v>7964</v>
      </c>
    </row>
    <row r="426" spans="1:2" ht="15">
      <c r="A426" s="68" t="s">
        <v>801</v>
      </c>
      <c r="B426" s="67" t="s">
        <v>7964</v>
      </c>
    </row>
    <row r="427" spans="1:2" ht="15">
      <c r="A427" s="68" t="s">
        <v>802</v>
      </c>
      <c r="B427" s="67" t="s">
        <v>7964</v>
      </c>
    </row>
    <row r="428" spans="1:2" ht="15">
      <c r="A428" s="68" t="s">
        <v>803</v>
      </c>
      <c r="B428" s="67" t="s">
        <v>7964</v>
      </c>
    </row>
    <row r="429" spans="1:2" ht="15">
      <c r="A429" s="68" t="s">
        <v>804</v>
      </c>
      <c r="B429" s="67" t="s">
        <v>7964</v>
      </c>
    </row>
    <row r="430" spans="1:2" ht="15">
      <c r="A430" s="68" t="s">
        <v>805</v>
      </c>
      <c r="B430" s="67" t="s">
        <v>7964</v>
      </c>
    </row>
    <row r="431" spans="1:2" ht="15">
      <c r="A431" s="68" t="s">
        <v>806</v>
      </c>
      <c r="B431" s="67" t="s">
        <v>7964</v>
      </c>
    </row>
    <row r="432" spans="1:2" ht="15">
      <c r="A432" s="68" t="s">
        <v>807</v>
      </c>
      <c r="B432" s="67" t="s">
        <v>7964</v>
      </c>
    </row>
    <row r="433" spans="1:2" ht="15">
      <c r="A433" s="68" t="s">
        <v>808</v>
      </c>
      <c r="B433" s="67" t="s">
        <v>7964</v>
      </c>
    </row>
    <row r="434" spans="1:2" ht="15">
      <c r="A434" s="68" t="s">
        <v>809</v>
      </c>
      <c r="B434" s="67" t="s">
        <v>7964</v>
      </c>
    </row>
    <row r="435" spans="1:2" ht="15">
      <c r="A435" s="68" t="s">
        <v>810</v>
      </c>
      <c r="B435" s="67" t="s">
        <v>7964</v>
      </c>
    </row>
    <row r="436" spans="1:2" ht="15">
      <c r="A436" s="68" t="s">
        <v>811</v>
      </c>
      <c r="B436" s="67" t="s">
        <v>7964</v>
      </c>
    </row>
    <row r="437" spans="1:2" ht="15">
      <c r="A437" s="68" t="s">
        <v>411</v>
      </c>
      <c r="B437" s="67" t="s">
        <v>7964</v>
      </c>
    </row>
    <row r="438" spans="1:2" ht="15">
      <c r="A438" s="68" t="s">
        <v>812</v>
      </c>
      <c r="B438" s="67" t="s">
        <v>7964</v>
      </c>
    </row>
    <row r="439" spans="1:2" ht="15">
      <c r="A439" s="68" t="s">
        <v>813</v>
      </c>
      <c r="B439" s="67" t="s">
        <v>7964</v>
      </c>
    </row>
    <row r="440" spans="1:2" ht="15">
      <c r="A440" s="68" t="s">
        <v>814</v>
      </c>
      <c r="B440" s="67" t="s">
        <v>7964</v>
      </c>
    </row>
    <row r="441" spans="1:2" ht="15">
      <c r="A441" s="68" t="s">
        <v>815</v>
      </c>
      <c r="B441" s="67" t="s">
        <v>7964</v>
      </c>
    </row>
    <row r="442" spans="1:2" ht="15">
      <c r="A442" s="68" t="s">
        <v>816</v>
      </c>
      <c r="B442" s="67" t="s">
        <v>7964</v>
      </c>
    </row>
    <row r="443" spans="1:2" ht="15">
      <c r="A443" s="68" t="s">
        <v>817</v>
      </c>
      <c r="B443" s="67" t="s">
        <v>7964</v>
      </c>
    </row>
    <row r="444" spans="1:2" ht="15">
      <c r="A444" s="68" t="s">
        <v>818</v>
      </c>
      <c r="B444" s="67" t="s">
        <v>7964</v>
      </c>
    </row>
    <row r="445" spans="1:2" ht="15">
      <c r="A445" s="68" t="s">
        <v>819</v>
      </c>
      <c r="B445" s="67" t="s">
        <v>7964</v>
      </c>
    </row>
    <row r="446" spans="1:2" ht="15">
      <c r="A446" s="68" t="s">
        <v>820</v>
      </c>
      <c r="B446" s="67" t="s">
        <v>7964</v>
      </c>
    </row>
    <row r="447" spans="1:2" ht="15">
      <c r="A447" s="68" t="s">
        <v>821</v>
      </c>
      <c r="B447" s="67" t="s">
        <v>7964</v>
      </c>
    </row>
    <row r="448" spans="1:2" ht="15">
      <c r="A448" s="68" t="s">
        <v>822</v>
      </c>
      <c r="B448" s="67" t="s">
        <v>7964</v>
      </c>
    </row>
    <row r="449" spans="1:2" ht="15">
      <c r="A449" s="68" t="s">
        <v>823</v>
      </c>
      <c r="B449" s="67" t="s">
        <v>7964</v>
      </c>
    </row>
    <row r="450" spans="1:2" ht="15">
      <c r="A450" s="68" t="s">
        <v>824</v>
      </c>
      <c r="B450" s="67" t="s">
        <v>7964</v>
      </c>
    </row>
    <row r="451" spans="1:2" ht="15">
      <c r="A451" s="68" t="s">
        <v>825</v>
      </c>
      <c r="B451" s="67" t="s">
        <v>7964</v>
      </c>
    </row>
    <row r="452" spans="1:2" ht="15">
      <c r="A452" s="68" t="s">
        <v>826</v>
      </c>
      <c r="B452" s="67" t="s">
        <v>7964</v>
      </c>
    </row>
    <row r="453" spans="1:2" ht="15">
      <c r="A453" s="68" t="s">
        <v>827</v>
      </c>
      <c r="B453" s="67" t="s">
        <v>7964</v>
      </c>
    </row>
    <row r="454" spans="1:2" ht="15">
      <c r="A454" s="68" t="s">
        <v>828</v>
      </c>
      <c r="B454" s="67" t="s">
        <v>7964</v>
      </c>
    </row>
    <row r="455" spans="1:2" ht="15">
      <c r="A455" s="68" t="s">
        <v>829</v>
      </c>
      <c r="B455" s="67" t="s">
        <v>7964</v>
      </c>
    </row>
    <row r="456" spans="1:2" ht="15">
      <c r="A456" s="68" t="s">
        <v>413</v>
      </c>
      <c r="B456" s="67" t="s">
        <v>7964</v>
      </c>
    </row>
    <row r="457" spans="1:2" ht="15">
      <c r="A457" s="68" t="s">
        <v>830</v>
      </c>
      <c r="B457" s="67" t="s">
        <v>7964</v>
      </c>
    </row>
    <row r="458" spans="1:2" ht="15">
      <c r="A458" s="68" t="s">
        <v>831</v>
      </c>
      <c r="B458" s="67" t="s">
        <v>7964</v>
      </c>
    </row>
    <row r="459" spans="1:2" ht="15">
      <c r="A459" s="68" t="s">
        <v>832</v>
      </c>
      <c r="B459" s="67" t="s">
        <v>7964</v>
      </c>
    </row>
    <row r="460" spans="1:2" ht="15">
      <c r="A460" s="68" t="s">
        <v>833</v>
      </c>
      <c r="B460" s="67" t="s">
        <v>7964</v>
      </c>
    </row>
    <row r="461" spans="1:2" ht="15">
      <c r="A461" s="68" t="s">
        <v>834</v>
      </c>
      <c r="B461" s="67" t="s">
        <v>7964</v>
      </c>
    </row>
    <row r="462" spans="1:2" ht="15">
      <c r="A462" s="68" t="s">
        <v>835</v>
      </c>
      <c r="B462" s="67" t="s">
        <v>7964</v>
      </c>
    </row>
    <row r="463" spans="1:2" ht="15">
      <c r="A463" s="68" t="s">
        <v>382</v>
      </c>
      <c r="B463" s="67" t="s">
        <v>7964</v>
      </c>
    </row>
    <row r="464" spans="1:2" ht="15">
      <c r="A464" s="68" t="s">
        <v>836</v>
      </c>
      <c r="B464" s="67" t="s">
        <v>7964</v>
      </c>
    </row>
    <row r="465" spans="1:2" ht="15">
      <c r="A465" s="68" t="s">
        <v>837</v>
      </c>
      <c r="B465" s="67" t="s">
        <v>7964</v>
      </c>
    </row>
    <row r="466" spans="1:2" ht="15">
      <c r="A466" s="68" t="s">
        <v>838</v>
      </c>
      <c r="B466" s="67" t="s">
        <v>7964</v>
      </c>
    </row>
    <row r="467" spans="1:2" ht="15">
      <c r="A467" s="68" t="s">
        <v>839</v>
      </c>
      <c r="B467" s="67" t="s">
        <v>7964</v>
      </c>
    </row>
    <row r="468" spans="1:2" ht="15">
      <c r="A468" s="68" t="s">
        <v>840</v>
      </c>
      <c r="B468" s="67" t="s">
        <v>7964</v>
      </c>
    </row>
    <row r="469" spans="1:2" ht="15">
      <c r="A469" s="68" t="s">
        <v>841</v>
      </c>
      <c r="B469" s="67" t="s">
        <v>7964</v>
      </c>
    </row>
    <row r="470" spans="1:2" ht="15">
      <c r="A470" s="68" t="s">
        <v>842</v>
      </c>
      <c r="B470" s="67" t="s">
        <v>7964</v>
      </c>
    </row>
    <row r="471" spans="1:2" ht="15">
      <c r="A471" s="68" t="s">
        <v>843</v>
      </c>
      <c r="B471" s="67" t="s">
        <v>7964</v>
      </c>
    </row>
    <row r="472" spans="1:2" ht="15">
      <c r="A472" s="68" t="s">
        <v>844</v>
      </c>
      <c r="B472" s="67" t="s">
        <v>7964</v>
      </c>
    </row>
    <row r="473" spans="1:2" ht="15">
      <c r="A473" s="68" t="s">
        <v>374</v>
      </c>
      <c r="B473" s="67" t="s">
        <v>7964</v>
      </c>
    </row>
    <row r="474" spans="1:2" ht="15">
      <c r="A474" s="68" t="s">
        <v>845</v>
      </c>
      <c r="B474" s="67" t="s">
        <v>7964</v>
      </c>
    </row>
    <row r="475" spans="1:2" ht="15">
      <c r="A475" s="68" t="s">
        <v>846</v>
      </c>
      <c r="B475" s="67" t="s">
        <v>7964</v>
      </c>
    </row>
    <row r="476" spans="1:2" ht="15">
      <c r="A476" s="68" t="s">
        <v>847</v>
      </c>
      <c r="B476" s="67" t="s">
        <v>7964</v>
      </c>
    </row>
    <row r="477" spans="1:2" ht="15">
      <c r="A477" s="68" t="s">
        <v>848</v>
      </c>
      <c r="B477" s="67" t="s">
        <v>7964</v>
      </c>
    </row>
    <row r="478" spans="1:2" ht="15">
      <c r="A478" s="68" t="s">
        <v>849</v>
      </c>
      <c r="B478" s="67" t="s">
        <v>7964</v>
      </c>
    </row>
    <row r="479" spans="1:2" ht="15">
      <c r="A479" s="68" t="s">
        <v>850</v>
      </c>
      <c r="B479" s="67" t="s">
        <v>7964</v>
      </c>
    </row>
    <row r="480" spans="1:2" ht="15">
      <c r="A480" s="68" t="s">
        <v>851</v>
      </c>
      <c r="B480" s="67" t="s">
        <v>7964</v>
      </c>
    </row>
    <row r="481" spans="1:2" ht="15">
      <c r="A481" s="68" t="s">
        <v>852</v>
      </c>
      <c r="B481" s="67" t="s">
        <v>7964</v>
      </c>
    </row>
    <row r="482" spans="1:2" ht="15">
      <c r="A482" s="68" t="s">
        <v>853</v>
      </c>
      <c r="B482" s="67" t="s">
        <v>7964</v>
      </c>
    </row>
    <row r="483" spans="1:2" ht="15">
      <c r="A483" s="68" t="s">
        <v>854</v>
      </c>
      <c r="B483" s="67" t="s">
        <v>7964</v>
      </c>
    </row>
    <row r="484" spans="1:2" ht="15">
      <c r="A484" s="68" t="s">
        <v>855</v>
      </c>
      <c r="B484" s="67" t="s">
        <v>7964</v>
      </c>
    </row>
    <row r="485" spans="1:2" ht="15">
      <c r="A485" s="68" t="s">
        <v>856</v>
      </c>
      <c r="B485" s="67" t="s">
        <v>7964</v>
      </c>
    </row>
    <row r="486" spans="1:2" ht="15">
      <c r="A486" s="68" t="s">
        <v>857</v>
      </c>
      <c r="B486" s="67" t="s">
        <v>7964</v>
      </c>
    </row>
    <row r="487" spans="1:2" ht="15">
      <c r="A487" s="68" t="s">
        <v>858</v>
      </c>
      <c r="B487" s="67" t="s">
        <v>7964</v>
      </c>
    </row>
    <row r="488" spans="1:2" ht="15">
      <c r="A488" s="68" t="s">
        <v>408</v>
      </c>
      <c r="B488" s="67" t="s">
        <v>7964</v>
      </c>
    </row>
    <row r="489" spans="1:2" ht="15">
      <c r="A489" s="68" t="s">
        <v>859</v>
      </c>
      <c r="B489" s="67" t="s">
        <v>7964</v>
      </c>
    </row>
    <row r="490" spans="1:2" ht="15">
      <c r="A490" s="68" t="s">
        <v>860</v>
      </c>
      <c r="B490" s="67" t="s">
        <v>7964</v>
      </c>
    </row>
    <row r="491" spans="1:2" ht="15">
      <c r="A491" s="68" t="s">
        <v>367</v>
      </c>
      <c r="B491" s="67" t="s">
        <v>7964</v>
      </c>
    </row>
    <row r="492" spans="1:2" ht="15">
      <c r="A492" s="68" t="s">
        <v>861</v>
      </c>
      <c r="B492" s="67" t="s">
        <v>7964</v>
      </c>
    </row>
    <row r="493" spans="1:2" ht="15">
      <c r="A493" s="68" t="s">
        <v>862</v>
      </c>
      <c r="B493" s="67" t="s">
        <v>7964</v>
      </c>
    </row>
    <row r="494" spans="1:2" ht="15">
      <c r="A494" s="68" t="s">
        <v>863</v>
      </c>
      <c r="B494" s="67" t="s">
        <v>7964</v>
      </c>
    </row>
    <row r="495" spans="1:2" ht="15">
      <c r="A495" s="68" t="s">
        <v>864</v>
      </c>
      <c r="B495" s="67" t="s">
        <v>7964</v>
      </c>
    </row>
    <row r="496" spans="1:2" ht="15">
      <c r="A496" s="68" t="s">
        <v>865</v>
      </c>
      <c r="B496" s="67" t="s">
        <v>7964</v>
      </c>
    </row>
    <row r="497" spans="1:2" ht="15">
      <c r="A497" s="68" t="s">
        <v>866</v>
      </c>
      <c r="B497" s="67" t="s">
        <v>7964</v>
      </c>
    </row>
    <row r="498" spans="1:2" ht="15">
      <c r="A498" s="68" t="s">
        <v>867</v>
      </c>
      <c r="B498" s="67" t="s">
        <v>7964</v>
      </c>
    </row>
    <row r="499" spans="1:2" ht="15">
      <c r="A499" s="68" t="s">
        <v>868</v>
      </c>
      <c r="B499" s="67" t="s">
        <v>7964</v>
      </c>
    </row>
    <row r="500" spans="1:2" ht="15">
      <c r="A500" s="68" t="s">
        <v>869</v>
      </c>
      <c r="B500" s="67" t="s">
        <v>7964</v>
      </c>
    </row>
    <row r="501" spans="1:2" ht="15">
      <c r="A501" s="68" t="s">
        <v>870</v>
      </c>
      <c r="B501" s="67" t="s">
        <v>7964</v>
      </c>
    </row>
    <row r="502" spans="1:2" ht="15">
      <c r="A502" s="68" t="s">
        <v>871</v>
      </c>
      <c r="B502" s="67" t="s">
        <v>7964</v>
      </c>
    </row>
    <row r="503" spans="1:2" ht="15">
      <c r="A503" s="68" t="s">
        <v>872</v>
      </c>
      <c r="B503" s="67" t="s">
        <v>7964</v>
      </c>
    </row>
    <row r="504" spans="1:2" ht="15">
      <c r="A504" s="68" t="s">
        <v>873</v>
      </c>
      <c r="B504" s="67" t="s">
        <v>7964</v>
      </c>
    </row>
    <row r="505" spans="1:2" ht="15">
      <c r="A505" s="68" t="s">
        <v>874</v>
      </c>
      <c r="B505" s="67" t="s">
        <v>7964</v>
      </c>
    </row>
    <row r="506" spans="1:2" ht="15">
      <c r="A506" s="68" t="s">
        <v>875</v>
      </c>
      <c r="B506" s="67" t="s">
        <v>7964</v>
      </c>
    </row>
    <row r="507" spans="1:2" ht="15">
      <c r="A507" s="68" t="s">
        <v>876</v>
      </c>
      <c r="B507" s="67" t="s">
        <v>7964</v>
      </c>
    </row>
    <row r="508" spans="1:2" ht="15">
      <c r="A508" s="68" t="s">
        <v>877</v>
      </c>
      <c r="B508" s="67" t="s">
        <v>7964</v>
      </c>
    </row>
    <row r="509" spans="1:2" ht="15">
      <c r="A509" s="68" t="s">
        <v>878</v>
      </c>
      <c r="B509" s="67" t="s">
        <v>7964</v>
      </c>
    </row>
    <row r="510" spans="1:2" ht="15">
      <c r="A510" s="68" t="s">
        <v>879</v>
      </c>
      <c r="B510" s="67" t="s">
        <v>7964</v>
      </c>
    </row>
    <row r="511" spans="1:2" ht="15">
      <c r="A511" s="68" t="s">
        <v>880</v>
      </c>
      <c r="B511" s="67" t="s">
        <v>7964</v>
      </c>
    </row>
    <row r="512" spans="1:2" ht="15">
      <c r="A512" s="68" t="s">
        <v>881</v>
      </c>
      <c r="B512" s="67" t="s">
        <v>7964</v>
      </c>
    </row>
    <row r="513" spans="1:2" ht="15">
      <c r="A513" s="68" t="s">
        <v>882</v>
      </c>
      <c r="B513" s="67" t="s">
        <v>7964</v>
      </c>
    </row>
    <row r="514" spans="1:2" ht="15">
      <c r="A514" s="68" t="s">
        <v>883</v>
      </c>
      <c r="B514" s="67" t="s">
        <v>7964</v>
      </c>
    </row>
    <row r="515" spans="1:2" ht="15">
      <c r="A515" s="68" t="s">
        <v>884</v>
      </c>
      <c r="B515" s="67" t="s">
        <v>7964</v>
      </c>
    </row>
    <row r="516" spans="1:2" ht="15">
      <c r="A516" s="68" t="s">
        <v>885</v>
      </c>
      <c r="B516" s="67" t="s">
        <v>7964</v>
      </c>
    </row>
    <row r="517" spans="1:2" ht="15">
      <c r="A517" s="68" t="s">
        <v>886</v>
      </c>
      <c r="B517" s="67" t="s">
        <v>7964</v>
      </c>
    </row>
    <row r="518" spans="1:2" ht="15">
      <c r="A518" s="68" t="s">
        <v>887</v>
      </c>
      <c r="B518" s="67" t="s">
        <v>7964</v>
      </c>
    </row>
    <row r="519" spans="1:2" ht="15">
      <c r="A519" s="68" t="s">
        <v>888</v>
      </c>
      <c r="B519" s="67" t="s">
        <v>7964</v>
      </c>
    </row>
    <row r="520" spans="1:2" ht="15">
      <c r="A520" s="68" t="s">
        <v>889</v>
      </c>
      <c r="B520" s="67" t="s">
        <v>7964</v>
      </c>
    </row>
    <row r="521" spans="1:2" ht="15">
      <c r="A521" s="68" t="s">
        <v>890</v>
      </c>
      <c r="B521" s="67" t="s">
        <v>7964</v>
      </c>
    </row>
    <row r="522" spans="1:2" ht="15">
      <c r="A522" s="68" t="s">
        <v>891</v>
      </c>
      <c r="B522" s="67" t="s">
        <v>7964</v>
      </c>
    </row>
    <row r="523" spans="1:2" ht="15">
      <c r="A523" s="68" t="s">
        <v>892</v>
      </c>
      <c r="B523" s="67" t="s">
        <v>7964</v>
      </c>
    </row>
    <row r="524" spans="1:2" ht="15">
      <c r="A524" s="68" t="s">
        <v>893</v>
      </c>
      <c r="B524" s="67" t="s">
        <v>7964</v>
      </c>
    </row>
    <row r="525" spans="1:2" ht="15">
      <c r="A525" s="68" t="s">
        <v>894</v>
      </c>
      <c r="B525" s="67" t="s">
        <v>7964</v>
      </c>
    </row>
    <row r="526" spans="1:2" ht="15">
      <c r="A526" s="68" t="s">
        <v>385</v>
      </c>
      <c r="B526" s="67" t="s">
        <v>7964</v>
      </c>
    </row>
    <row r="527" spans="1:2" ht="15">
      <c r="A527" s="68" t="s">
        <v>895</v>
      </c>
      <c r="B527" s="67" t="s">
        <v>7964</v>
      </c>
    </row>
    <row r="528" spans="1:2" ht="15">
      <c r="A528" s="68" t="s">
        <v>896</v>
      </c>
      <c r="B528" s="67" t="s">
        <v>7964</v>
      </c>
    </row>
    <row r="529" spans="1:2" ht="15">
      <c r="A529" s="68" t="s">
        <v>897</v>
      </c>
      <c r="B529" s="67" t="s">
        <v>7964</v>
      </c>
    </row>
    <row r="530" spans="1:2" ht="15">
      <c r="A530" s="68" t="s">
        <v>898</v>
      </c>
      <c r="B530" s="67" t="s">
        <v>7964</v>
      </c>
    </row>
    <row r="531" spans="1:2" ht="15">
      <c r="A531" s="68" t="s">
        <v>899</v>
      </c>
      <c r="B531" s="67" t="s">
        <v>7964</v>
      </c>
    </row>
    <row r="532" spans="1:2" ht="15">
      <c r="A532" s="68" t="s">
        <v>900</v>
      </c>
      <c r="B532" s="67" t="s">
        <v>7964</v>
      </c>
    </row>
    <row r="533" spans="1:2" ht="15">
      <c r="A533" s="68" t="s">
        <v>901</v>
      </c>
      <c r="B533" s="67" t="s">
        <v>7964</v>
      </c>
    </row>
    <row r="534" spans="1:2" ht="15">
      <c r="A534" s="68" t="s">
        <v>902</v>
      </c>
      <c r="B534" s="67" t="s">
        <v>7964</v>
      </c>
    </row>
    <row r="535" spans="1:2" ht="15">
      <c r="A535" s="68" t="s">
        <v>903</v>
      </c>
      <c r="B535" s="67" t="s">
        <v>7964</v>
      </c>
    </row>
    <row r="536" spans="1:2" ht="15">
      <c r="A536" s="68" t="s">
        <v>904</v>
      </c>
      <c r="B536" s="67" t="s">
        <v>7964</v>
      </c>
    </row>
    <row r="537" spans="1:2" ht="15">
      <c r="A537" s="68" t="s">
        <v>905</v>
      </c>
      <c r="B537" s="67" t="s">
        <v>7964</v>
      </c>
    </row>
    <row r="538" spans="1:2" ht="15">
      <c r="A538" s="68" t="s">
        <v>906</v>
      </c>
      <c r="B538" s="67" t="s">
        <v>7964</v>
      </c>
    </row>
    <row r="539" spans="1:2" ht="15">
      <c r="A539" s="68" t="s">
        <v>907</v>
      </c>
      <c r="B539" s="67" t="s">
        <v>7964</v>
      </c>
    </row>
    <row r="540" spans="1:2" ht="15">
      <c r="A540" s="68" t="s">
        <v>908</v>
      </c>
      <c r="B540" s="67" t="s">
        <v>7964</v>
      </c>
    </row>
    <row r="541" spans="1:2" ht="15">
      <c r="A541" s="68" t="s">
        <v>909</v>
      </c>
      <c r="B541" s="67" t="s">
        <v>7964</v>
      </c>
    </row>
    <row r="542" spans="1:2" ht="15">
      <c r="A542" s="68" t="s">
        <v>910</v>
      </c>
      <c r="B542" s="67" t="s">
        <v>7964</v>
      </c>
    </row>
    <row r="543" spans="1:2" ht="15">
      <c r="A543" s="68" t="s">
        <v>911</v>
      </c>
      <c r="B543" s="67" t="s">
        <v>7964</v>
      </c>
    </row>
    <row r="544" spans="1:2" ht="15">
      <c r="A544" s="68" t="s">
        <v>912</v>
      </c>
      <c r="B544" s="67" t="s">
        <v>7964</v>
      </c>
    </row>
    <row r="545" spans="1:2" ht="15">
      <c r="A545" s="68" t="s">
        <v>913</v>
      </c>
      <c r="B545" s="67" t="s">
        <v>7964</v>
      </c>
    </row>
    <row r="546" spans="1:2" ht="15">
      <c r="A546" s="68" t="s">
        <v>369</v>
      </c>
      <c r="B546" s="67" t="s">
        <v>7964</v>
      </c>
    </row>
    <row r="547" spans="1:2" ht="15">
      <c r="A547" s="68" t="s">
        <v>914</v>
      </c>
      <c r="B547" s="67" t="s">
        <v>7964</v>
      </c>
    </row>
    <row r="548" spans="1:2" ht="15">
      <c r="A548" s="68" t="s">
        <v>915</v>
      </c>
      <c r="B548" s="67" t="s">
        <v>7964</v>
      </c>
    </row>
    <row r="549" spans="1:2" ht="15">
      <c r="A549" s="68" t="s">
        <v>916</v>
      </c>
      <c r="B549" s="67" t="s">
        <v>7964</v>
      </c>
    </row>
    <row r="550" spans="1:2" ht="15">
      <c r="A550" s="68" t="s">
        <v>917</v>
      </c>
      <c r="B550" s="67" t="s">
        <v>7964</v>
      </c>
    </row>
    <row r="551" spans="1:2" ht="15">
      <c r="A551" s="68" t="s">
        <v>918</v>
      </c>
      <c r="B551" s="67" t="s">
        <v>7964</v>
      </c>
    </row>
    <row r="552" spans="1:2" ht="15">
      <c r="A552" s="68" t="s">
        <v>919</v>
      </c>
      <c r="B552" s="67" t="s">
        <v>7964</v>
      </c>
    </row>
    <row r="553" spans="1:2" ht="15">
      <c r="A553" s="68" t="s">
        <v>920</v>
      </c>
      <c r="B553" s="67" t="s">
        <v>7964</v>
      </c>
    </row>
    <row r="554" spans="1:2" ht="15">
      <c r="A554" s="68" t="s">
        <v>921</v>
      </c>
      <c r="B554" s="67" t="s">
        <v>7964</v>
      </c>
    </row>
    <row r="555" spans="1:2" ht="15">
      <c r="A555" s="68" t="s">
        <v>922</v>
      </c>
      <c r="B555" s="67" t="s">
        <v>7964</v>
      </c>
    </row>
    <row r="556" spans="1:2" ht="15">
      <c r="A556" s="68" t="s">
        <v>923</v>
      </c>
      <c r="B556" s="67" t="s">
        <v>7964</v>
      </c>
    </row>
    <row r="557" spans="1:2" ht="15">
      <c r="A557" s="68" t="s">
        <v>924</v>
      </c>
      <c r="B557" s="67" t="s">
        <v>7964</v>
      </c>
    </row>
    <row r="558" spans="1:2" ht="15">
      <c r="A558" s="68" t="s">
        <v>925</v>
      </c>
      <c r="B558" s="67" t="s">
        <v>7964</v>
      </c>
    </row>
    <row r="559" spans="1:2" ht="15">
      <c r="A559" s="68" t="s">
        <v>926</v>
      </c>
      <c r="B559" s="67" t="s">
        <v>7964</v>
      </c>
    </row>
    <row r="560" spans="1:2" ht="15">
      <c r="A560" s="68" t="s">
        <v>927</v>
      </c>
      <c r="B560" s="67" t="s">
        <v>7964</v>
      </c>
    </row>
    <row r="561" spans="1:2" ht="15">
      <c r="A561" s="68" t="s">
        <v>928</v>
      </c>
      <c r="B561" s="67" t="s">
        <v>7964</v>
      </c>
    </row>
    <row r="562" spans="1:2" ht="15">
      <c r="A562" s="68" t="s">
        <v>929</v>
      </c>
      <c r="B562" s="67" t="s">
        <v>7964</v>
      </c>
    </row>
    <row r="563" spans="1:2" ht="15">
      <c r="A563" s="68" t="s">
        <v>930</v>
      </c>
      <c r="B563" s="67" t="s">
        <v>7964</v>
      </c>
    </row>
    <row r="564" spans="1:2" ht="15">
      <c r="A564" s="68" t="s">
        <v>931</v>
      </c>
      <c r="B564" s="67" t="s">
        <v>7964</v>
      </c>
    </row>
    <row r="565" spans="1:2" ht="15">
      <c r="A565" s="68" t="s">
        <v>932</v>
      </c>
      <c r="B565" s="67" t="s">
        <v>7964</v>
      </c>
    </row>
    <row r="566" spans="1:2" ht="15">
      <c r="A566" s="68" t="s">
        <v>933</v>
      </c>
      <c r="B566" s="67" t="s">
        <v>7964</v>
      </c>
    </row>
    <row r="567" spans="1:2" ht="15">
      <c r="A567" s="68" t="s">
        <v>934</v>
      </c>
      <c r="B567" s="67" t="s">
        <v>7964</v>
      </c>
    </row>
    <row r="568" spans="1:2" ht="15">
      <c r="A568" s="68" t="s">
        <v>935</v>
      </c>
      <c r="B568" s="67" t="s">
        <v>7964</v>
      </c>
    </row>
    <row r="569" spans="1:2" ht="15">
      <c r="A569" s="68" t="s">
        <v>936</v>
      </c>
      <c r="B569" s="67" t="s">
        <v>7964</v>
      </c>
    </row>
    <row r="570" spans="1:2" ht="15">
      <c r="A570" s="68" t="s">
        <v>937</v>
      </c>
      <c r="B570" s="67" t="s">
        <v>7964</v>
      </c>
    </row>
    <row r="571" spans="1:2" ht="15">
      <c r="A571" s="68" t="s">
        <v>938</v>
      </c>
      <c r="B571" s="67" t="s">
        <v>7964</v>
      </c>
    </row>
    <row r="572" spans="1:2" ht="15">
      <c r="A572" s="68" t="s">
        <v>939</v>
      </c>
      <c r="B572" s="67" t="s">
        <v>7964</v>
      </c>
    </row>
    <row r="573" spans="1:2" ht="15">
      <c r="A573" s="68" t="s">
        <v>940</v>
      </c>
      <c r="B573" s="67" t="s">
        <v>7964</v>
      </c>
    </row>
    <row r="574" spans="1:2" ht="15">
      <c r="A574" s="68" t="s">
        <v>941</v>
      </c>
      <c r="B574" s="67" t="s">
        <v>7964</v>
      </c>
    </row>
    <row r="575" spans="1:2" ht="15">
      <c r="A575" s="68" t="s">
        <v>942</v>
      </c>
      <c r="B575" s="67" t="s">
        <v>7964</v>
      </c>
    </row>
    <row r="576" spans="1:2" ht="15">
      <c r="A576" s="68" t="s">
        <v>943</v>
      </c>
      <c r="B576" s="67" t="s">
        <v>7964</v>
      </c>
    </row>
    <row r="577" spans="1:2" ht="15">
      <c r="A577" s="68" t="s">
        <v>944</v>
      </c>
      <c r="B577" s="67" t="s">
        <v>7964</v>
      </c>
    </row>
    <row r="578" spans="1:2" ht="15">
      <c r="A578" s="68" t="s">
        <v>945</v>
      </c>
      <c r="B578" s="67" t="s">
        <v>7964</v>
      </c>
    </row>
    <row r="579" spans="1:2" ht="15">
      <c r="A579" s="68" t="s">
        <v>946</v>
      </c>
      <c r="B579" s="67" t="s">
        <v>7964</v>
      </c>
    </row>
    <row r="580" spans="1:2" ht="15">
      <c r="A580" s="68" t="s">
        <v>947</v>
      </c>
      <c r="B580" s="67" t="s">
        <v>7964</v>
      </c>
    </row>
    <row r="581" spans="1:2" ht="15">
      <c r="A581" s="68" t="s">
        <v>948</v>
      </c>
      <c r="B581" s="67" t="s">
        <v>7964</v>
      </c>
    </row>
    <row r="582" spans="1:2" ht="15">
      <c r="A582" s="68" t="s">
        <v>393</v>
      </c>
      <c r="B582" s="67" t="s">
        <v>7964</v>
      </c>
    </row>
    <row r="583" spans="1:2" ht="15">
      <c r="A583" s="68" t="s">
        <v>949</v>
      </c>
      <c r="B583" s="67" t="s">
        <v>7964</v>
      </c>
    </row>
    <row r="584" spans="1:2" ht="15">
      <c r="A584" s="68" t="s">
        <v>950</v>
      </c>
      <c r="B584" s="67" t="s">
        <v>7964</v>
      </c>
    </row>
    <row r="585" spans="1:2" ht="15">
      <c r="A585" s="68" t="s">
        <v>951</v>
      </c>
      <c r="B585" s="67" t="s">
        <v>7964</v>
      </c>
    </row>
    <row r="586" spans="1:2" ht="15">
      <c r="A586" s="68" t="s">
        <v>952</v>
      </c>
      <c r="B586" s="67" t="s">
        <v>7964</v>
      </c>
    </row>
    <row r="587" spans="1:2" ht="15">
      <c r="A587" s="68" t="s">
        <v>953</v>
      </c>
      <c r="B587" s="67" t="s">
        <v>7964</v>
      </c>
    </row>
    <row r="588" spans="1:2" ht="15">
      <c r="A588" s="68" t="s">
        <v>954</v>
      </c>
      <c r="B588" s="67" t="s">
        <v>7964</v>
      </c>
    </row>
    <row r="589" spans="1:2" ht="15">
      <c r="A589" s="68" t="s">
        <v>955</v>
      </c>
      <c r="B589" s="67" t="s">
        <v>7964</v>
      </c>
    </row>
    <row r="590" spans="1:2" ht="15">
      <c r="A590" s="68" t="s">
        <v>956</v>
      </c>
      <c r="B590" s="67" t="s">
        <v>7964</v>
      </c>
    </row>
    <row r="591" spans="1:2" ht="15">
      <c r="A591" s="68" t="s">
        <v>957</v>
      </c>
      <c r="B591" s="67" t="s">
        <v>7964</v>
      </c>
    </row>
    <row r="592" spans="1:2" ht="15">
      <c r="A592" s="68" t="s">
        <v>958</v>
      </c>
      <c r="B592" s="67" t="s">
        <v>7964</v>
      </c>
    </row>
    <row r="593" spans="1:2" ht="15">
      <c r="A593" s="68" t="s">
        <v>959</v>
      </c>
      <c r="B593" s="67" t="s">
        <v>7964</v>
      </c>
    </row>
    <row r="594" spans="1:2" ht="15">
      <c r="A594" s="68" t="s">
        <v>960</v>
      </c>
      <c r="B594" s="67" t="s">
        <v>7964</v>
      </c>
    </row>
    <row r="595" spans="1:2" ht="15">
      <c r="A595" s="68" t="s">
        <v>961</v>
      </c>
      <c r="B595" s="67" t="s">
        <v>7964</v>
      </c>
    </row>
    <row r="596" spans="1:2" ht="15">
      <c r="A596" s="68" t="s">
        <v>962</v>
      </c>
      <c r="B596" s="67" t="s">
        <v>7964</v>
      </c>
    </row>
    <row r="597" spans="1:2" ht="15">
      <c r="A597" s="68" t="s">
        <v>963</v>
      </c>
      <c r="B597" s="67" t="s">
        <v>7964</v>
      </c>
    </row>
    <row r="598" spans="1:2" ht="15">
      <c r="A598" s="68" t="s">
        <v>964</v>
      </c>
      <c r="B598" s="67" t="s">
        <v>7964</v>
      </c>
    </row>
    <row r="599" spans="1:2" ht="15">
      <c r="A599" s="68" t="s">
        <v>965</v>
      </c>
      <c r="B599" s="67" t="s">
        <v>7964</v>
      </c>
    </row>
    <row r="600" spans="1:2" ht="15">
      <c r="A600" s="68" t="s">
        <v>966</v>
      </c>
      <c r="B600" s="67" t="s">
        <v>7964</v>
      </c>
    </row>
    <row r="601" spans="1:2" ht="15">
      <c r="A601" s="68" t="s">
        <v>967</v>
      </c>
      <c r="B601" s="67" t="s">
        <v>7964</v>
      </c>
    </row>
    <row r="602" spans="1:2" ht="15">
      <c r="A602" s="68" t="s">
        <v>968</v>
      </c>
      <c r="B602" s="67" t="s">
        <v>7964</v>
      </c>
    </row>
    <row r="603" spans="1:2" ht="15">
      <c r="A603" s="68" t="s">
        <v>969</v>
      </c>
      <c r="B603" s="67" t="s">
        <v>7964</v>
      </c>
    </row>
    <row r="604" spans="1:2" ht="15">
      <c r="A604" s="68" t="s">
        <v>404</v>
      </c>
      <c r="B604" s="67" t="s">
        <v>7964</v>
      </c>
    </row>
    <row r="605" spans="1:2" ht="15">
      <c r="A605" s="68" t="s">
        <v>970</v>
      </c>
      <c r="B605" s="67" t="s">
        <v>7964</v>
      </c>
    </row>
    <row r="606" spans="1:2" ht="15">
      <c r="A606" s="68" t="s">
        <v>971</v>
      </c>
      <c r="B606" s="67" t="s">
        <v>7964</v>
      </c>
    </row>
    <row r="607" spans="1:2" ht="15">
      <c r="A607" s="68" t="s">
        <v>972</v>
      </c>
      <c r="B607" s="67" t="s">
        <v>7964</v>
      </c>
    </row>
    <row r="608" spans="1:2" ht="15">
      <c r="A608" s="68" t="s">
        <v>973</v>
      </c>
      <c r="B608" s="67" t="s">
        <v>7964</v>
      </c>
    </row>
    <row r="609" spans="1:2" ht="15">
      <c r="A609" s="68" t="s">
        <v>974</v>
      </c>
      <c r="B609" s="67" t="s">
        <v>7964</v>
      </c>
    </row>
    <row r="610" spans="1:2" ht="15">
      <c r="A610" s="68" t="s">
        <v>975</v>
      </c>
      <c r="B610" s="67" t="s">
        <v>7964</v>
      </c>
    </row>
    <row r="611" spans="1:2" ht="15">
      <c r="A611" s="68" t="s">
        <v>976</v>
      </c>
      <c r="B611" s="67" t="s">
        <v>7964</v>
      </c>
    </row>
    <row r="612" spans="1:2" ht="15">
      <c r="A612" s="68" t="s">
        <v>977</v>
      </c>
      <c r="B612" s="67" t="s">
        <v>7964</v>
      </c>
    </row>
    <row r="613" spans="1:2" ht="15">
      <c r="A613" s="68" t="s">
        <v>978</v>
      </c>
      <c r="B613" s="67" t="s">
        <v>7964</v>
      </c>
    </row>
    <row r="614" spans="1:2" ht="15">
      <c r="A614" s="68" t="s">
        <v>979</v>
      </c>
      <c r="B614" s="67" t="s">
        <v>7964</v>
      </c>
    </row>
    <row r="615" spans="1:2" ht="15">
      <c r="A615" s="68" t="s">
        <v>980</v>
      </c>
      <c r="B615" s="67" t="s">
        <v>7964</v>
      </c>
    </row>
    <row r="616" spans="1:2" ht="15">
      <c r="A616" s="68" t="s">
        <v>981</v>
      </c>
      <c r="B616" s="67" t="s">
        <v>7964</v>
      </c>
    </row>
    <row r="617" spans="1:2" ht="15">
      <c r="A617" s="68" t="s">
        <v>982</v>
      </c>
      <c r="B617" s="67" t="s">
        <v>7964</v>
      </c>
    </row>
    <row r="618" spans="1:2" ht="15">
      <c r="A618" s="68" t="s">
        <v>983</v>
      </c>
      <c r="B618" s="67" t="s">
        <v>7964</v>
      </c>
    </row>
    <row r="619" spans="1:2" ht="15">
      <c r="A619" s="68" t="s">
        <v>984</v>
      </c>
      <c r="B619" s="67" t="s">
        <v>7964</v>
      </c>
    </row>
    <row r="620" spans="1:2" ht="15">
      <c r="A620" s="68" t="s">
        <v>985</v>
      </c>
      <c r="B620" s="67" t="s">
        <v>7964</v>
      </c>
    </row>
    <row r="621" spans="1:2" ht="15">
      <c r="A621" s="68" t="s">
        <v>986</v>
      </c>
      <c r="B621" s="67" t="s">
        <v>7964</v>
      </c>
    </row>
    <row r="622" spans="1:2" ht="15">
      <c r="A622" s="68" t="s">
        <v>987</v>
      </c>
      <c r="B622" s="67" t="s">
        <v>7964</v>
      </c>
    </row>
    <row r="623" spans="1:2" ht="15">
      <c r="A623" s="68" t="s">
        <v>988</v>
      </c>
      <c r="B623" s="67" t="s">
        <v>7964</v>
      </c>
    </row>
    <row r="624" spans="1:2" ht="15">
      <c r="A624" s="68" t="s">
        <v>989</v>
      </c>
      <c r="B624" s="67" t="s">
        <v>7964</v>
      </c>
    </row>
    <row r="625" spans="1:2" ht="15">
      <c r="A625" s="68" t="s">
        <v>410</v>
      </c>
      <c r="B625" s="67" t="s">
        <v>7964</v>
      </c>
    </row>
    <row r="626" spans="1:2" ht="15">
      <c r="A626" s="68" t="s">
        <v>990</v>
      </c>
      <c r="B626" s="67" t="s">
        <v>7964</v>
      </c>
    </row>
    <row r="627" spans="1:2" ht="15">
      <c r="A627" s="68" t="s">
        <v>991</v>
      </c>
      <c r="B627" s="67" t="s">
        <v>7964</v>
      </c>
    </row>
    <row r="628" spans="1:2" ht="15">
      <c r="A628" s="68" t="s">
        <v>992</v>
      </c>
      <c r="B628" s="67" t="s">
        <v>7964</v>
      </c>
    </row>
    <row r="629" spans="1:2" ht="15">
      <c r="A629" s="68" t="s">
        <v>993</v>
      </c>
      <c r="B629" s="67" t="s">
        <v>7964</v>
      </c>
    </row>
    <row r="630" spans="1:2" ht="15">
      <c r="A630" s="68" t="s">
        <v>994</v>
      </c>
      <c r="B630" s="67" t="s">
        <v>7964</v>
      </c>
    </row>
    <row r="631" spans="1:2" ht="15">
      <c r="A631" s="68" t="s">
        <v>995</v>
      </c>
      <c r="B631" s="67" t="s">
        <v>7964</v>
      </c>
    </row>
    <row r="632" spans="1:2" ht="15">
      <c r="A632" s="68" t="s">
        <v>996</v>
      </c>
      <c r="B632" s="67" t="s">
        <v>7964</v>
      </c>
    </row>
    <row r="633" spans="1:2" ht="15">
      <c r="A633" s="68" t="s">
        <v>997</v>
      </c>
      <c r="B633" s="67" t="s">
        <v>7964</v>
      </c>
    </row>
    <row r="634" spans="1:2" ht="15">
      <c r="A634" s="68" t="s">
        <v>998</v>
      </c>
      <c r="B634" s="67" t="s">
        <v>7964</v>
      </c>
    </row>
    <row r="635" spans="1:2" ht="15">
      <c r="A635" s="68" t="s">
        <v>357</v>
      </c>
      <c r="B635" s="67" t="s">
        <v>7964</v>
      </c>
    </row>
    <row r="636" spans="1:2" ht="15">
      <c r="A636" s="68" t="s">
        <v>999</v>
      </c>
      <c r="B636" s="67" t="s">
        <v>7964</v>
      </c>
    </row>
    <row r="637" spans="1:2" ht="15">
      <c r="A637" s="68" t="s">
        <v>1000</v>
      </c>
      <c r="B637" s="67" t="s">
        <v>7964</v>
      </c>
    </row>
    <row r="638" spans="1:2" ht="15">
      <c r="A638" s="68" t="s">
        <v>1001</v>
      </c>
      <c r="B638" s="67" t="s">
        <v>7964</v>
      </c>
    </row>
    <row r="639" spans="1:2" ht="15">
      <c r="A639" s="68" t="s">
        <v>1002</v>
      </c>
      <c r="B639" s="67" t="s">
        <v>7964</v>
      </c>
    </row>
    <row r="640" spans="1:2" ht="15">
      <c r="A640" s="68" t="s">
        <v>1003</v>
      </c>
      <c r="B640" s="67" t="s">
        <v>7964</v>
      </c>
    </row>
    <row r="641" spans="1:2" ht="15">
      <c r="A641" s="68" t="s">
        <v>1004</v>
      </c>
      <c r="B641" s="67" t="s">
        <v>7964</v>
      </c>
    </row>
    <row r="642" spans="1:2" ht="15">
      <c r="A642" s="68" t="s">
        <v>375</v>
      </c>
      <c r="B642" s="67" t="s">
        <v>7964</v>
      </c>
    </row>
    <row r="643" spans="1:2" ht="15">
      <c r="A643" s="68" t="s">
        <v>392</v>
      </c>
      <c r="B643" s="67" t="s">
        <v>7964</v>
      </c>
    </row>
    <row r="644" spans="1:2" ht="15">
      <c r="A644" s="68" t="s">
        <v>1005</v>
      </c>
      <c r="B644" s="67" t="s">
        <v>7964</v>
      </c>
    </row>
    <row r="645" spans="1:2" ht="15">
      <c r="A645" s="68" t="s">
        <v>1006</v>
      </c>
      <c r="B645" s="67" t="s">
        <v>7964</v>
      </c>
    </row>
    <row r="646" spans="1:2" ht="15">
      <c r="A646" s="68" t="s">
        <v>1007</v>
      </c>
      <c r="B646" s="67" t="s">
        <v>7964</v>
      </c>
    </row>
    <row r="647" spans="1:2" ht="15">
      <c r="A647" s="68" t="s">
        <v>1008</v>
      </c>
      <c r="B647" s="67" t="s">
        <v>7964</v>
      </c>
    </row>
    <row r="648" spans="1:2" ht="15">
      <c r="A648" s="68" t="s">
        <v>1009</v>
      </c>
      <c r="B648" s="67" t="s">
        <v>7964</v>
      </c>
    </row>
    <row r="649" spans="1:2" ht="15">
      <c r="A649" s="68" t="s">
        <v>1010</v>
      </c>
      <c r="B649" s="67" t="s">
        <v>7964</v>
      </c>
    </row>
    <row r="650" spans="1:2" ht="15">
      <c r="A650" s="68" t="s">
        <v>1011</v>
      </c>
      <c r="B650" s="67" t="s">
        <v>7964</v>
      </c>
    </row>
    <row r="651" spans="1:2" ht="15">
      <c r="A651" s="68" t="s">
        <v>1012</v>
      </c>
      <c r="B651" s="67" t="s">
        <v>7964</v>
      </c>
    </row>
    <row r="652" spans="1:2" ht="15">
      <c r="A652" s="68" t="s">
        <v>1013</v>
      </c>
      <c r="B652" s="67" t="s">
        <v>7964</v>
      </c>
    </row>
    <row r="653" spans="1:2" ht="15">
      <c r="A653" s="68" t="s">
        <v>1014</v>
      </c>
      <c r="B653" s="67" t="s">
        <v>7964</v>
      </c>
    </row>
    <row r="654" spans="1:2" ht="15">
      <c r="A654" s="68" t="s">
        <v>1015</v>
      </c>
      <c r="B654" s="67" t="s">
        <v>7964</v>
      </c>
    </row>
    <row r="655" spans="1:2" ht="15">
      <c r="A655" s="68" t="s">
        <v>1016</v>
      </c>
      <c r="B655" s="67" t="s">
        <v>7964</v>
      </c>
    </row>
    <row r="656" spans="1:2" ht="15">
      <c r="A656" s="68" t="s">
        <v>1017</v>
      </c>
      <c r="B656" s="67" t="s">
        <v>7964</v>
      </c>
    </row>
    <row r="657" spans="1:2" ht="15">
      <c r="A657" s="68" t="s">
        <v>1018</v>
      </c>
      <c r="B657" s="67" t="s">
        <v>7964</v>
      </c>
    </row>
    <row r="658" spans="1:2" ht="15">
      <c r="A658" s="68" t="s">
        <v>1019</v>
      </c>
      <c r="B658" s="67" t="s">
        <v>7964</v>
      </c>
    </row>
    <row r="659" spans="1:2" ht="15">
      <c r="A659" s="68" t="s">
        <v>1020</v>
      </c>
      <c r="B659" s="67" t="s">
        <v>7964</v>
      </c>
    </row>
    <row r="660" spans="1:2" ht="15">
      <c r="A660" s="68" t="s">
        <v>1021</v>
      </c>
      <c r="B660" s="67" t="s">
        <v>7964</v>
      </c>
    </row>
    <row r="661" spans="1:2" ht="15">
      <c r="A661" s="68" t="s">
        <v>1022</v>
      </c>
      <c r="B661" s="67" t="s">
        <v>7964</v>
      </c>
    </row>
    <row r="662" spans="1:2" ht="15">
      <c r="A662" s="68" t="s">
        <v>1023</v>
      </c>
      <c r="B662" s="67" t="s">
        <v>7964</v>
      </c>
    </row>
    <row r="663" spans="1:2" ht="15">
      <c r="A663" s="68" t="s">
        <v>1024</v>
      </c>
      <c r="B663" s="67" t="s">
        <v>7964</v>
      </c>
    </row>
    <row r="664" spans="1:2" ht="15">
      <c r="A664" s="68" t="s">
        <v>1025</v>
      </c>
      <c r="B664" s="67" t="s">
        <v>7964</v>
      </c>
    </row>
    <row r="665" spans="1:2" ht="15">
      <c r="A665" s="68" t="s">
        <v>1026</v>
      </c>
      <c r="B665" s="67" t="s">
        <v>7964</v>
      </c>
    </row>
    <row r="666" spans="1:2" ht="15">
      <c r="A666" s="68" t="s">
        <v>1027</v>
      </c>
      <c r="B666" s="67" t="s">
        <v>7964</v>
      </c>
    </row>
    <row r="667" spans="1:2" ht="15">
      <c r="A667" s="68" t="s">
        <v>1028</v>
      </c>
      <c r="B667" s="67" t="s">
        <v>7964</v>
      </c>
    </row>
    <row r="668" spans="1:2" ht="15">
      <c r="A668" s="68" t="s">
        <v>377</v>
      </c>
      <c r="B668" s="67" t="s">
        <v>7964</v>
      </c>
    </row>
    <row r="669" spans="1:2" ht="15">
      <c r="A669" s="68" t="s">
        <v>1029</v>
      </c>
      <c r="B669" s="67" t="s">
        <v>7964</v>
      </c>
    </row>
    <row r="670" spans="1:2" ht="15">
      <c r="A670" s="68" t="s">
        <v>1030</v>
      </c>
      <c r="B670" s="67" t="s">
        <v>7964</v>
      </c>
    </row>
    <row r="671" spans="1:2" ht="15">
      <c r="A671" s="68" t="s">
        <v>1031</v>
      </c>
      <c r="B671" s="67" t="s">
        <v>7964</v>
      </c>
    </row>
    <row r="672" spans="1:2" ht="15">
      <c r="A672" s="68" t="s">
        <v>1032</v>
      </c>
      <c r="B672" s="67" t="s">
        <v>7964</v>
      </c>
    </row>
    <row r="673" spans="1:2" ht="15">
      <c r="A673" s="68" t="s">
        <v>1033</v>
      </c>
      <c r="B673" s="67" t="s">
        <v>7964</v>
      </c>
    </row>
    <row r="674" spans="1:2" ht="15">
      <c r="A674" s="68" t="s">
        <v>1034</v>
      </c>
      <c r="B674" s="67" t="s">
        <v>7964</v>
      </c>
    </row>
    <row r="675" spans="1:2" ht="15">
      <c r="A675" s="68" t="s">
        <v>1035</v>
      </c>
      <c r="B675" s="67" t="s">
        <v>7964</v>
      </c>
    </row>
    <row r="676" spans="1:2" ht="15">
      <c r="A676" s="68" t="s">
        <v>1036</v>
      </c>
      <c r="B676" s="67" t="s">
        <v>7964</v>
      </c>
    </row>
    <row r="677" spans="1:2" ht="15">
      <c r="A677" s="68" t="s">
        <v>1037</v>
      </c>
      <c r="B677" s="67" t="s">
        <v>7964</v>
      </c>
    </row>
    <row r="678" spans="1:2" ht="15">
      <c r="A678" s="68" t="s">
        <v>1038</v>
      </c>
      <c r="B678" s="67" t="s">
        <v>7964</v>
      </c>
    </row>
    <row r="679" spans="1:2" ht="15">
      <c r="A679" s="68" t="s">
        <v>1039</v>
      </c>
      <c r="B679" s="67" t="s">
        <v>7964</v>
      </c>
    </row>
    <row r="680" spans="1:2" ht="15">
      <c r="A680" s="68" t="s">
        <v>1040</v>
      </c>
      <c r="B680" s="67" t="s">
        <v>7964</v>
      </c>
    </row>
    <row r="681" spans="1:2" ht="15">
      <c r="A681" s="68" t="s">
        <v>1041</v>
      </c>
      <c r="B681" s="67" t="s">
        <v>7964</v>
      </c>
    </row>
    <row r="682" spans="1:2" ht="15">
      <c r="A682" s="68" t="s">
        <v>1042</v>
      </c>
      <c r="B682" s="67" t="s">
        <v>7964</v>
      </c>
    </row>
    <row r="683" spans="1:2" ht="15">
      <c r="A683" s="68" t="s">
        <v>1043</v>
      </c>
      <c r="B683" s="67" t="s">
        <v>7964</v>
      </c>
    </row>
    <row r="684" spans="1:2" ht="15">
      <c r="A684" s="68" t="s">
        <v>1044</v>
      </c>
      <c r="B684" s="67" t="s">
        <v>7964</v>
      </c>
    </row>
    <row r="685" spans="1:2" ht="15">
      <c r="A685" s="68" t="s">
        <v>1045</v>
      </c>
      <c r="B685" s="67" t="s">
        <v>7964</v>
      </c>
    </row>
    <row r="686" spans="1:2" ht="15">
      <c r="A686" s="68" t="s">
        <v>1046</v>
      </c>
      <c r="B686" s="67" t="s">
        <v>7964</v>
      </c>
    </row>
    <row r="687" spans="1:2" ht="15">
      <c r="A687" s="68" t="s">
        <v>1047</v>
      </c>
      <c r="B687" s="67" t="s">
        <v>7964</v>
      </c>
    </row>
    <row r="688" spans="1:2" ht="15">
      <c r="A688" s="68" t="s">
        <v>1048</v>
      </c>
      <c r="B688" s="67" t="s">
        <v>7964</v>
      </c>
    </row>
    <row r="689" spans="1:2" ht="15">
      <c r="A689" s="68" t="s">
        <v>1049</v>
      </c>
      <c r="B689" s="67" t="s">
        <v>7964</v>
      </c>
    </row>
    <row r="690" spans="1:2" ht="15">
      <c r="A690" s="68" t="s">
        <v>1050</v>
      </c>
      <c r="B690" s="67" t="s">
        <v>7964</v>
      </c>
    </row>
    <row r="691" spans="1:2" ht="15">
      <c r="A691" s="68" t="s">
        <v>1051</v>
      </c>
      <c r="B691" s="67" t="s">
        <v>7964</v>
      </c>
    </row>
    <row r="692" spans="1:2" ht="15">
      <c r="A692" s="68" t="s">
        <v>1052</v>
      </c>
      <c r="B692" s="67" t="s">
        <v>7964</v>
      </c>
    </row>
    <row r="693" spans="1:2" ht="15">
      <c r="A693" s="68" t="s">
        <v>1053</v>
      </c>
      <c r="B693" s="67" t="s">
        <v>7964</v>
      </c>
    </row>
    <row r="694" spans="1:2" ht="15">
      <c r="A694" s="68" t="s">
        <v>1054</v>
      </c>
      <c r="B694" s="67" t="s">
        <v>7964</v>
      </c>
    </row>
    <row r="695" spans="1:2" ht="15">
      <c r="A695" s="68" t="s">
        <v>1055</v>
      </c>
      <c r="B695" s="67" t="s">
        <v>7964</v>
      </c>
    </row>
    <row r="696" spans="1:2" ht="15">
      <c r="A696" s="68" t="s">
        <v>362</v>
      </c>
      <c r="B696" s="67" t="s">
        <v>7964</v>
      </c>
    </row>
    <row r="697" spans="1:2" ht="15">
      <c r="A697" s="68" t="s">
        <v>1056</v>
      </c>
      <c r="B697" s="67" t="s">
        <v>7964</v>
      </c>
    </row>
    <row r="698" spans="1:2" ht="15">
      <c r="A698" s="68" t="s">
        <v>1057</v>
      </c>
      <c r="B698" s="67" t="s">
        <v>7964</v>
      </c>
    </row>
    <row r="699" spans="1:2" ht="15">
      <c r="A699" s="68" t="s">
        <v>1058</v>
      </c>
      <c r="B699" s="67" t="s">
        <v>7964</v>
      </c>
    </row>
    <row r="700" spans="1:2" ht="15">
      <c r="A700" s="68" t="s">
        <v>1059</v>
      </c>
      <c r="B700" s="67" t="s">
        <v>7964</v>
      </c>
    </row>
    <row r="701" spans="1:2" ht="15">
      <c r="A701" s="68" t="s">
        <v>1060</v>
      </c>
      <c r="B701" s="67" t="s">
        <v>7964</v>
      </c>
    </row>
    <row r="702" spans="1:2" ht="15">
      <c r="A702" s="68" t="s">
        <v>1061</v>
      </c>
      <c r="B702" s="67" t="s">
        <v>7964</v>
      </c>
    </row>
    <row r="703" spans="1:2" ht="15">
      <c r="A703" s="68" t="s">
        <v>1062</v>
      </c>
      <c r="B703" s="67" t="s">
        <v>7964</v>
      </c>
    </row>
    <row r="704" spans="1:2" ht="15">
      <c r="A704" s="68" t="s">
        <v>1063</v>
      </c>
      <c r="B704" s="67" t="s">
        <v>7964</v>
      </c>
    </row>
    <row r="705" spans="1:2" ht="15">
      <c r="A705" s="68" t="s">
        <v>1064</v>
      </c>
      <c r="B705" s="67" t="s">
        <v>7964</v>
      </c>
    </row>
    <row r="706" spans="1:2" ht="15">
      <c r="A706" s="68" t="s">
        <v>1065</v>
      </c>
      <c r="B706" s="67" t="s">
        <v>7964</v>
      </c>
    </row>
    <row r="707" spans="1:2" ht="15">
      <c r="A707" s="68" t="s">
        <v>1066</v>
      </c>
      <c r="B707" s="67" t="s">
        <v>7964</v>
      </c>
    </row>
    <row r="708" spans="1:2" ht="15">
      <c r="A708" s="68" t="s">
        <v>1067</v>
      </c>
      <c r="B708" s="67" t="s">
        <v>7964</v>
      </c>
    </row>
    <row r="709" spans="1:2" ht="15">
      <c r="A709" s="68" t="s">
        <v>1068</v>
      </c>
      <c r="B709" s="67" t="s">
        <v>7964</v>
      </c>
    </row>
    <row r="710" spans="1:2" ht="15">
      <c r="A710" s="68" t="s">
        <v>1069</v>
      </c>
      <c r="B710" s="67" t="s">
        <v>7964</v>
      </c>
    </row>
    <row r="711" spans="1:2" ht="15">
      <c r="A711" s="68" t="s">
        <v>1070</v>
      </c>
      <c r="B711" s="67" t="s">
        <v>7964</v>
      </c>
    </row>
    <row r="712" spans="1:2" ht="15">
      <c r="A712" s="68" t="s">
        <v>1071</v>
      </c>
      <c r="B712" s="67" t="s">
        <v>7964</v>
      </c>
    </row>
    <row r="713" spans="1:2" ht="15">
      <c r="A713" s="68" t="s">
        <v>1072</v>
      </c>
      <c r="B713" s="67" t="s">
        <v>7964</v>
      </c>
    </row>
    <row r="714" spans="1:2" ht="15">
      <c r="A714" s="68" t="s">
        <v>1073</v>
      </c>
      <c r="B714" s="67" t="s">
        <v>7964</v>
      </c>
    </row>
    <row r="715" spans="1:2" ht="15">
      <c r="A715" s="68" t="s">
        <v>1074</v>
      </c>
      <c r="B715" s="67" t="s">
        <v>7964</v>
      </c>
    </row>
    <row r="716" spans="1:2" ht="15">
      <c r="A716" s="68" t="s">
        <v>1075</v>
      </c>
      <c r="B716" s="67" t="s">
        <v>7964</v>
      </c>
    </row>
    <row r="717" spans="1:2" ht="15">
      <c r="A717" s="68" t="s">
        <v>1076</v>
      </c>
      <c r="B717" s="67" t="s">
        <v>7964</v>
      </c>
    </row>
    <row r="718" spans="1:2" ht="15">
      <c r="A718" s="68" t="s">
        <v>1077</v>
      </c>
      <c r="B718" s="67" t="s">
        <v>7964</v>
      </c>
    </row>
    <row r="719" spans="1:2" ht="15">
      <c r="A719" s="68" t="s">
        <v>1078</v>
      </c>
      <c r="B719" s="67" t="s">
        <v>7964</v>
      </c>
    </row>
    <row r="720" spans="1:2" ht="15">
      <c r="A720" s="68" t="s">
        <v>1079</v>
      </c>
      <c r="B720" s="67" t="s">
        <v>7964</v>
      </c>
    </row>
    <row r="721" spans="1:2" ht="15">
      <c r="A721" s="68" t="s">
        <v>1080</v>
      </c>
      <c r="B721" s="67" t="s">
        <v>7964</v>
      </c>
    </row>
    <row r="722" spans="1:2" ht="15">
      <c r="A722" s="68" t="s">
        <v>361</v>
      </c>
      <c r="B722" s="67" t="s">
        <v>7964</v>
      </c>
    </row>
    <row r="723" spans="1:2" ht="15">
      <c r="A723" s="68" t="s">
        <v>1081</v>
      </c>
      <c r="B723" s="67" t="s">
        <v>7964</v>
      </c>
    </row>
    <row r="724" spans="1:2" ht="15">
      <c r="A724" s="68" t="s">
        <v>1082</v>
      </c>
      <c r="B724" s="67" t="s">
        <v>7964</v>
      </c>
    </row>
    <row r="725" spans="1:2" ht="15">
      <c r="A725" s="68" t="s">
        <v>1083</v>
      </c>
      <c r="B725" s="67" t="s">
        <v>7964</v>
      </c>
    </row>
    <row r="726" spans="1:2" ht="15">
      <c r="A726" s="68" t="s">
        <v>1084</v>
      </c>
      <c r="B726" s="67" t="s">
        <v>7964</v>
      </c>
    </row>
    <row r="727" spans="1:2" ht="15">
      <c r="A727" s="68" t="s">
        <v>1085</v>
      </c>
      <c r="B727" s="67" t="s">
        <v>7964</v>
      </c>
    </row>
    <row r="728" spans="1:2" ht="15">
      <c r="A728" s="68" t="s">
        <v>1086</v>
      </c>
      <c r="B728" s="67" t="s">
        <v>7964</v>
      </c>
    </row>
    <row r="729" spans="1:2" ht="15">
      <c r="A729" s="68" t="s">
        <v>1087</v>
      </c>
      <c r="B729" s="67" t="s">
        <v>7964</v>
      </c>
    </row>
    <row r="730" spans="1:2" ht="15">
      <c r="A730" s="68" t="s">
        <v>1088</v>
      </c>
      <c r="B730" s="67" t="s">
        <v>7964</v>
      </c>
    </row>
    <row r="731" spans="1:2" ht="15">
      <c r="A731" s="68" t="s">
        <v>1089</v>
      </c>
      <c r="B731" s="67" t="s">
        <v>7964</v>
      </c>
    </row>
    <row r="732" spans="1:2" ht="15">
      <c r="A732" s="68" t="s">
        <v>1090</v>
      </c>
      <c r="B732" s="67" t="s">
        <v>7964</v>
      </c>
    </row>
    <row r="733" spans="1:2" ht="15">
      <c r="A733" s="68" t="s">
        <v>1091</v>
      </c>
      <c r="B733" s="67" t="s">
        <v>7964</v>
      </c>
    </row>
    <row r="734" spans="1:2" ht="15">
      <c r="A734" s="68" t="s">
        <v>1092</v>
      </c>
      <c r="B734" s="67" t="s">
        <v>7964</v>
      </c>
    </row>
    <row r="735" spans="1:2" ht="15">
      <c r="A735" s="68" t="s">
        <v>389</v>
      </c>
      <c r="B735" s="67" t="s">
        <v>7964</v>
      </c>
    </row>
    <row r="736" spans="1:2" ht="15">
      <c r="A736" s="68" t="s">
        <v>1093</v>
      </c>
      <c r="B736" s="67" t="s">
        <v>7964</v>
      </c>
    </row>
    <row r="737" spans="1:2" ht="15">
      <c r="A737" s="68" t="s">
        <v>1094</v>
      </c>
      <c r="B737" s="67" t="s">
        <v>7964</v>
      </c>
    </row>
    <row r="738" spans="1:2" ht="15">
      <c r="A738" s="68" t="s">
        <v>1095</v>
      </c>
      <c r="B738" s="67" t="s">
        <v>7964</v>
      </c>
    </row>
    <row r="739" spans="1:2" ht="15">
      <c r="A739" s="68" t="s">
        <v>1096</v>
      </c>
      <c r="B739" s="67" t="s">
        <v>7964</v>
      </c>
    </row>
    <row r="740" spans="1:2" ht="15">
      <c r="A740" s="68" t="s">
        <v>1097</v>
      </c>
      <c r="B740" s="67" t="s">
        <v>7964</v>
      </c>
    </row>
    <row r="741" spans="1:2" ht="15">
      <c r="A741" s="68" t="s">
        <v>1098</v>
      </c>
      <c r="B741" s="67" t="s">
        <v>7964</v>
      </c>
    </row>
    <row r="742" spans="1:2" ht="15">
      <c r="A742" s="68" t="s">
        <v>1099</v>
      </c>
      <c r="B742" s="67" t="s">
        <v>7964</v>
      </c>
    </row>
    <row r="743" spans="1:2" ht="15">
      <c r="A743" s="68" t="s">
        <v>1100</v>
      </c>
      <c r="B743" s="67" t="s">
        <v>7964</v>
      </c>
    </row>
    <row r="744" spans="1:2" ht="15">
      <c r="A744" s="68" t="s">
        <v>1101</v>
      </c>
      <c r="B744" s="67" t="s">
        <v>7964</v>
      </c>
    </row>
    <row r="745" spans="1:2" ht="15">
      <c r="A745" s="68" t="s">
        <v>1102</v>
      </c>
      <c r="B745" s="67" t="s">
        <v>7964</v>
      </c>
    </row>
    <row r="746" spans="1:2" ht="15">
      <c r="A746" s="68" t="s">
        <v>1103</v>
      </c>
      <c r="B746" s="67" t="s">
        <v>7964</v>
      </c>
    </row>
    <row r="747" spans="1:2" ht="15">
      <c r="A747" s="68" t="s">
        <v>1104</v>
      </c>
      <c r="B747" s="67" t="s">
        <v>7964</v>
      </c>
    </row>
    <row r="748" spans="1:2" ht="15">
      <c r="A748" s="68" t="s">
        <v>1105</v>
      </c>
      <c r="B748" s="67" t="s">
        <v>7964</v>
      </c>
    </row>
    <row r="749" spans="1:2" ht="15">
      <c r="A749" s="68" t="s">
        <v>1106</v>
      </c>
      <c r="B749" s="67" t="s">
        <v>7964</v>
      </c>
    </row>
    <row r="750" spans="1:2" ht="15">
      <c r="A750" s="68" t="s">
        <v>1107</v>
      </c>
      <c r="B750" s="67" t="s">
        <v>7964</v>
      </c>
    </row>
    <row r="751" spans="1:2" ht="15">
      <c r="A751" s="68" t="s">
        <v>1108</v>
      </c>
      <c r="B751" s="67" t="s">
        <v>7964</v>
      </c>
    </row>
    <row r="752" spans="1:2" ht="15">
      <c r="A752" s="68" t="s">
        <v>1109</v>
      </c>
      <c r="B752" s="67" t="s">
        <v>7964</v>
      </c>
    </row>
    <row r="753" spans="1:2" ht="15">
      <c r="A753" s="68" t="s">
        <v>1110</v>
      </c>
      <c r="B753" s="67" t="s">
        <v>7964</v>
      </c>
    </row>
    <row r="754" spans="1:2" ht="15">
      <c r="A754" s="68" t="s">
        <v>1111</v>
      </c>
      <c r="B754" s="67" t="s">
        <v>7964</v>
      </c>
    </row>
    <row r="755" spans="1:2" ht="15">
      <c r="A755" s="68" t="s">
        <v>394</v>
      </c>
      <c r="B755" s="67" t="s">
        <v>7964</v>
      </c>
    </row>
    <row r="756" spans="1:2" ht="15">
      <c r="A756" s="68" t="s">
        <v>1112</v>
      </c>
      <c r="B756" s="67" t="s">
        <v>7964</v>
      </c>
    </row>
    <row r="757" spans="1:2" ht="15">
      <c r="A757" s="68" t="s">
        <v>1113</v>
      </c>
      <c r="B757" s="67" t="s">
        <v>7964</v>
      </c>
    </row>
    <row r="758" spans="1:2" ht="15">
      <c r="A758" s="68" t="s">
        <v>1114</v>
      </c>
      <c r="B758" s="67" t="s">
        <v>7964</v>
      </c>
    </row>
    <row r="759" spans="1:2" ht="15">
      <c r="A759" s="68" t="s">
        <v>1115</v>
      </c>
      <c r="B759" s="67" t="s">
        <v>7964</v>
      </c>
    </row>
    <row r="760" spans="1:2" ht="15">
      <c r="A760" s="68" t="s">
        <v>1116</v>
      </c>
      <c r="B760" s="67" t="s">
        <v>7964</v>
      </c>
    </row>
    <row r="761" spans="1:2" ht="15">
      <c r="A761" s="68" t="s">
        <v>1117</v>
      </c>
      <c r="B761" s="67" t="s">
        <v>7964</v>
      </c>
    </row>
    <row r="762" spans="1:2" ht="15">
      <c r="A762" s="68" t="s">
        <v>1118</v>
      </c>
      <c r="B762" s="67" t="s">
        <v>7964</v>
      </c>
    </row>
    <row r="763" spans="1:2" ht="15">
      <c r="A763" s="68" t="s">
        <v>1119</v>
      </c>
      <c r="B763" s="67" t="s">
        <v>7964</v>
      </c>
    </row>
    <row r="764" spans="1:2" ht="15">
      <c r="A764" s="68" t="s">
        <v>1120</v>
      </c>
      <c r="B764" s="67" t="s">
        <v>7964</v>
      </c>
    </row>
    <row r="765" spans="1:2" ht="15">
      <c r="A765" s="68" t="s">
        <v>1121</v>
      </c>
      <c r="B765" s="67" t="s">
        <v>7964</v>
      </c>
    </row>
    <row r="766" spans="1:2" ht="15">
      <c r="A766" s="68" t="s">
        <v>1122</v>
      </c>
      <c r="B766" s="67" t="s">
        <v>7964</v>
      </c>
    </row>
    <row r="767" spans="1:2" ht="15">
      <c r="A767" s="68" t="s">
        <v>1123</v>
      </c>
      <c r="B767" s="67" t="s">
        <v>7964</v>
      </c>
    </row>
    <row r="768" spans="1:2" ht="15">
      <c r="A768" s="68" t="s">
        <v>1124</v>
      </c>
      <c r="B768" s="67" t="s">
        <v>7964</v>
      </c>
    </row>
    <row r="769" spans="1:2" ht="15">
      <c r="A769" s="68" t="s">
        <v>1125</v>
      </c>
      <c r="B769" s="67" t="s">
        <v>7964</v>
      </c>
    </row>
    <row r="770" spans="1:2" ht="15">
      <c r="A770" s="68" t="s">
        <v>1126</v>
      </c>
      <c r="B770" s="67" t="s">
        <v>7964</v>
      </c>
    </row>
    <row r="771" spans="1:2" ht="15">
      <c r="A771" s="68" t="s">
        <v>1127</v>
      </c>
      <c r="B771" s="67" t="s">
        <v>7964</v>
      </c>
    </row>
    <row r="772" spans="1:2" ht="15">
      <c r="A772" s="68" t="s">
        <v>1128</v>
      </c>
      <c r="B772" s="67" t="s">
        <v>7964</v>
      </c>
    </row>
    <row r="773" spans="1:2" ht="15">
      <c r="A773" s="68" t="s">
        <v>1129</v>
      </c>
      <c r="B773" s="67" t="s">
        <v>7964</v>
      </c>
    </row>
    <row r="774" spans="1:2" ht="15">
      <c r="A774" s="68" t="s">
        <v>1130</v>
      </c>
      <c r="B774" s="67" t="s">
        <v>7964</v>
      </c>
    </row>
    <row r="775" spans="1:2" ht="15">
      <c r="A775" s="68" t="s">
        <v>1131</v>
      </c>
      <c r="B775" s="67" t="s">
        <v>7964</v>
      </c>
    </row>
    <row r="776" spans="1:2" ht="15">
      <c r="A776" s="68" t="s">
        <v>378</v>
      </c>
      <c r="B776" s="67" t="s">
        <v>7964</v>
      </c>
    </row>
    <row r="777" spans="1:2" ht="15">
      <c r="A777" s="68" t="s">
        <v>1132</v>
      </c>
      <c r="B777" s="67" t="s">
        <v>7964</v>
      </c>
    </row>
    <row r="778" spans="1:2" ht="15">
      <c r="A778" s="68" t="s">
        <v>1133</v>
      </c>
      <c r="B778" s="67" t="s">
        <v>7964</v>
      </c>
    </row>
    <row r="779" spans="1:2" ht="15">
      <c r="A779" s="68" t="s">
        <v>1134</v>
      </c>
      <c r="B779" s="67" t="s">
        <v>7964</v>
      </c>
    </row>
    <row r="780" spans="1:2" ht="15">
      <c r="A780" s="68" t="s">
        <v>1135</v>
      </c>
      <c r="B780" s="67" t="s">
        <v>7964</v>
      </c>
    </row>
    <row r="781" spans="1:2" ht="15">
      <c r="A781" s="68" t="s">
        <v>1136</v>
      </c>
      <c r="B781" s="67" t="s">
        <v>7964</v>
      </c>
    </row>
    <row r="782" spans="1:2" ht="15">
      <c r="A782" s="68" t="s">
        <v>1137</v>
      </c>
      <c r="B782" s="67" t="s">
        <v>7964</v>
      </c>
    </row>
    <row r="783" spans="1:2" ht="15">
      <c r="A783" s="68" t="s">
        <v>1138</v>
      </c>
      <c r="B783" s="67" t="s">
        <v>7964</v>
      </c>
    </row>
    <row r="784" spans="1:2" ht="15">
      <c r="A784" s="68" t="s">
        <v>1139</v>
      </c>
      <c r="B784" s="67" t="s">
        <v>7964</v>
      </c>
    </row>
    <row r="785" spans="1:2" ht="15">
      <c r="A785" s="68" t="s">
        <v>1140</v>
      </c>
      <c r="B785" s="67" t="s">
        <v>7964</v>
      </c>
    </row>
    <row r="786" spans="1:2" ht="15">
      <c r="A786" s="68" t="s">
        <v>1141</v>
      </c>
      <c r="B786" s="67" t="s">
        <v>7964</v>
      </c>
    </row>
    <row r="787" spans="1:2" ht="15">
      <c r="A787" s="68" t="s">
        <v>1142</v>
      </c>
      <c r="B787" s="67" t="s">
        <v>7964</v>
      </c>
    </row>
    <row r="788" spans="1:2" ht="15">
      <c r="A788" s="68" t="s">
        <v>1143</v>
      </c>
      <c r="B788" s="67" t="s">
        <v>7964</v>
      </c>
    </row>
    <row r="789" spans="1:2" ht="15">
      <c r="A789" s="68" t="s">
        <v>1144</v>
      </c>
      <c r="B789" s="67" t="s">
        <v>7964</v>
      </c>
    </row>
    <row r="790" spans="1:2" ht="15">
      <c r="A790" s="68" t="s">
        <v>1145</v>
      </c>
      <c r="B790" s="67" t="s">
        <v>7964</v>
      </c>
    </row>
    <row r="791" spans="1:2" ht="15">
      <c r="A791" s="68" t="s">
        <v>1146</v>
      </c>
      <c r="B791" s="67" t="s">
        <v>7964</v>
      </c>
    </row>
    <row r="792" spans="1:2" ht="15">
      <c r="A792" s="68" t="s">
        <v>1147</v>
      </c>
      <c r="B792" s="67" t="s">
        <v>7964</v>
      </c>
    </row>
    <row r="793" spans="1:2" ht="15">
      <c r="A793" s="68" t="s">
        <v>1148</v>
      </c>
      <c r="B793" s="67" t="s">
        <v>7964</v>
      </c>
    </row>
    <row r="794" spans="1:2" ht="15">
      <c r="A794" s="68" t="s">
        <v>416</v>
      </c>
      <c r="B794" s="67" t="s">
        <v>7964</v>
      </c>
    </row>
    <row r="795" spans="1:2" ht="15">
      <c r="A795" s="68" t="s">
        <v>1149</v>
      </c>
      <c r="B795" s="67" t="s">
        <v>7964</v>
      </c>
    </row>
    <row r="796" spans="1:2" ht="15">
      <c r="A796" s="68" t="s">
        <v>1150</v>
      </c>
      <c r="B796" s="67" t="s">
        <v>7964</v>
      </c>
    </row>
    <row r="797" spans="1:2" ht="15">
      <c r="A797" s="68" t="s">
        <v>1151</v>
      </c>
      <c r="B797" s="67" t="s">
        <v>7964</v>
      </c>
    </row>
    <row r="798" spans="1:2" ht="15">
      <c r="A798" s="68" t="s">
        <v>1152</v>
      </c>
      <c r="B798" s="67" t="s">
        <v>7964</v>
      </c>
    </row>
    <row r="799" spans="1:2" ht="15">
      <c r="A799" s="68" t="s">
        <v>1153</v>
      </c>
      <c r="B799" s="67" t="s">
        <v>7964</v>
      </c>
    </row>
    <row r="800" spans="1:2" ht="15">
      <c r="A800" s="68" t="s">
        <v>1154</v>
      </c>
      <c r="B800" s="67" t="s">
        <v>7964</v>
      </c>
    </row>
    <row r="801" spans="1:2" ht="15">
      <c r="A801" s="68" t="s">
        <v>1155</v>
      </c>
      <c r="B801" s="67" t="s">
        <v>7964</v>
      </c>
    </row>
    <row r="802" spans="1:2" ht="15">
      <c r="A802" s="68" t="s">
        <v>1156</v>
      </c>
      <c r="B802" s="67" t="s">
        <v>7964</v>
      </c>
    </row>
    <row r="803" spans="1:2" ht="15">
      <c r="A803" s="68" t="s">
        <v>1157</v>
      </c>
      <c r="B803" s="67" t="s">
        <v>7964</v>
      </c>
    </row>
    <row r="804" spans="1:2" ht="15">
      <c r="A804" s="68" t="s">
        <v>1158</v>
      </c>
      <c r="B804" s="67" t="s">
        <v>7964</v>
      </c>
    </row>
    <row r="805" spans="1:2" ht="15">
      <c r="A805" s="68" t="s">
        <v>1159</v>
      </c>
      <c r="B805" s="67" t="s">
        <v>7964</v>
      </c>
    </row>
    <row r="806" spans="1:2" ht="15">
      <c r="A806" s="68" t="s">
        <v>1160</v>
      </c>
      <c r="B806" s="67" t="s">
        <v>7964</v>
      </c>
    </row>
    <row r="807" spans="1:2" ht="15">
      <c r="A807" s="68" t="s">
        <v>1161</v>
      </c>
      <c r="B807" s="67" t="s">
        <v>7964</v>
      </c>
    </row>
    <row r="808" spans="1:2" ht="15">
      <c r="A808" s="68" t="s">
        <v>1162</v>
      </c>
      <c r="B808" s="67" t="s">
        <v>7964</v>
      </c>
    </row>
    <row r="809" spans="1:2" ht="15">
      <c r="A809" s="68" t="s">
        <v>1163</v>
      </c>
      <c r="B809" s="67" t="s">
        <v>7964</v>
      </c>
    </row>
    <row r="810" spans="1:2" ht="15">
      <c r="A810" s="68" t="s">
        <v>1164</v>
      </c>
      <c r="B810" s="67" t="s">
        <v>7964</v>
      </c>
    </row>
    <row r="811" spans="1:2" ht="15">
      <c r="A811" s="68" t="s">
        <v>1165</v>
      </c>
      <c r="B811" s="67" t="s">
        <v>7964</v>
      </c>
    </row>
    <row r="812" spans="1:2" ht="15">
      <c r="A812" s="68" t="s">
        <v>1166</v>
      </c>
      <c r="B812" s="67" t="s">
        <v>7964</v>
      </c>
    </row>
    <row r="813" spans="1:2" ht="15">
      <c r="A813" s="68" t="s">
        <v>1167</v>
      </c>
      <c r="B813" s="67" t="s">
        <v>7964</v>
      </c>
    </row>
    <row r="814" spans="1:2" ht="15">
      <c r="A814" s="68" t="s">
        <v>1168</v>
      </c>
      <c r="B814" s="67" t="s">
        <v>7964</v>
      </c>
    </row>
    <row r="815" spans="1:2" ht="15">
      <c r="A815" s="68" t="s">
        <v>1169</v>
      </c>
      <c r="B815" s="67" t="s">
        <v>7964</v>
      </c>
    </row>
    <row r="816" spans="1:2" ht="15">
      <c r="A816" s="68" t="s">
        <v>1170</v>
      </c>
      <c r="B816" s="67" t="s">
        <v>7964</v>
      </c>
    </row>
    <row r="817" spans="1:2" ht="15">
      <c r="A817" s="68" t="s">
        <v>400</v>
      </c>
      <c r="B817" s="67" t="s">
        <v>7964</v>
      </c>
    </row>
    <row r="818" spans="1:2" ht="15">
      <c r="A818" s="68" t="s">
        <v>1171</v>
      </c>
      <c r="B818" s="67" t="s">
        <v>7964</v>
      </c>
    </row>
    <row r="819" spans="1:2" ht="15">
      <c r="A819" s="68" t="s">
        <v>1172</v>
      </c>
      <c r="B819" s="67" t="s">
        <v>7964</v>
      </c>
    </row>
    <row r="820" spans="1:2" ht="15">
      <c r="A820" s="68" t="s">
        <v>1173</v>
      </c>
      <c r="B820" s="67" t="s">
        <v>7964</v>
      </c>
    </row>
    <row r="821" spans="1:2" ht="15">
      <c r="A821" s="68" t="s">
        <v>1174</v>
      </c>
      <c r="B821" s="67" t="s">
        <v>7964</v>
      </c>
    </row>
    <row r="822" spans="1:2" ht="15">
      <c r="A822" s="68" t="s">
        <v>1175</v>
      </c>
      <c r="B822" s="67" t="s">
        <v>7964</v>
      </c>
    </row>
    <row r="823" spans="1:2" ht="15">
      <c r="A823" s="68" t="s">
        <v>1176</v>
      </c>
      <c r="B823" s="67" t="s">
        <v>7964</v>
      </c>
    </row>
    <row r="824" spans="1:2" ht="15">
      <c r="A824" s="68" t="s">
        <v>1177</v>
      </c>
      <c r="B824" s="67" t="s">
        <v>7964</v>
      </c>
    </row>
    <row r="825" spans="1:2" ht="15">
      <c r="A825" s="68" t="s">
        <v>1178</v>
      </c>
      <c r="B825" s="67" t="s">
        <v>7964</v>
      </c>
    </row>
    <row r="826" spans="1:2" ht="15">
      <c r="A826" s="68" t="s">
        <v>1179</v>
      </c>
      <c r="B826" s="67" t="s">
        <v>7964</v>
      </c>
    </row>
    <row r="827" spans="1:2" ht="15">
      <c r="A827" s="68" t="s">
        <v>1180</v>
      </c>
      <c r="B827" s="67" t="s">
        <v>7964</v>
      </c>
    </row>
    <row r="828" spans="1:2" ht="15">
      <c r="A828" s="68" t="s">
        <v>1181</v>
      </c>
      <c r="B828" s="67" t="s">
        <v>7964</v>
      </c>
    </row>
    <row r="829" spans="1:2" ht="15">
      <c r="A829" s="68" t="s">
        <v>1182</v>
      </c>
      <c r="B829" s="67" t="s">
        <v>7964</v>
      </c>
    </row>
    <row r="830" spans="1:2" ht="15">
      <c r="A830" s="68" t="s">
        <v>384</v>
      </c>
      <c r="B830" s="67" t="s">
        <v>7964</v>
      </c>
    </row>
    <row r="831" spans="1:2" ht="15">
      <c r="A831" s="68" t="s">
        <v>1183</v>
      </c>
      <c r="B831" s="67" t="s">
        <v>7964</v>
      </c>
    </row>
    <row r="832" spans="1:2" ht="15">
      <c r="A832" s="68" t="s">
        <v>1184</v>
      </c>
      <c r="B832" s="67" t="s">
        <v>7964</v>
      </c>
    </row>
    <row r="833" spans="1:2" ht="15">
      <c r="A833" s="68" t="s">
        <v>1185</v>
      </c>
      <c r="B833" s="67" t="s">
        <v>7964</v>
      </c>
    </row>
    <row r="834" spans="1:2" ht="15">
      <c r="A834" s="68" t="s">
        <v>1186</v>
      </c>
      <c r="B834" s="67" t="s">
        <v>7964</v>
      </c>
    </row>
    <row r="835" spans="1:2" ht="15">
      <c r="A835" s="68" t="s">
        <v>1187</v>
      </c>
      <c r="B835" s="67" t="s">
        <v>7964</v>
      </c>
    </row>
    <row r="836" spans="1:2" ht="15">
      <c r="A836" s="68" t="s">
        <v>1188</v>
      </c>
      <c r="B836" s="67" t="s">
        <v>7964</v>
      </c>
    </row>
    <row r="837" spans="1:2" ht="15">
      <c r="A837" s="68" t="s">
        <v>1189</v>
      </c>
      <c r="B837" s="67" t="s">
        <v>7964</v>
      </c>
    </row>
    <row r="838" spans="1:2" ht="15">
      <c r="A838" s="68" t="s">
        <v>355</v>
      </c>
      <c r="B838" s="67" t="s">
        <v>7964</v>
      </c>
    </row>
    <row r="839" spans="1:2" ht="15">
      <c r="A839" s="68" t="s">
        <v>1190</v>
      </c>
      <c r="B839" s="67" t="s">
        <v>7964</v>
      </c>
    </row>
    <row r="840" spans="1:2" ht="15">
      <c r="A840" s="68" t="s">
        <v>1191</v>
      </c>
      <c r="B840" s="67" t="s">
        <v>7964</v>
      </c>
    </row>
    <row r="841" spans="1:2" ht="15">
      <c r="A841" s="68" t="s">
        <v>1192</v>
      </c>
      <c r="B841" s="67" t="s">
        <v>7964</v>
      </c>
    </row>
    <row r="842" spans="1:2" ht="15">
      <c r="A842" s="68" t="s">
        <v>1193</v>
      </c>
      <c r="B842" s="67" t="s">
        <v>7964</v>
      </c>
    </row>
    <row r="843" spans="1:2" ht="15">
      <c r="A843" s="68" t="s">
        <v>1194</v>
      </c>
      <c r="B843" s="67" t="s">
        <v>7964</v>
      </c>
    </row>
    <row r="844" spans="1:2" ht="15">
      <c r="A844" s="68" t="s">
        <v>1195</v>
      </c>
      <c r="B844" s="67" t="s">
        <v>7964</v>
      </c>
    </row>
    <row r="845" spans="1:2" ht="15">
      <c r="A845" s="68" t="s">
        <v>358</v>
      </c>
      <c r="B845" s="67" t="s">
        <v>7964</v>
      </c>
    </row>
    <row r="846" spans="1:2" ht="15">
      <c r="A846" s="68" t="s">
        <v>1196</v>
      </c>
      <c r="B846" s="67" t="s">
        <v>7964</v>
      </c>
    </row>
    <row r="847" spans="1:2" ht="15">
      <c r="A847" s="68" t="s">
        <v>1197</v>
      </c>
      <c r="B847" s="67" t="s">
        <v>7964</v>
      </c>
    </row>
    <row r="848" spans="1:2" ht="15">
      <c r="A848" s="68" t="s">
        <v>1198</v>
      </c>
      <c r="B848" s="67" t="s">
        <v>7964</v>
      </c>
    </row>
    <row r="849" spans="1:2" ht="15">
      <c r="A849" s="68" t="s">
        <v>1199</v>
      </c>
      <c r="B849" s="67" t="s">
        <v>7964</v>
      </c>
    </row>
    <row r="850" spans="1:2" ht="15">
      <c r="A850" s="68" t="s">
        <v>1200</v>
      </c>
      <c r="B850" s="67" t="s">
        <v>7964</v>
      </c>
    </row>
    <row r="851" spans="1:2" ht="15">
      <c r="A851" s="68" t="s">
        <v>1201</v>
      </c>
      <c r="B851" s="67" t="s">
        <v>7964</v>
      </c>
    </row>
    <row r="852" spans="1:2" ht="15">
      <c r="A852" s="68" t="s">
        <v>1202</v>
      </c>
      <c r="B852" s="67" t="s">
        <v>7964</v>
      </c>
    </row>
    <row r="853" spans="1:2" ht="15">
      <c r="A853" s="68" t="s">
        <v>1203</v>
      </c>
      <c r="B853" s="67" t="s">
        <v>7965</v>
      </c>
    </row>
    <row r="854" spans="1:2" ht="15">
      <c r="A854" s="68" t="s">
        <v>1204</v>
      </c>
      <c r="B854" s="67" t="s">
        <v>7965</v>
      </c>
    </row>
    <row r="855" spans="1:2" ht="15">
      <c r="A855" s="68" t="s">
        <v>1205</v>
      </c>
      <c r="B855" s="67" t="s">
        <v>7965</v>
      </c>
    </row>
    <row r="856" spans="1:2" ht="15">
      <c r="A856" s="68" t="s">
        <v>1206</v>
      </c>
      <c r="B856" s="67" t="s">
        <v>7965</v>
      </c>
    </row>
    <row r="857" spans="1:2" ht="15">
      <c r="A857" s="68" t="s">
        <v>1207</v>
      </c>
      <c r="B857" s="67" t="s">
        <v>7965</v>
      </c>
    </row>
    <row r="858" spans="1:2" ht="15">
      <c r="A858" s="68" t="s">
        <v>1208</v>
      </c>
      <c r="B858" s="67" t="s">
        <v>7965</v>
      </c>
    </row>
    <row r="859" spans="1:2" ht="15">
      <c r="A859" s="68" t="s">
        <v>1209</v>
      </c>
      <c r="B859" s="67" t="s">
        <v>7965</v>
      </c>
    </row>
    <row r="860" spans="1:2" ht="15">
      <c r="A860" s="68" t="s">
        <v>1210</v>
      </c>
      <c r="B860" s="67" t="s">
        <v>7965</v>
      </c>
    </row>
    <row r="861" spans="1:2" ht="15">
      <c r="A861" s="68" t="s">
        <v>1211</v>
      </c>
      <c r="B861" s="67" t="s">
        <v>7965</v>
      </c>
    </row>
    <row r="862" spans="1:2" ht="15">
      <c r="A862" s="68" t="s">
        <v>1212</v>
      </c>
      <c r="B862" s="67" t="s">
        <v>7965</v>
      </c>
    </row>
    <row r="863" spans="1:2" ht="15">
      <c r="A863" s="68" t="s">
        <v>1213</v>
      </c>
      <c r="B863" s="67" t="s">
        <v>7965</v>
      </c>
    </row>
    <row r="864" spans="1:2" ht="15">
      <c r="A864" s="68" t="s">
        <v>1214</v>
      </c>
      <c r="B864" s="67" t="s">
        <v>7965</v>
      </c>
    </row>
    <row r="865" spans="1:2" ht="15">
      <c r="A865" s="68" t="s">
        <v>1215</v>
      </c>
      <c r="B865" s="67" t="s">
        <v>7965</v>
      </c>
    </row>
    <row r="866" spans="1:2" ht="15">
      <c r="A866" s="68" t="s">
        <v>1216</v>
      </c>
      <c r="B866" s="67" t="s">
        <v>7965</v>
      </c>
    </row>
    <row r="867" spans="1:2" ht="15">
      <c r="A867" s="68" t="s">
        <v>1217</v>
      </c>
      <c r="B867" s="67" t="s">
        <v>7965</v>
      </c>
    </row>
    <row r="868" spans="1:2" ht="15">
      <c r="A868" s="68" t="s">
        <v>1218</v>
      </c>
      <c r="B868" s="67" t="s">
        <v>7965</v>
      </c>
    </row>
    <row r="869" spans="1:2" ht="15">
      <c r="A869" s="68" t="s">
        <v>1219</v>
      </c>
      <c r="B869" s="67" t="s">
        <v>7965</v>
      </c>
    </row>
    <row r="870" spans="1:2" ht="15">
      <c r="A870" s="68" t="s">
        <v>1220</v>
      </c>
      <c r="B870" s="67" t="s">
        <v>7965</v>
      </c>
    </row>
    <row r="871" spans="1:2" ht="15">
      <c r="A871" s="68" t="s">
        <v>1221</v>
      </c>
      <c r="B871" s="67" t="s">
        <v>7965</v>
      </c>
    </row>
    <row r="872" spans="1:2" ht="15">
      <c r="A872" s="68" t="s">
        <v>1222</v>
      </c>
      <c r="B872" s="67" t="s">
        <v>7965</v>
      </c>
    </row>
    <row r="873" spans="1:2" ht="15">
      <c r="A873" s="68" t="s">
        <v>1223</v>
      </c>
      <c r="B873" s="67" t="s">
        <v>7965</v>
      </c>
    </row>
    <row r="874" spans="1:2" ht="15">
      <c r="A874" s="68" t="s">
        <v>1224</v>
      </c>
      <c r="B874" s="67" t="s">
        <v>7965</v>
      </c>
    </row>
    <row r="875" spans="1:2" ht="15">
      <c r="A875" s="68" t="s">
        <v>1225</v>
      </c>
      <c r="B875" s="67" t="s">
        <v>7965</v>
      </c>
    </row>
    <row r="876" spans="1:2" ht="15">
      <c r="A876" s="68" t="s">
        <v>1226</v>
      </c>
      <c r="B876" s="67" t="s">
        <v>7965</v>
      </c>
    </row>
    <row r="877" spans="1:2" ht="15">
      <c r="A877" s="68" t="s">
        <v>1227</v>
      </c>
      <c r="B877" s="67" t="s">
        <v>7965</v>
      </c>
    </row>
    <row r="878" spans="1:2" ht="15">
      <c r="A878" s="68" t="s">
        <v>1228</v>
      </c>
      <c r="B878" s="67" t="s">
        <v>7965</v>
      </c>
    </row>
    <row r="879" spans="1:2" ht="15">
      <c r="A879" s="68" t="s">
        <v>1229</v>
      </c>
      <c r="B879" s="67" t="s">
        <v>7965</v>
      </c>
    </row>
    <row r="880" spans="1:2" ht="15">
      <c r="A880" s="68" t="s">
        <v>1230</v>
      </c>
      <c r="B880" s="67" t="s">
        <v>7965</v>
      </c>
    </row>
    <row r="881" spans="1:2" ht="15">
      <c r="A881" s="68" t="s">
        <v>1231</v>
      </c>
      <c r="B881" s="67" t="s">
        <v>7965</v>
      </c>
    </row>
    <row r="882" spans="1:2" ht="15">
      <c r="A882" s="68" t="s">
        <v>1232</v>
      </c>
      <c r="B882" s="67" t="s">
        <v>7965</v>
      </c>
    </row>
    <row r="883" spans="1:2" ht="15">
      <c r="A883" s="68" t="s">
        <v>1233</v>
      </c>
      <c r="B883" s="67" t="s">
        <v>7965</v>
      </c>
    </row>
    <row r="884" spans="1:2" ht="15">
      <c r="A884" s="68" t="s">
        <v>1234</v>
      </c>
      <c r="B884" s="67" t="s">
        <v>7965</v>
      </c>
    </row>
    <row r="885" spans="1:2" ht="15">
      <c r="A885" s="68" t="s">
        <v>1235</v>
      </c>
      <c r="B885" s="67" t="s">
        <v>7965</v>
      </c>
    </row>
    <row r="886" spans="1:2" ht="15">
      <c r="A886" s="68" t="s">
        <v>1236</v>
      </c>
      <c r="B886" s="67" t="s">
        <v>7965</v>
      </c>
    </row>
    <row r="887" spans="1:2" ht="15">
      <c r="A887" s="68" t="s">
        <v>1237</v>
      </c>
      <c r="B887" s="67" t="s">
        <v>7965</v>
      </c>
    </row>
    <row r="888" spans="1:2" ht="15">
      <c r="A888" s="68" t="s">
        <v>1238</v>
      </c>
      <c r="B888" s="67" t="s">
        <v>7965</v>
      </c>
    </row>
    <row r="889" spans="1:2" ht="15">
      <c r="A889" s="68" t="s">
        <v>1239</v>
      </c>
      <c r="B889" s="67" t="s">
        <v>7965</v>
      </c>
    </row>
    <row r="890" spans="1:2" ht="15">
      <c r="A890" s="68" t="s">
        <v>1240</v>
      </c>
      <c r="B890" s="67" t="s">
        <v>7965</v>
      </c>
    </row>
    <row r="891" spans="1:2" ht="15">
      <c r="A891" s="68" t="s">
        <v>1241</v>
      </c>
      <c r="B891" s="67" t="s">
        <v>7965</v>
      </c>
    </row>
    <row r="892" spans="1:2" ht="15">
      <c r="A892" s="68" t="s">
        <v>1242</v>
      </c>
      <c r="B892" s="67" t="s">
        <v>7965</v>
      </c>
    </row>
    <row r="893" spans="1:2" ht="15">
      <c r="A893" s="68" t="s">
        <v>1243</v>
      </c>
      <c r="B893" s="67" t="s">
        <v>7965</v>
      </c>
    </row>
    <row r="894" spans="1:2" ht="15">
      <c r="A894" s="68" t="s">
        <v>1244</v>
      </c>
      <c r="B894" s="67" t="s">
        <v>7965</v>
      </c>
    </row>
    <row r="895" spans="1:2" ht="15">
      <c r="A895" s="68" t="s">
        <v>1245</v>
      </c>
      <c r="B895" s="67" t="s">
        <v>7965</v>
      </c>
    </row>
    <row r="896" spans="1:2" ht="15">
      <c r="A896" s="68" t="s">
        <v>1246</v>
      </c>
      <c r="B896" s="67" t="s">
        <v>7965</v>
      </c>
    </row>
    <row r="897" spans="1:2" ht="15">
      <c r="A897" s="68" t="s">
        <v>1247</v>
      </c>
      <c r="B897" s="67" t="s">
        <v>7965</v>
      </c>
    </row>
    <row r="898" spans="1:2" ht="15">
      <c r="A898" s="68" t="s">
        <v>1248</v>
      </c>
      <c r="B898" s="67" t="s">
        <v>7965</v>
      </c>
    </row>
    <row r="899" spans="1:2" ht="15">
      <c r="A899" s="68" t="s">
        <v>1249</v>
      </c>
      <c r="B899" s="67" t="s">
        <v>7965</v>
      </c>
    </row>
    <row r="900" spans="1:2" ht="15">
      <c r="A900" s="68" t="s">
        <v>1250</v>
      </c>
      <c r="B900" s="67" t="s">
        <v>7965</v>
      </c>
    </row>
    <row r="901" spans="1:2" ht="15">
      <c r="A901" s="68" t="s">
        <v>1251</v>
      </c>
      <c r="B901" s="67" t="s">
        <v>7965</v>
      </c>
    </row>
    <row r="902" spans="1:2" ht="15">
      <c r="A902" s="68" t="s">
        <v>1252</v>
      </c>
      <c r="B902" s="67" t="s">
        <v>7965</v>
      </c>
    </row>
    <row r="903" spans="1:2" ht="15">
      <c r="A903" s="68" t="s">
        <v>1253</v>
      </c>
      <c r="B903" s="67" t="s">
        <v>7965</v>
      </c>
    </row>
    <row r="904" spans="1:2" ht="15">
      <c r="A904" s="68" t="s">
        <v>1254</v>
      </c>
      <c r="B904" s="67" t="s">
        <v>7965</v>
      </c>
    </row>
    <row r="905" spans="1:2" ht="15">
      <c r="A905" s="68" t="s">
        <v>1255</v>
      </c>
      <c r="B905" s="67" t="s">
        <v>7965</v>
      </c>
    </row>
    <row r="906" spans="1:2" ht="15">
      <c r="A906" s="68" t="s">
        <v>1256</v>
      </c>
      <c r="B906" s="67" t="s">
        <v>7965</v>
      </c>
    </row>
    <row r="907" spans="1:2" ht="15">
      <c r="A907" s="68" t="s">
        <v>417</v>
      </c>
      <c r="B907" s="67" t="s">
        <v>7965</v>
      </c>
    </row>
    <row r="908" spans="1:2" ht="15">
      <c r="A908" s="68" t="s">
        <v>1257</v>
      </c>
      <c r="B908" s="67" t="s">
        <v>7965</v>
      </c>
    </row>
    <row r="909" spans="1:2" ht="15">
      <c r="A909" s="68" t="s">
        <v>1258</v>
      </c>
      <c r="B909" s="67" t="s">
        <v>7965</v>
      </c>
    </row>
    <row r="910" spans="1:2" ht="15">
      <c r="A910" s="68" t="s">
        <v>1259</v>
      </c>
      <c r="B910" s="67" t="s">
        <v>7965</v>
      </c>
    </row>
    <row r="911" spans="1:2" ht="15">
      <c r="A911" s="68" t="s">
        <v>1260</v>
      </c>
      <c r="B911" s="67" t="s">
        <v>7965</v>
      </c>
    </row>
    <row r="912" spans="1:2" ht="15">
      <c r="A912" s="68" t="s">
        <v>1261</v>
      </c>
      <c r="B912" s="67" t="s">
        <v>7965</v>
      </c>
    </row>
    <row r="913" spans="1:2" ht="15">
      <c r="A913" s="68" t="s">
        <v>1262</v>
      </c>
      <c r="B913" s="67" t="s">
        <v>7965</v>
      </c>
    </row>
    <row r="914" spans="1:2" ht="15">
      <c r="A914" s="68" t="s">
        <v>1263</v>
      </c>
      <c r="B914" s="67" t="s">
        <v>7965</v>
      </c>
    </row>
    <row r="915" spans="1:2" ht="15">
      <c r="A915" s="68" t="s">
        <v>1264</v>
      </c>
      <c r="B915" s="67" t="s">
        <v>7965</v>
      </c>
    </row>
    <row r="916" spans="1:2" ht="15">
      <c r="A916" s="68" t="s">
        <v>1265</v>
      </c>
      <c r="B916" s="67" t="s">
        <v>7965</v>
      </c>
    </row>
    <row r="917" spans="1:2" ht="15">
      <c r="A917" s="68" t="s">
        <v>1266</v>
      </c>
      <c r="B917" s="67" t="s">
        <v>7965</v>
      </c>
    </row>
    <row r="918" spans="1:2" ht="15">
      <c r="A918" s="68" t="s">
        <v>1267</v>
      </c>
      <c r="B918" s="67" t="s">
        <v>7965</v>
      </c>
    </row>
    <row r="919" spans="1:2" ht="15">
      <c r="A919" s="68" t="s">
        <v>1268</v>
      </c>
      <c r="B919" s="67" t="s">
        <v>7965</v>
      </c>
    </row>
    <row r="920" spans="1:2" ht="15">
      <c r="A920" s="68" t="s">
        <v>1269</v>
      </c>
      <c r="B920" s="67" t="s">
        <v>7965</v>
      </c>
    </row>
    <row r="921" spans="1:2" ht="15">
      <c r="A921" s="68" t="s">
        <v>1270</v>
      </c>
      <c r="B921" s="67" t="s">
        <v>7965</v>
      </c>
    </row>
    <row r="922" spans="1:2" ht="15">
      <c r="A922" s="68" t="s">
        <v>1271</v>
      </c>
      <c r="B922" s="67" t="s">
        <v>7965</v>
      </c>
    </row>
    <row r="923" spans="1:2" ht="15">
      <c r="A923" s="68" t="s">
        <v>1272</v>
      </c>
      <c r="B923" s="67" t="s">
        <v>7965</v>
      </c>
    </row>
    <row r="924" spans="1:2" ht="15">
      <c r="A924" s="68" t="s">
        <v>1273</v>
      </c>
      <c r="B924" s="67" t="s">
        <v>7965</v>
      </c>
    </row>
    <row r="925" spans="1:2" ht="15">
      <c r="A925" s="68" t="s">
        <v>1274</v>
      </c>
      <c r="B925" s="67" t="s">
        <v>7965</v>
      </c>
    </row>
    <row r="926" spans="1:2" ht="15">
      <c r="A926" s="68" t="s">
        <v>1275</v>
      </c>
      <c r="B926" s="67" t="s">
        <v>7965</v>
      </c>
    </row>
    <row r="927" spans="1:2" ht="15">
      <c r="A927" s="68" t="s">
        <v>1276</v>
      </c>
      <c r="B927" s="67" t="s">
        <v>7965</v>
      </c>
    </row>
    <row r="928" spans="1:2" ht="15">
      <c r="A928" s="68" t="s">
        <v>1277</v>
      </c>
      <c r="B928" s="67" t="s">
        <v>7965</v>
      </c>
    </row>
    <row r="929" spans="1:2" ht="15">
      <c r="A929" s="68" t="s">
        <v>1278</v>
      </c>
      <c r="B929" s="67" t="s">
        <v>7965</v>
      </c>
    </row>
    <row r="930" spans="1:2" ht="15">
      <c r="A930" s="68" t="s">
        <v>1279</v>
      </c>
      <c r="B930" s="67" t="s">
        <v>7965</v>
      </c>
    </row>
    <row r="931" spans="1:2" ht="15">
      <c r="A931" s="68" t="s">
        <v>1280</v>
      </c>
      <c r="B931" s="67" t="s">
        <v>7965</v>
      </c>
    </row>
    <row r="932" spans="1:2" ht="15">
      <c r="A932" s="68" t="s">
        <v>1281</v>
      </c>
      <c r="B932" s="67" t="s">
        <v>7965</v>
      </c>
    </row>
    <row r="933" spans="1:2" ht="15">
      <c r="A933" s="68" t="s">
        <v>1282</v>
      </c>
      <c r="B933" s="67" t="s">
        <v>7965</v>
      </c>
    </row>
    <row r="934" spans="1:2" ht="15">
      <c r="A934" s="68" t="s">
        <v>1283</v>
      </c>
      <c r="B934" s="67" t="s">
        <v>7965</v>
      </c>
    </row>
    <row r="935" spans="1:2" ht="15">
      <c r="A935" s="68" t="s">
        <v>1284</v>
      </c>
      <c r="B935" s="67" t="s">
        <v>7965</v>
      </c>
    </row>
    <row r="936" spans="1:2" ht="15">
      <c r="A936" s="68" t="s">
        <v>1285</v>
      </c>
      <c r="B936" s="67" t="s">
        <v>7965</v>
      </c>
    </row>
    <row r="937" spans="1:2" ht="15">
      <c r="A937" s="68" t="s">
        <v>1286</v>
      </c>
      <c r="B937" s="67" t="s">
        <v>7965</v>
      </c>
    </row>
    <row r="938" spans="1:2" ht="15">
      <c r="A938" s="68" t="s">
        <v>1287</v>
      </c>
      <c r="B938" s="67" t="s">
        <v>7965</v>
      </c>
    </row>
    <row r="939" spans="1:2" ht="15">
      <c r="A939" s="68" t="s">
        <v>1288</v>
      </c>
      <c r="B939" s="67" t="s">
        <v>7965</v>
      </c>
    </row>
    <row r="940" spans="1:2" ht="15">
      <c r="A940" s="68" t="s">
        <v>1289</v>
      </c>
      <c r="B940" s="67" t="s">
        <v>7965</v>
      </c>
    </row>
    <row r="941" spans="1:2" ht="15">
      <c r="A941" s="68" t="s">
        <v>1290</v>
      </c>
      <c r="B941" s="67" t="s">
        <v>7965</v>
      </c>
    </row>
    <row r="942" spans="1:2" ht="15">
      <c r="A942" s="68" t="s">
        <v>1291</v>
      </c>
      <c r="B942" s="67" t="s">
        <v>7965</v>
      </c>
    </row>
    <row r="943" spans="1:2" ht="15">
      <c r="A943" s="68" t="s">
        <v>1292</v>
      </c>
      <c r="B943" s="67" t="s">
        <v>7965</v>
      </c>
    </row>
    <row r="944" spans="1:2" ht="15">
      <c r="A944" s="68" t="s">
        <v>1293</v>
      </c>
      <c r="B944" s="67" t="s">
        <v>7965</v>
      </c>
    </row>
    <row r="945" spans="1:2" ht="15">
      <c r="A945" s="68" t="s">
        <v>1294</v>
      </c>
      <c r="B945" s="67" t="s">
        <v>7965</v>
      </c>
    </row>
    <row r="946" spans="1:2" ht="15">
      <c r="A946" s="68" t="s">
        <v>1295</v>
      </c>
      <c r="B946" s="67" t="s">
        <v>7965</v>
      </c>
    </row>
    <row r="947" spans="1:2" ht="15">
      <c r="A947" s="68" t="s">
        <v>1296</v>
      </c>
      <c r="B947" s="67" t="s">
        <v>7965</v>
      </c>
    </row>
    <row r="948" spans="1:2" ht="15">
      <c r="A948" s="68" t="s">
        <v>1297</v>
      </c>
      <c r="B948" s="67" t="s">
        <v>7965</v>
      </c>
    </row>
    <row r="949" spans="1:2" ht="15">
      <c r="A949" s="68" t="s">
        <v>1298</v>
      </c>
      <c r="B949" s="67" t="s">
        <v>7965</v>
      </c>
    </row>
    <row r="950" spans="1:2" ht="15">
      <c r="A950" s="68" t="s">
        <v>1299</v>
      </c>
      <c r="B950" s="67" t="s">
        <v>7965</v>
      </c>
    </row>
    <row r="951" spans="1:2" ht="15">
      <c r="A951" s="68" t="s">
        <v>1300</v>
      </c>
      <c r="B951" s="67" t="s">
        <v>7965</v>
      </c>
    </row>
    <row r="952" spans="1:2" ht="15">
      <c r="A952" s="68" t="s">
        <v>1301</v>
      </c>
      <c r="B952" s="67" t="s">
        <v>7965</v>
      </c>
    </row>
    <row r="953" spans="1:2" ht="15">
      <c r="A953" s="68" t="s">
        <v>1302</v>
      </c>
      <c r="B953" s="67" t="s">
        <v>7965</v>
      </c>
    </row>
    <row r="954" spans="1:2" ht="15">
      <c r="A954" s="68" t="s">
        <v>1303</v>
      </c>
      <c r="B954" s="67" t="s">
        <v>7965</v>
      </c>
    </row>
    <row r="955" spans="1:2" ht="15">
      <c r="A955" s="68" t="s">
        <v>1304</v>
      </c>
      <c r="B955" s="67" t="s">
        <v>7965</v>
      </c>
    </row>
    <row r="956" spans="1:2" ht="15">
      <c r="A956" s="68" t="s">
        <v>1305</v>
      </c>
      <c r="B956" s="67" t="s">
        <v>7965</v>
      </c>
    </row>
    <row r="957" spans="1:2" ht="15">
      <c r="A957" s="68" t="s">
        <v>1306</v>
      </c>
      <c r="B957" s="67" t="s">
        <v>7965</v>
      </c>
    </row>
    <row r="958" spans="1:2" ht="15">
      <c r="A958" s="68" t="s">
        <v>1307</v>
      </c>
      <c r="B958" s="67" t="s">
        <v>7965</v>
      </c>
    </row>
    <row r="959" spans="1:2" ht="15">
      <c r="A959" s="68" t="s">
        <v>1308</v>
      </c>
      <c r="B959" s="67" t="s">
        <v>7965</v>
      </c>
    </row>
    <row r="960" spans="1:2" ht="15">
      <c r="A960" s="68" t="s">
        <v>1309</v>
      </c>
      <c r="B960" s="67" t="s">
        <v>7965</v>
      </c>
    </row>
    <row r="961" spans="1:2" ht="15">
      <c r="A961" s="68" t="s">
        <v>1310</v>
      </c>
      <c r="B961" s="67" t="s">
        <v>7965</v>
      </c>
    </row>
    <row r="962" spans="1:2" ht="15">
      <c r="A962" s="68" t="s">
        <v>1311</v>
      </c>
      <c r="B962" s="67" t="s">
        <v>7965</v>
      </c>
    </row>
    <row r="963" spans="1:2" ht="15">
      <c r="A963" s="68" t="s">
        <v>1312</v>
      </c>
      <c r="B963" s="67" t="s">
        <v>7965</v>
      </c>
    </row>
    <row r="964" spans="1:2" ht="15">
      <c r="A964" s="68" t="s">
        <v>1313</v>
      </c>
      <c r="B964" s="67" t="s">
        <v>7965</v>
      </c>
    </row>
    <row r="965" spans="1:2" ht="15">
      <c r="A965" s="68" t="s">
        <v>1314</v>
      </c>
      <c r="B965" s="67" t="s">
        <v>7965</v>
      </c>
    </row>
    <row r="966" spans="1:2" ht="15">
      <c r="A966" s="68" t="s">
        <v>1315</v>
      </c>
      <c r="B966" s="67" t="s">
        <v>7965</v>
      </c>
    </row>
    <row r="967" spans="1:2" ht="15">
      <c r="A967" s="68" t="s">
        <v>1316</v>
      </c>
      <c r="B967" s="67" t="s">
        <v>7965</v>
      </c>
    </row>
    <row r="968" spans="1:2" ht="15">
      <c r="A968" s="68" t="s">
        <v>1317</v>
      </c>
      <c r="B968" s="67" t="s">
        <v>7965</v>
      </c>
    </row>
    <row r="969" spans="1:2" ht="15">
      <c r="A969" s="68" t="s">
        <v>1318</v>
      </c>
      <c r="B969" s="67" t="s">
        <v>7965</v>
      </c>
    </row>
    <row r="970" spans="1:2" ht="15">
      <c r="A970" s="68" t="s">
        <v>1319</v>
      </c>
      <c r="B970" s="67" t="s">
        <v>7965</v>
      </c>
    </row>
    <row r="971" spans="1:2" ht="15">
      <c r="A971" s="68" t="s">
        <v>1320</v>
      </c>
      <c r="B971" s="67" t="s">
        <v>7965</v>
      </c>
    </row>
    <row r="972" spans="1:2" ht="15">
      <c r="A972" s="68" t="s">
        <v>1321</v>
      </c>
      <c r="B972" s="67" t="s">
        <v>7965</v>
      </c>
    </row>
    <row r="973" spans="1:2" ht="15">
      <c r="A973" s="68" t="s">
        <v>1322</v>
      </c>
      <c r="B973" s="67" t="s">
        <v>7965</v>
      </c>
    </row>
    <row r="974" spans="1:2" ht="15">
      <c r="A974" s="68" t="s">
        <v>1323</v>
      </c>
      <c r="B974" s="67" t="s">
        <v>7965</v>
      </c>
    </row>
    <row r="975" spans="1:2" ht="15">
      <c r="A975" s="68" t="s">
        <v>1324</v>
      </c>
      <c r="B975" s="67" t="s">
        <v>7965</v>
      </c>
    </row>
    <row r="976" spans="1:2" ht="15">
      <c r="A976" s="68" t="s">
        <v>1325</v>
      </c>
      <c r="B976" s="67" t="s">
        <v>7965</v>
      </c>
    </row>
    <row r="977" spans="1:2" ht="15">
      <c r="A977" s="68" t="s">
        <v>1326</v>
      </c>
      <c r="B977" s="67" t="s">
        <v>7965</v>
      </c>
    </row>
    <row r="978" spans="1:2" ht="15">
      <c r="A978" s="68" t="s">
        <v>1327</v>
      </c>
      <c r="B978" s="67" t="s">
        <v>7965</v>
      </c>
    </row>
    <row r="979" spans="1:2" ht="15">
      <c r="A979" s="68" t="s">
        <v>1328</v>
      </c>
      <c r="B979" s="67" t="s">
        <v>7965</v>
      </c>
    </row>
    <row r="980" spans="1:2" ht="15">
      <c r="A980" s="68" t="s">
        <v>1329</v>
      </c>
      <c r="B980" s="67" t="s">
        <v>7965</v>
      </c>
    </row>
    <row r="981" spans="1:2" ht="15">
      <c r="A981" s="68" t="s">
        <v>1330</v>
      </c>
      <c r="B981" s="67" t="s">
        <v>7965</v>
      </c>
    </row>
    <row r="982" spans="1:2" ht="15">
      <c r="A982" s="68" t="s">
        <v>1331</v>
      </c>
      <c r="B982" s="67" t="s">
        <v>7965</v>
      </c>
    </row>
    <row r="983" spans="1:2" ht="15">
      <c r="A983" s="68" t="s">
        <v>1332</v>
      </c>
      <c r="B983" s="67" t="s">
        <v>7965</v>
      </c>
    </row>
    <row r="984" spans="1:2" ht="15">
      <c r="A984" s="68" t="s">
        <v>1333</v>
      </c>
      <c r="B984" s="67" t="s">
        <v>7965</v>
      </c>
    </row>
    <row r="985" spans="1:2" ht="15">
      <c r="A985" s="68" t="s">
        <v>1334</v>
      </c>
      <c r="B985" s="67" t="s">
        <v>7965</v>
      </c>
    </row>
    <row r="986" spans="1:2" ht="15">
      <c r="A986" s="68" t="s">
        <v>1335</v>
      </c>
      <c r="B986" s="67" t="s">
        <v>7965</v>
      </c>
    </row>
    <row r="987" spans="1:2" ht="15">
      <c r="A987" s="68" t="s">
        <v>1336</v>
      </c>
      <c r="B987" s="67" t="s">
        <v>7965</v>
      </c>
    </row>
    <row r="988" spans="1:2" ht="15">
      <c r="A988" s="68" t="s">
        <v>1337</v>
      </c>
      <c r="B988" s="67" t="s">
        <v>7965</v>
      </c>
    </row>
    <row r="989" spans="1:2" ht="15">
      <c r="A989" s="68" t="s">
        <v>1338</v>
      </c>
      <c r="B989" s="67" t="s">
        <v>7965</v>
      </c>
    </row>
    <row r="990" spans="1:2" ht="15">
      <c r="A990" s="68" t="s">
        <v>1339</v>
      </c>
      <c r="B990" s="67" t="s">
        <v>7965</v>
      </c>
    </row>
    <row r="991" spans="1:2" ht="15">
      <c r="A991" s="68" t="s">
        <v>1340</v>
      </c>
      <c r="B991" s="67" t="s">
        <v>7965</v>
      </c>
    </row>
    <row r="992" spans="1:2" ht="15">
      <c r="A992" s="68" t="s">
        <v>1341</v>
      </c>
      <c r="B992" s="67" t="s">
        <v>7965</v>
      </c>
    </row>
    <row r="993" spans="1:2" ht="15">
      <c r="A993" s="68" t="s">
        <v>1342</v>
      </c>
      <c r="B993" s="67" t="s">
        <v>7965</v>
      </c>
    </row>
    <row r="994" spans="1:2" ht="15">
      <c r="A994" s="68" t="s">
        <v>1343</v>
      </c>
      <c r="B994" s="67" t="s">
        <v>7965</v>
      </c>
    </row>
    <row r="995" spans="1:2" ht="15">
      <c r="A995" s="68" t="s">
        <v>1344</v>
      </c>
      <c r="B995" s="67" t="s">
        <v>7965</v>
      </c>
    </row>
    <row r="996" spans="1:2" ht="15">
      <c r="A996" s="68" t="s">
        <v>1345</v>
      </c>
      <c r="B996" s="67" t="s">
        <v>7965</v>
      </c>
    </row>
    <row r="997" spans="1:2" ht="15">
      <c r="A997" s="68" t="s">
        <v>1346</v>
      </c>
      <c r="B997" s="67" t="s">
        <v>7965</v>
      </c>
    </row>
    <row r="998" spans="1:2" ht="15">
      <c r="A998" s="68" t="s">
        <v>1347</v>
      </c>
      <c r="B998" s="67" t="s">
        <v>7965</v>
      </c>
    </row>
    <row r="999" spans="1:2" ht="15">
      <c r="A999" s="68" t="s">
        <v>1348</v>
      </c>
      <c r="B999" s="67" t="s">
        <v>7965</v>
      </c>
    </row>
    <row r="1000" spans="1:2" ht="15">
      <c r="A1000" s="68" t="s">
        <v>1349</v>
      </c>
      <c r="B1000" s="67" t="s">
        <v>7965</v>
      </c>
    </row>
    <row r="1001" spans="1:2" ht="15">
      <c r="A1001" s="68" t="s">
        <v>1350</v>
      </c>
      <c r="B1001" s="67" t="s">
        <v>7965</v>
      </c>
    </row>
    <row r="1002" spans="1:2" ht="15">
      <c r="A1002" s="68" t="s">
        <v>1351</v>
      </c>
      <c r="B1002" s="67" t="s">
        <v>7965</v>
      </c>
    </row>
    <row r="1003" spans="1:2" ht="15">
      <c r="A1003" s="68" t="s">
        <v>1352</v>
      </c>
      <c r="B1003" s="67" t="s">
        <v>7965</v>
      </c>
    </row>
    <row r="1004" spans="1:2" ht="15">
      <c r="A1004" s="68" t="s">
        <v>1353</v>
      </c>
      <c r="B1004" s="67" t="s">
        <v>7965</v>
      </c>
    </row>
    <row r="1005" spans="1:2" ht="15">
      <c r="A1005" s="68" t="s">
        <v>1354</v>
      </c>
      <c r="B1005" s="67" t="s">
        <v>7965</v>
      </c>
    </row>
    <row r="1006" spans="1:2" ht="15">
      <c r="A1006" s="68" t="s">
        <v>1355</v>
      </c>
      <c r="B1006" s="67" t="s">
        <v>7965</v>
      </c>
    </row>
    <row r="1007" spans="1:2" ht="15">
      <c r="A1007" s="68" t="s">
        <v>1356</v>
      </c>
      <c r="B1007" s="67" t="s">
        <v>7965</v>
      </c>
    </row>
    <row r="1008" spans="1:2" ht="15">
      <c r="A1008" s="68" t="s">
        <v>317</v>
      </c>
      <c r="B1008" s="67" t="s">
        <v>7965</v>
      </c>
    </row>
    <row r="1009" spans="1:2" ht="15">
      <c r="A1009" s="68" t="s">
        <v>1357</v>
      </c>
      <c r="B1009" s="67" t="s">
        <v>7965</v>
      </c>
    </row>
    <row r="1010" spans="1:2" ht="15">
      <c r="A1010" s="68" t="s">
        <v>1358</v>
      </c>
      <c r="B1010" s="67" t="s">
        <v>7965</v>
      </c>
    </row>
    <row r="1011" spans="1:2" ht="15">
      <c r="A1011" s="68" t="s">
        <v>1359</v>
      </c>
      <c r="B1011" s="67" t="s">
        <v>7965</v>
      </c>
    </row>
    <row r="1012" spans="1:2" ht="15">
      <c r="A1012" s="68" t="s">
        <v>1360</v>
      </c>
      <c r="B1012" s="67" t="s">
        <v>7965</v>
      </c>
    </row>
    <row r="1013" spans="1:2" ht="15">
      <c r="A1013" s="68" t="s">
        <v>1361</v>
      </c>
      <c r="B1013" s="67" t="s">
        <v>7965</v>
      </c>
    </row>
    <row r="1014" spans="1:2" ht="15">
      <c r="A1014" s="68" t="s">
        <v>1362</v>
      </c>
      <c r="B1014" s="67" t="s">
        <v>7965</v>
      </c>
    </row>
    <row r="1015" spans="1:2" ht="15">
      <c r="A1015" s="68" t="s">
        <v>1363</v>
      </c>
      <c r="B1015" s="67" t="s">
        <v>7965</v>
      </c>
    </row>
    <row r="1016" spans="1:2" ht="15">
      <c r="A1016" s="68" t="s">
        <v>1364</v>
      </c>
      <c r="B1016" s="67" t="s">
        <v>7965</v>
      </c>
    </row>
    <row r="1017" spans="1:2" ht="15">
      <c r="A1017" s="68" t="s">
        <v>1365</v>
      </c>
      <c r="B1017" s="67" t="s">
        <v>7965</v>
      </c>
    </row>
    <row r="1018" spans="1:2" ht="15">
      <c r="A1018" s="68" t="s">
        <v>1366</v>
      </c>
      <c r="B1018" s="67" t="s">
        <v>7965</v>
      </c>
    </row>
    <row r="1019" spans="1:2" ht="15">
      <c r="A1019" s="68" t="s">
        <v>1367</v>
      </c>
      <c r="B1019" s="67" t="s">
        <v>7965</v>
      </c>
    </row>
    <row r="1020" spans="1:2" ht="15">
      <c r="A1020" s="68" t="s">
        <v>1368</v>
      </c>
      <c r="B1020" s="67" t="s">
        <v>7965</v>
      </c>
    </row>
    <row r="1021" spans="1:2" ht="15">
      <c r="A1021" s="68" t="s">
        <v>1369</v>
      </c>
      <c r="B1021" s="67" t="s">
        <v>7965</v>
      </c>
    </row>
    <row r="1022" spans="1:2" ht="15">
      <c r="A1022" s="68" t="s">
        <v>1370</v>
      </c>
      <c r="B1022" s="67" t="s">
        <v>7965</v>
      </c>
    </row>
    <row r="1023" spans="1:2" ht="15">
      <c r="A1023" s="68" t="s">
        <v>1371</v>
      </c>
      <c r="B1023" s="67" t="s">
        <v>7965</v>
      </c>
    </row>
    <row r="1024" spans="1:2" ht="15">
      <c r="A1024" s="68" t="s">
        <v>1372</v>
      </c>
      <c r="B1024" s="67" t="s">
        <v>7965</v>
      </c>
    </row>
    <row r="1025" spans="1:2" ht="15">
      <c r="A1025" s="68" t="s">
        <v>1373</v>
      </c>
      <c r="B1025" s="67" t="s">
        <v>7965</v>
      </c>
    </row>
    <row r="1026" spans="1:2" ht="15">
      <c r="A1026" s="68" t="s">
        <v>1374</v>
      </c>
      <c r="B1026" s="67" t="s">
        <v>7965</v>
      </c>
    </row>
    <row r="1027" spans="1:2" ht="15">
      <c r="A1027" s="68" t="s">
        <v>1375</v>
      </c>
      <c r="B1027" s="67" t="s">
        <v>7965</v>
      </c>
    </row>
    <row r="1028" spans="1:2" ht="15">
      <c r="A1028" s="68" t="s">
        <v>1376</v>
      </c>
      <c r="B1028" s="67" t="s">
        <v>7965</v>
      </c>
    </row>
    <row r="1029" spans="1:2" ht="15">
      <c r="A1029" s="68" t="s">
        <v>1377</v>
      </c>
      <c r="B1029" s="67" t="s">
        <v>7965</v>
      </c>
    </row>
    <row r="1030" spans="1:2" ht="15">
      <c r="A1030" s="68" t="s">
        <v>1378</v>
      </c>
      <c r="B1030" s="67" t="s">
        <v>7965</v>
      </c>
    </row>
    <row r="1031" spans="1:2" ht="15">
      <c r="A1031" s="68" t="s">
        <v>1379</v>
      </c>
      <c r="B1031" s="67" t="s">
        <v>7965</v>
      </c>
    </row>
    <row r="1032" spans="1:2" ht="15">
      <c r="A1032" s="68" t="s">
        <v>1380</v>
      </c>
      <c r="B1032" s="67" t="s">
        <v>7965</v>
      </c>
    </row>
    <row r="1033" spans="1:2" ht="15">
      <c r="A1033" s="68" t="s">
        <v>1381</v>
      </c>
      <c r="B1033" s="67" t="s">
        <v>7965</v>
      </c>
    </row>
    <row r="1034" spans="1:2" ht="15">
      <c r="A1034" s="68" t="s">
        <v>1382</v>
      </c>
      <c r="B1034" s="67" t="s">
        <v>7965</v>
      </c>
    </row>
    <row r="1035" spans="1:2" ht="15">
      <c r="A1035" s="68" t="s">
        <v>1383</v>
      </c>
      <c r="B1035" s="67" t="s">
        <v>7965</v>
      </c>
    </row>
    <row r="1036" spans="1:2" ht="15">
      <c r="A1036" s="68" t="s">
        <v>1384</v>
      </c>
      <c r="B1036" s="67" t="s">
        <v>7965</v>
      </c>
    </row>
    <row r="1037" spans="1:2" ht="15">
      <c r="A1037" s="68" t="s">
        <v>1385</v>
      </c>
      <c r="B1037" s="67" t="s">
        <v>7965</v>
      </c>
    </row>
    <row r="1038" spans="1:2" ht="15">
      <c r="A1038" s="68" t="s">
        <v>1386</v>
      </c>
      <c r="B1038" s="67" t="s">
        <v>7965</v>
      </c>
    </row>
    <row r="1039" spans="1:2" ht="15">
      <c r="A1039" s="68" t="s">
        <v>1387</v>
      </c>
      <c r="B1039" s="67" t="s">
        <v>7965</v>
      </c>
    </row>
    <row r="1040" spans="1:2" ht="15">
      <c r="A1040" s="68" t="s">
        <v>1388</v>
      </c>
      <c r="B1040" s="67" t="s">
        <v>7965</v>
      </c>
    </row>
    <row r="1041" spans="1:2" ht="15">
      <c r="A1041" s="68" t="s">
        <v>1389</v>
      </c>
      <c r="B1041" s="67" t="s">
        <v>7965</v>
      </c>
    </row>
    <row r="1042" spans="1:2" ht="15">
      <c r="A1042" s="68" t="s">
        <v>1390</v>
      </c>
      <c r="B1042" s="67" t="s">
        <v>7965</v>
      </c>
    </row>
    <row r="1043" spans="1:2" ht="15">
      <c r="A1043" s="68" t="s">
        <v>1391</v>
      </c>
      <c r="B1043" s="67" t="s">
        <v>7965</v>
      </c>
    </row>
    <row r="1044" spans="1:2" ht="15">
      <c r="A1044" s="68" t="s">
        <v>1392</v>
      </c>
      <c r="B1044" s="67" t="s">
        <v>7965</v>
      </c>
    </row>
    <row r="1045" spans="1:2" ht="15">
      <c r="A1045" s="68" t="s">
        <v>1393</v>
      </c>
      <c r="B1045" s="67" t="s">
        <v>7965</v>
      </c>
    </row>
    <row r="1046" spans="1:2" ht="15">
      <c r="A1046" s="68" t="s">
        <v>1394</v>
      </c>
      <c r="B1046" s="67" t="s">
        <v>7965</v>
      </c>
    </row>
    <row r="1047" spans="1:2" ht="15">
      <c r="A1047" s="68" t="s">
        <v>1395</v>
      </c>
      <c r="B1047" s="67" t="s">
        <v>7965</v>
      </c>
    </row>
    <row r="1048" spans="1:2" ht="15">
      <c r="A1048" s="68" t="s">
        <v>1396</v>
      </c>
      <c r="B1048" s="67" t="s">
        <v>7965</v>
      </c>
    </row>
    <row r="1049" spans="1:2" ht="15">
      <c r="A1049" s="68" t="s">
        <v>1397</v>
      </c>
      <c r="B1049" s="67" t="s">
        <v>7965</v>
      </c>
    </row>
    <row r="1050" spans="1:2" ht="15">
      <c r="A1050" s="68" t="s">
        <v>1398</v>
      </c>
      <c r="B1050" s="67" t="s">
        <v>7965</v>
      </c>
    </row>
    <row r="1051" spans="1:2" ht="15">
      <c r="A1051" s="68" t="s">
        <v>1399</v>
      </c>
      <c r="B1051" s="67" t="s">
        <v>7965</v>
      </c>
    </row>
    <row r="1052" spans="1:2" ht="15">
      <c r="A1052" s="68" t="s">
        <v>1400</v>
      </c>
      <c r="B1052" s="67" t="s">
        <v>7965</v>
      </c>
    </row>
    <row r="1053" spans="1:2" ht="15">
      <c r="A1053" s="68" t="s">
        <v>1401</v>
      </c>
      <c r="B1053" s="67" t="s">
        <v>7965</v>
      </c>
    </row>
    <row r="1054" spans="1:2" ht="15">
      <c r="A1054" s="68" t="s">
        <v>1402</v>
      </c>
      <c r="B1054" s="67" t="s">
        <v>7965</v>
      </c>
    </row>
    <row r="1055" spans="1:2" ht="15">
      <c r="A1055" s="68" t="s">
        <v>1403</v>
      </c>
      <c r="B1055" s="67" t="s">
        <v>7965</v>
      </c>
    </row>
    <row r="1056" spans="1:2" ht="15">
      <c r="A1056" s="68" t="s">
        <v>1404</v>
      </c>
      <c r="B1056" s="67" t="s">
        <v>7965</v>
      </c>
    </row>
    <row r="1057" spans="1:2" ht="15">
      <c r="A1057" s="68" t="s">
        <v>1405</v>
      </c>
      <c r="B1057" s="67" t="s">
        <v>7965</v>
      </c>
    </row>
    <row r="1058" spans="1:2" ht="15">
      <c r="A1058" s="68" t="s">
        <v>1406</v>
      </c>
      <c r="B1058" s="67" t="s">
        <v>7965</v>
      </c>
    </row>
    <row r="1059" spans="1:2" ht="15">
      <c r="A1059" s="68" t="s">
        <v>1407</v>
      </c>
      <c r="B1059" s="67" t="s">
        <v>7965</v>
      </c>
    </row>
    <row r="1060" spans="1:2" ht="15">
      <c r="A1060" s="68" t="s">
        <v>1408</v>
      </c>
      <c r="B1060" s="67" t="s">
        <v>7965</v>
      </c>
    </row>
    <row r="1061" spans="1:2" ht="15">
      <c r="A1061" s="68" t="s">
        <v>1409</v>
      </c>
      <c r="B1061" s="67" t="s">
        <v>7965</v>
      </c>
    </row>
    <row r="1062" spans="1:2" ht="15">
      <c r="A1062" s="68" t="s">
        <v>1410</v>
      </c>
      <c r="B1062" s="67" t="s">
        <v>7965</v>
      </c>
    </row>
    <row r="1063" spans="1:2" ht="15">
      <c r="A1063" s="68" t="s">
        <v>1411</v>
      </c>
      <c r="B1063" s="67" t="s">
        <v>7965</v>
      </c>
    </row>
    <row r="1064" spans="1:2" ht="15">
      <c r="A1064" s="68" t="s">
        <v>1412</v>
      </c>
      <c r="B1064" s="67" t="s">
        <v>7965</v>
      </c>
    </row>
    <row r="1065" spans="1:2" ht="15">
      <c r="A1065" s="68" t="s">
        <v>1413</v>
      </c>
      <c r="B1065" s="67" t="s">
        <v>7965</v>
      </c>
    </row>
    <row r="1066" spans="1:2" ht="15">
      <c r="A1066" s="68" t="s">
        <v>1414</v>
      </c>
      <c r="B1066" s="67" t="s">
        <v>7965</v>
      </c>
    </row>
    <row r="1067" spans="1:2" ht="15">
      <c r="A1067" s="68" t="s">
        <v>1415</v>
      </c>
      <c r="B1067" s="67" t="s">
        <v>7965</v>
      </c>
    </row>
    <row r="1068" spans="1:2" ht="15">
      <c r="A1068" s="68" t="s">
        <v>1416</v>
      </c>
      <c r="B1068" s="67" t="s">
        <v>7965</v>
      </c>
    </row>
    <row r="1069" spans="1:2" ht="15">
      <c r="A1069" s="68" t="s">
        <v>1417</v>
      </c>
      <c r="B1069" s="67" t="s">
        <v>7965</v>
      </c>
    </row>
    <row r="1070" spans="1:2" ht="15">
      <c r="A1070" s="68" t="s">
        <v>1418</v>
      </c>
      <c r="B1070" s="67" t="s">
        <v>7965</v>
      </c>
    </row>
    <row r="1071" spans="1:2" ht="15">
      <c r="A1071" s="68" t="s">
        <v>1419</v>
      </c>
      <c r="B1071" s="67" t="s">
        <v>7965</v>
      </c>
    </row>
    <row r="1072" spans="1:2" ht="15">
      <c r="A1072" s="68" t="s">
        <v>1420</v>
      </c>
      <c r="B1072" s="67" t="s">
        <v>7965</v>
      </c>
    </row>
    <row r="1073" spans="1:2" ht="15">
      <c r="A1073" s="68" t="s">
        <v>1421</v>
      </c>
      <c r="B1073" s="67" t="s">
        <v>7965</v>
      </c>
    </row>
    <row r="1074" spans="1:2" ht="15">
      <c r="A1074" s="68" t="s">
        <v>1422</v>
      </c>
      <c r="B1074" s="67" t="s">
        <v>7965</v>
      </c>
    </row>
    <row r="1075" spans="1:2" ht="15">
      <c r="A1075" s="68" t="s">
        <v>1423</v>
      </c>
      <c r="B1075" s="67" t="s">
        <v>7965</v>
      </c>
    </row>
    <row r="1076" spans="1:2" ht="15">
      <c r="A1076" s="68" t="s">
        <v>1424</v>
      </c>
      <c r="B1076" s="67" t="s">
        <v>7965</v>
      </c>
    </row>
    <row r="1077" spans="1:2" ht="15">
      <c r="A1077" s="68" t="s">
        <v>1425</v>
      </c>
      <c r="B1077" s="67" t="s">
        <v>7965</v>
      </c>
    </row>
    <row r="1078" spans="1:2" ht="15">
      <c r="A1078" s="68" t="s">
        <v>1426</v>
      </c>
      <c r="B1078" s="67" t="s">
        <v>7965</v>
      </c>
    </row>
    <row r="1079" spans="1:2" ht="15">
      <c r="A1079" s="68" t="s">
        <v>1427</v>
      </c>
      <c r="B1079" s="67" t="s">
        <v>7965</v>
      </c>
    </row>
    <row r="1080" spans="1:2" ht="15">
      <c r="A1080" s="68" t="s">
        <v>1428</v>
      </c>
      <c r="B1080" s="67" t="s">
        <v>7965</v>
      </c>
    </row>
    <row r="1081" spans="1:2" ht="15">
      <c r="A1081" s="68" t="s">
        <v>1429</v>
      </c>
      <c r="B1081" s="67" t="s">
        <v>7965</v>
      </c>
    </row>
    <row r="1082" spans="1:2" ht="15">
      <c r="A1082" s="68" t="s">
        <v>1430</v>
      </c>
      <c r="B1082" s="67" t="s">
        <v>7965</v>
      </c>
    </row>
    <row r="1083" spans="1:2" ht="15">
      <c r="A1083" s="68" t="s">
        <v>1431</v>
      </c>
      <c r="B1083" s="67" t="s">
        <v>7965</v>
      </c>
    </row>
    <row r="1084" spans="1:2" ht="15">
      <c r="A1084" s="68" t="s">
        <v>1432</v>
      </c>
      <c r="B1084" s="67" t="s">
        <v>7965</v>
      </c>
    </row>
    <row r="1085" spans="1:2" ht="15">
      <c r="A1085" s="68" t="s">
        <v>1433</v>
      </c>
      <c r="B1085" s="67" t="s">
        <v>7965</v>
      </c>
    </row>
    <row r="1086" spans="1:2" ht="15">
      <c r="A1086" s="68" t="s">
        <v>1434</v>
      </c>
      <c r="B1086" s="67" t="s">
        <v>7965</v>
      </c>
    </row>
    <row r="1087" spans="1:2" ht="15">
      <c r="A1087" s="68" t="s">
        <v>1435</v>
      </c>
      <c r="B1087" s="67" t="s">
        <v>7965</v>
      </c>
    </row>
    <row r="1088" spans="1:2" ht="15">
      <c r="A1088" s="68" t="s">
        <v>1436</v>
      </c>
      <c r="B1088" s="67" t="s">
        <v>7965</v>
      </c>
    </row>
    <row r="1089" spans="1:2" ht="15">
      <c r="A1089" s="68" t="s">
        <v>1437</v>
      </c>
      <c r="B1089" s="67" t="s">
        <v>7965</v>
      </c>
    </row>
    <row r="1090" spans="1:2" ht="15">
      <c r="A1090" s="68" t="s">
        <v>1438</v>
      </c>
      <c r="B1090" s="67" t="s">
        <v>7965</v>
      </c>
    </row>
    <row r="1091" spans="1:2" ht="15">
      <c r="A1091" s="68" t="s">
        <v>1439</v>
      </c>
      <c r="B1091" s="67" t="s">
        <v>7965</v>
      </c>
    </row>
    <row r="1092" spans="1:2" ht="15">
      <c r="A1092" s="68" t="s">
        <v>1440</v>
      </c>
      <c r="B1092" s="67" t="s">
        <v>7965</v>
      </c>
    </row>
    <row r="1093" spans="1:2" ht="15">
      <c r="A1093" s="68" t="s">
        <v>1441</v>
      </c>
      <c r="B1093" s="67" t="s">
        <v>7965</v>
      </c>
    </row>
    <row r="1094" spans="1:2" ht="15">
      <c r="A1094" s="68" t="s">
        <v>1442</v>
      </c>
      <c r="B1094" s="67" t="s">
        <v>7965</v>
      </c>
    </row>
    <row r="1095" spans="1:2" ht="15">
      <c r="A1095" s="68" t="s">
        <v>1443</v>
      </c>
      <c r="B1095" s="67" t="s">
        <v>7965</v>
      </c>
    </row>
    <row r="1096" spans="1:2" ht="15">
      <c r="A1096" s="68" t="s">
        <v>1444</v>
      </c>
      <c r="B1096" s="67" t="s">
        <v>7965</v>
      </c>
    </row>
    <row r="1097" spans="1:2" ht="15">
      <c r="A1097" s="68" t="s">
        <v>1445</v>
      </c>
      <c r="B1097" s="67" t="s">
        <v>7965</v>
      </c>
    </row>
    <row r="1098" spans="1:2" ht="15">
      <c r="A1098" s="68" t="s">
        <v>1446</v>
      </c>
      <c r="B1098" s="67" t="s">
        <v>7965</v>
      </c>
    </row>
    <row r="1099" spans="1:2" ht="15">
      <c r="A1099" s="68" t="s">
        <v>1447</v>
      </c>
      <c r="B1099" s="67" t="s">
        <v>7965</v>
      </c>
    </row>
    <row r="1100" spans="1:2" ht="15">
      <c r="A1100" s="68" t="s">
        <v>1448</v>
      </c>
      <c r="B1100" s="67" t="s">
        <v>7965</v>
      </c>
    </row>
    <row r="1101" spans="1:2" ht="15">
      <c r="A1101" s="68" t="s">
        <v>1449</v>
      </c>
      <c r="B1101" s="67" t="s">
        <v>7965</v>
      </c>
    </row>
    <row r="1102" spans="1:2" ht="15">
      <c r="A1102" s="68" t="s">
        <v>1450</v>
      </c>
      <c r="B1102" s="67" t="s">
        <v>7965</v>
      </c>
    </row>
    <row r="1103" spans="1:2" ht="15">
      <c r="A1103" s="68" t="s">
        <v>1451</v>
      </c>
      <c r="B1103" s="67" t="s">
        <v>7965</v>
      </c>
    </row>
    <row r="1104" spans="1:2" ht="15">
      <c r="A1104" s="68" t="s">
        <v>1452</v>
      </c>
      <c r="B1104" s="67" t="s">
        <v>7965</v>
      </c>
    </row>
    <row r="1105" spans="1:2" ht="15">
      <c r="A1105" s="68" t="s">
        <v>1453</v>
      </c>
      <c r="B1105" s="67" t="s">
        <v>7965</v>
      </c>
    </row>
    <row r="1106" spans="1:2" ht="15">
      <c r="A1106" s="68" t="s">
        <v>1454</v>
      </c>
      <c r="B1106" s="67" t="s">
        <v>7965</v>
      </c>
    </row>
    <row r="1107" spans="1:2" ht="15">
      <c r="A1107" s="68" t="s">
        <v>1455</v>
      </c>
      <c r="B1107" s="67" t="s">
        <v>7965</v>
      </c>
    </row>
    <row r="1108" spans="1:2" ht="15">
      <c r="A1108" s="68" t="s">
        <v>1456</v>
      </c>
      <c r="B1108" s="67" t="s">
        <v>7965</v>
      </c>
    </row>
    <row r="1109" spans="1:2" ht="15">
      <c r="A1109" s="68" t="s">
        <v>1457</v>
      </c>
      <c r="B1109" s="67" t="s">
        <v>7965</v>
      </c>
    </row>
    <row r="1110" spans="1:2" ht="15">
      <c r="A1110" s="68" t="s">
        <v>1458</v>
      </c>
      <c r="B1110" s="67" t="s">
        <v>7965</v>
      </c>
    </row>
    <row r="1111" spans="1:2" ht="15">
      <c r="A1111" s="68" t="s">
        <v>1459</v>
      </c>
      <c r="B1111" s="67" t="s">
        <v>7965</v>
      </c>
    </row>
    <row r="1112" spans="1:2" ht="15">
      <c r="A1112" s="68" t="s">
        <v>1460</v>
      </c>
      <c r="B1112" s="67" t="s">
        <v>7965</v>
      </c>
    </row>
    <row r="1113" spans="1:2" ht="15">
      <c r="A1113" s="68" t="s">
        <v>1461</v>
      </c>
      <c r="B1113" s="67" t="s">
        <v>7965</v>
      </c>
    </row>
    <row r="1114" spans="1:2" ht="15">
      <c r="A1114" s="68" t="s">
        <v>1462</v>
      </c>
      <c r="B1114" s="67" t="s">
        <v>7965</v>
      </c>
    </row>
    <row r="1115" spans="1:2" ht="15">
      <c r="A1115" s="68" t="s">
        <v>1463</v>
      </c>
      <c r="B1115" s="67" t="s">
        <v>7965</v>
      </c>
    </row>
    <row r="1116" spans="1:2" ht="15">
      <c r="A1116" s="68" t="s">
        <v>1464</v>
      </c>
      <c r="B1116" s="67" t="s">
        <v>7965</v>
      </c>
    </row>
    <row r="1117" spans="1:2" ht="15">
      <c r="A1117" s="68" t="s">
        <v>1465</v>
      </c>
      <c r="B1117" s="67" t="s">
        <v>7965</v>
      </c>
    </row>
    <row r="1118" spans="1:2" ht="15">
      <c r="A1118" s="68" t="s">
        <v>1466</v>
      </c>
      <c r="B1118" s="67" t="s">
        <v>7965</v>
      </c>
    </row>
    <row r="1119" spans="1:2" ht="15">
      <c r="A1119" s="68" t="s">
        <v>1467</v>
      </c>
      <c r="B1119" s="67" t="s">
        <v>7965</v>
      </c>
    </row>
    <row r="1120" spans="1:2" ht="15">
      <c r="A1120" s="68" t="s">
        <v>1468</v>
      </c>
      <c r="B1120" s="67" t="s">
        <v>7965</v>
      </c>
    </row>
    <row r="1121" spans="1:2" ht="15">
      <c r="A1121" s="68" t="s">
        <v>1469</v>
      </c>
      <c r="B1121" s="67" t="s">
        <v>7965</v>
      </c>
    </row>
    <row r="1122" spans="1:2" ht="15">
      <c r="A1122" s="68" t="s">
        <v>1470</v>
      </c>
      <c r="B1122" s="67" t="s">
        <v>7965</v>
      </c>
    </row>
    <row r="1123" spans="1:2" ht="15">
      <c r="A1123" s="68" t="s">
        <v>1471</v>
      </c>
      <c r="B1123" s="67" t="s">
        <v>7965</v>
      </c>
    </row>
    <row r="1124" spans="1:2" ht="15">
      <c r="A1124" s="68" t="s">
        <v>1472</v>
      </c>
      <c r="B1124" s="67" t="s">
        <v>7965</v>
      </c>
    </row>
    <row r="1125" spans="1:2" ht="15">
      <c r="A1125" s="68" t="s">
        <v>1473</v>
      </c>
      <c r="B1125" s="67" t="s">
        <v>7965</v>
      </c>
    </row>
    <row r="1126" spans="1:2" ht="15">
      <c r="A1126" s="68" t="s">
        <v>1474</v>
      </c>
      <c r="B1126" s="67" t="s">
        <v>7965</v>
      </c>
    </row>
    <row r="1127" spans="1:2" ht="15">
      <c r="A1127" s="68" t="s">
        <v>1475</v>
      </c>
      <c r="B1127" s="67" t="s">
        <v>7965</v>
      </c>
    </row>
    <row r="1128" spans="1:2" ht="15">
      <c r="A1128" s="68" t="s">
        <v>1476</v>
      </c>
      <c r="B1128" s="67" t="s">
        <v>7965</v>
      </c>
    </row>
    <row r="1129" spans="1:2" ht="15">
      <c r="A1129" s="68" t="s">
        <v>1477</v>
      </c>
      <c r="B1129" s="67" t="s">
        <v>7965</v>
      </c>
    </row>
    <row r="1130" spans="1:2" ht="15">
      <c r="A1130" s="68" t="s">
        <v>1478</v>
      </c>
      <c r="B1130" s="67" t="s">
        <v>7965</v>
      </c>
    </row>
    <row r="1131" spans="1:2" ht="15">
      <c r="A1131" s="68" t="s">
        <v>1479</v>
      </c>
      <c r="B1131" s="67" t="s">
        <v>7965</v>
      </c>
    </row>
    <row r="1132" spans="1:2" ht="15">
      <c r="A1132" s="68" t="s">
        <v>1480</v>
      </c>
      <c r="B1132" s="67" t="s">
        <v>7965</v>
      </c>
    </row>
    <row r="1133" spans="1:2" ht="15">
      <c r="A1133" s="68" t="s">
        <v>1481</v>
      </c>
      <c r="B1133" s="67" t="s">
        <v>7965</v>
      </c>
    </row>
    <row r="1134" spans="1:2" ht="15">
      <c r="A1134" s="68" t="s">
        <v>1482</v>
      </c>
      <c r="B1134" s="67" t="s">
        <v>7965</v>
      </c>
    </row>
    <row r="1135" spans="1:2" ht="15">
      <c r="A1135" s="68" t="s">
        <v>1483</v>
      </c>
      <c r="B1135" s="67" t="s">
        <v>7965</v>
      </c>
    </row>
    <row r="1136" spans="1:2" ht="15">
      <c r="A1136" s="68" t="s">
        <v>1484</v>
      </c>
      <c r="B1136" s="67" t="s">
        <v>7965</v>
      </c>
    </row>
    <row r="1137" spans="1:2" ht="15">
      <c r="A1137" s="68" t="s">
        <v>1485</v>
      </c>
      <c r="B1137" s="67" t="s">
        <v>7965</v>
      </c>
    </row>
    <row r="1138" spans="1:2" ht="15">
      <c r="A1138" s="68" t="s">
        <v>1486</v>
      </c>
      <c r="B1138" s="67" t="s">
        <v>7965</v>
      </c>
    </row>
    <row r="1139" spans="1:2" ht="15">
      <c r="A1139" s="68" t="s">
        <v>1487</v>
      </c>
      <c r="B1139" s="67" t="s">
        <v>7965</v>
      </c>
    </row>
    <row r="1140" spans="1:2" ht="15">
      <c r="A1140" s="68" t="s">
        <v>1488</v>
      </c>
      <c r="B1140" s="67" t="s">
        <v>7965</v>
      </c>
    </row>
    <row r="1141" spans="1:2" ht="15">
      <c r="A1141" s="68" t="s">
        <v>1489</v>
      </c>
      <c r="B1141" s="67" t="s">
        <v>7965</v>
      </c>
    </row>
    <row r="1142" spans="1:2" ht="15">
      <c r="A1142" s="68" t="s">
        <v>1490</v>
      </c>
      <c r="B1142" s="67" t="s">
        <v>7965</v>
      </c>
    </row>
    <row r="1143" spans="1:2" ht="15">
      <c r="A1143" s="68" t="s">
        <v>1491</v>
      </c>
      <c r="B1143" s="67" t="s">
        <v>7965</v>
      </c>
    </row>
    <row r="1144" spans="1:2" ht="15">
      <c r="A1144" s="68" t="s">
        <v>1492</v>
      </c>
      <c r="B1144" s="67" t="s">
        <v>7965</v>
      </c>
    </row>
    <row r="1145" spans="1:2" ht="15">
      <c r="A1145" s="68" t="s">
        <v>1493</v>
      </c>
      <c r="B1145" s="67" t="s">
        <v>7965</v>
      </c>
    </row>
    <row r="1146" spans="1:2" ht="15">
      <c r="A1146" s="68" t="s">
        <v>1494</v>
      </c>
      <c r="B1146" s="67" t="s">
        <v>7965</v>
      </c>
    </row>
    <row r="1147" spans="1:2" ht="15">
      <c r="A1147" s="68" t="s">
        <v>1495</v>
      </c>
      <c r="B1147" s="67" t="s">
        <v>7965</v>
      </c>
    </row>
    <row r="1148" spans="1:2" ht="15">
      <c r="A1148" s="68" t="s">
        <v>1496</v>
      </c>
      <c r="B1148" s="67" t="s">
        <v>7965</v>
      </c>
    </row>
    <row r="1149" spans="1:2" ht="15">
      <c r="A1149" s="68" t="s">
        <v>1497</v>
      </c>
      <c r="B1149" s="67" t="s">
        <v>7965</v>
      </c>
    </row>
    <row r="1150" spans="1:2" ht="15">
      <c r="A1150" s="68" t="s">
        <v>1498</v>
      </c>
      <c r="B1150" s="67" t="s">
        <v>7965</v>
      </c>
    </row>
    <row r="1151" spans="1:2" ht="15">
      <c r="A1151" s="68" t="s">
        <v>1499</v>
      </c>
      <c r="B1151" s="67" t="s">
        <v>7965</v>
      </c>
    </row>
    <row r="1152" spans="1:2" ht="15">
      <c r="A1152" s="68" t="s">
        <v>1500</v>
      </c>
      <c r="B1152" s="67" t="s">
        <v>7965</v>
      </c>
    </row>
    <row r="1153" spans="1:2" ht="15">
      <c r="A1153" s="68" t="s">
        <v>1501</v>
      </c>
      <c r="B1153" s="67" t="s">
        <v>7965</v>
      </c>
    </row>
    <row r="1154" spans="1:2" ht="15">
      <c r="A1154" s="68" t="s">
        <v>1502</v>
      </c>
      <c r="B1154" s="67" t="s">
        <v>7965</v>
      </c>
    </row>
    <row r="1155" spans="1:2" ht="15">
      <c r="A1155" s="68" t="s">
        <v>1503</v>
      </c>
      <c r="B1155" s="67" t="s">
        <v>7965</v>
      </c>
    </row>
    <row r="1156" spans="1:2" ht="15">
      <c r="A1156" s="68" t="s">
        <v>1504</v>
      </c>
      <c r="B1156" s="67" t="s">
        <v>7965</v>
      </c>
    </row>
    <row r="1157" spans="1:2" ht="15">
      <c r="A1157" s="68" t="s">
        <v>1505</v>
      </c>
      <c r="B1157" s="67" t="s">
        <v>7965</v>
      </c>
    </row>
    <row r="1158" spans="1:2" ht="15">
      <c r="A1158" s="68" t="s">
        <v>1506</v>
      </c>
      <c r="B1158" s="67" t="s">
        <v>7965</v>
      </c>
    </row>
    <row r="1159" spans="1:2" ht="15">
      <c r="A1159" s="68" t="s">
        <v>1507</v>
      </c>
      <c r="B1159" s="67" t="s">
        <v>7965</v>
      </c>
    </row>
    <row r="1160" spans="1:2" ht="15">
      <c r="A1160" s="68" t="s">
        <v>1508</v>
      </c>
      <c r="B1160" s="67" t="s">
        <v>7965</v>
      </c>
    </row>
    <row r="1161" spans="1:2" ht="15">
      <c r="A1161" s="68" t="s">
        <v>1509</v>
      </c>
      <c r="B1161" s="67" t="s">
        <v>7965</v>
      </c>
    </row>
    <row r="1162" spans="1:2" ht="15">
      <c r="A1162" s="68" t="s">
        <v>1510</v>
      </c>
      <c r="B1162" s="67" t="s">
        <v>7965</v>
      </c>
    </row>
    <row r="1163" spans="1:2" ht="15">
      <c r="A1163" s="68" t="s">
        <v>1511</v>
      </c>
      <c r="B1163" s="67" t="s">
        <v>7965</v>
      </c>
    </row>
    <row r="1164" spans="1:2" ht="15">
      <c r="A1164" s="68" t="s">
        <v>1512</v>
      </c>
      <c r="B1164" s="67" t="s">
        <v>7965</v>
      </c>
    </row>
    <row r="1165" spans="1:2" ht="15">
      <c r="A1165" s="68" t="s">
        <v>1513</v>
      </c>
      <c r="B1165" s="67" t="s">
        <v>7965</v>
      </c>
    </row>
    <row r="1166" spans="1:2" ht="15">
      <c r="A1166" s="68" t="s">
        <v>1514</v>
      </c>
      <c r="B1166" s="67" t="s">
        <v>7965</v>
      </c>
    </row>
    <row r="1167" spans="1:2" ht="15">
      <c r="A1167" s="68" t="s">
        <v>1515</v>
      </c>
      <c r="B1167" s="67" t="s">
        <v>7965</v>
      </c>
    </row>
    <row r="1168" spans="1:2" ht="15">
      <c r="A1168" s="68" t="s">
        <v>1516</v>
      </c>
      <c r="B1168" s="67" t="s">
        <v>7965</v>
      </c>
    </row>
    <row r="1169" spans="1:2" ht="15">
      <c r="A1169" s="68" t="s">
        <v>1517</v>
      </c>
      <c r="B1169" s="67" t="s">
        <v>7965</v>
      </c>
    </row>
    <row r="1170" spans="1:2" ht="15">
      <c r="A1170" s="68" t="s">
        <v>1518</v>
      </c>
      <c r="B1170" s="67" t="s">
        <v>7965</v>
      </c>
    </row>
    <row r="1171" spans="1:2" ht="15">
      <c r="A1171" s="68" t="s">
        <v>1519</v>
      </c>
      <c r="B1171" s="67" t="s">
        <v>7965</v>
      </c>
    </row>
    <row r="1172" spans="1:2" ht="15">
      <c r="A1172" s="68" t="s">
        <v>1520</v>
      </c>
      <c r="B1172" s="67" t="s">
        <v>7965</v>
      </c>
    </row>
    <row r="1173" spans="1:2" ht="15">
      <c r="A1173" s="68" t="s">
        <v>1521</v>
      </c>
      <c r="B1173" s="67" t="s">
        <v>7965</v>
      </c>
    </row>
    <row r="1174" spans="1:2" ht="15">
      <c r="A1174" s="68" t="s">
        <v>1522</v>
      </c>
      <c r="B1174" s="67" t="s">
        <v>7965</v>
      </c>
    </row>
    <row r="1175" spans="1:2" ht="15">
      <c r="A1175" s="68" t="s">
        <v>1523</v>
      </c>
      <c r="B1175" s="67" t="s">
        <v>7965</v>
      </c>
    </row>
    <row r="1176" spans="1:2" ht="15">
      <c r="A1176" s="68" t="s">
        <v>1524</v>
      </c>
      <c r="B1176" s="67" t="s">
        <v>7965</v>
      </c>
    </row>
    <row r="1177" spans="1:2" ht="15">
      <c r="A1177" s="68" t="s">
        <v>1525</v>
      </c>
      <c r="B1177" s="67" t="s">
        <v>7965</v>
      </c>
    </row>
    <row r="1178" spans="1:2" ht="15">
      <c r="A1178" s="68" t="s">
        <v>1526</v>
      </c>
      <c r="B1178" s="67" t="s">
        <v>7965</v>
      </c>
    </row>
    <row r="1179" spans="1:2" ht="15">
      <c r="A1179" s="68" t="s">
        <v>1527</v>
      </c>
      <c r="B1179" s="67" t="s">
        <v>7965</v>
      </c>
    </row>
    <row r="1180" spans="1:2" ht="15">
      <c r="A1180" s="68" t="s">
        <v>1528</v>
      </c>
      <c r="B1180" s="67" t="s">
        <v>7965</v>
      </c>
    </row>
    <row r="1181" spans="1:2" ht="15">
      <c r="A1181" s="68" t="s">
        <v>1529</v>
      </c>
      <c r="B1181" s="67" t="s">
        <v>7965</v>
      </c>
    </row>
    <row r="1182" spans="1:2" ht="15">
      <c r="A1182" s="68" t="s">
        <v>1530</v>
      </c>
      <c r="B1182" s="67" t="s">
        <v>7965</v>
      </c>
    </row>
    <row r="1183" spans="1:2" ht="15">
      <c r="A1183" s="68" t="s">
        <v>1531</v>
      </c>
      <c r="B1183" s="67" t="s">
        <v>7965</v>
      </c>
    </row>
    <row r="1184" spans="1:2" ht="15">
      <c r="A1184" s="68" t="s">
        <v>1532</v>
      </c>
      <c r="B1184" s="67" t="s">
        <v>7965</v>
      </c>
    </row>
    <row r="1185" spans="1:2" ht="15">
      <c r="A1185" s="68" t="s">
        <v>1533</v>
      </c>
      <c r="B1185" s="67" t="s">
        <v>7965</v>
      </c>
    </row>
    <row r="1186" spans="1:2" ht="15">
      <c r="A1186" s="68" t="s">
        <v>1534</v>
      </c>
      <c r="B1186" s="67" t="s">
        <v>7965</v>
      </c>
    </row>
    <row r="1187" spans="1:2" ht="15">
      <c r="A1187" s="68" t="s">
        <v>1535</v>
      </c>
      <c r="B1187" s="67" t="s">
        <v>7965</v>
      </c>
    </row>
    <row r="1188" spans="1:2" ht="15">
      <c r="A1188" s="68" t="s">
        <v>1536</v>
      </c>
      <c r="B1188" s="67" t="s">
        <v>7965</v>
      </c>
    </row>
    <row r="1189" spans="1:2" ht="15">
      <c r="A1189" s="68" t="s">
        <v>1537</v>
      </c>
      <c r="B1189" s="67" t="s">
        <v>7965</v>
      </c>
    </row>
    <row r="1190" spans="1:2" ht="15">
      <c r="A1190" s="68" t="s">
        <v>1538</v>
      </c>
      <c r="B1190" s="67" t="s">
        <v>7965</v>
      </c>
    </row>
    <row r="1191" spans="1:2" ht="15">
      <c r="A1191" s="68" t="s">
        <v>1539</v>
      </c>
      <c r="B1191" s="67" t="s">
        <v>7965</v>
      </c>
    </row>
    <row r="1192" spans="1:2" ht="15">
      <c r="A1192" s="68" t="s">
        <v>1540</v>
      </c>
      <c r="B1192" s="67" t="s">
        <v>7965</v>
      </c>
    </row>
    <row r="1193" spans="1:2" ht="15">
      <c r="A1193" s="68" t="s">
        <v>1541</v>
      </c>
      <c r="B1193" s="67" t="s">
        <v>7965</v>
      </c>
    </row>
    <row r="1194" spans="1:2" ht="15">
      <c r="A1194" s="68" t="s">
        <v>1542</v>
      </c>
      <c r="B1194" s="67" t="s">
        <v>7965</v>
      </c>
    </row>
    <row r="1195" spans="1:2" ht="15">
      <c r="A1195" s="68" t="s">
        <v>1543</v>
      </c>
      <c r="B1195" s="67" t="s">
        <v>7965</v>
      </c>
    </row>
    <row r="1196" spans="1:2" ht="15">
      <c r="A1196" s="68" t="s">
        <v>1544</v>
      </c>
      <c r="B1196" s="67" t="s">
        <v>7965</v>
      </c>
    </row>
    <row r="1197" spans="1:2" ht="15">
      <c r="A1197" s="68" t="s">
        <v>1545</v>
      </c>
      <c r="B1197" s="67" t="s">
        <v>7965</v>
      </c>
    </row>
    <row r="1198" spans="1:2" ht="15">
      <c r="A1198" s="68" t="s">
        <v>1546</v>
      </c>
      <c r="B1198" s="67" t="s">
        <v>7965</v>
      </c>
    </row>
    <row r="1199" spans="1:2" ht="15">
      <c r="A1199" s="68" t="s">
        <v>1547</v>
      </c>
      <c r="B1199" s="67" t="s">
        <v>7965</v>
      </c>
    </row>
    <row r="1200" spans="1:2" ht="15">
      <c r="A1200" s="68" t="s">
        <v>1548</v>
      </c>
      <c r="B1200" s="67" t="s">
        <v>7965</v>
      </c>
    </row>
    <row r="1201" spans="1:2" ht="15">
      <c r="A1201" s="68" t="s">
        <v>1549</v>
      </c>
      <c r="B1201" s="67" t="s">
        <v>7965</v>
      </c>
    </row>
    <row r="1202" spans="1:2" ht="15">
      <c r="A1202" s="68" t="s">
        <v>1550</v>
      </c>
      <c r="B1202" s="67" t="s">
        <v>7965</v>
      </c>
    </row>
    <row r="1203" spans="1:2" ht="15">
      <c r="A1203" s="68" t="s">
        <v>1551</v>
      </c>
      <c r="B1203" s="67" t="s">
        <v>7965</v>
      </c>
    </row>
    <row r="1204" spans="1:2" ht="15">
      <c r="A1204" s="68" t="s">
        <v>1552</v>
      </c>
      <c r="B1204" s="67" t="s">
        <v>7965</v>
      </c>
    </row>
    <row r="1205" spans="1:2" ht="15">
      <c r="A1205" s="68" t="s">
        <v>1553</v>
      </c>
      <c r="B1205" s="67" t="s">
        <v>7965</v>
      </c>
    </row>
    <row r="1206" spans="1:2" ht="15">
      <c r="A1206" s="68" t="s">
        <v>1554</v>
      </c>
      <c r="B1206" s="67" t="s">
        <v>7965</v>
      </c>
    </row>
    <row r="1207" spans="1:2" ht="15">
      <c r="A1207" s="68" t="s">
        <v>1555</v>
      </c>
      <c r="B1207" s="67" t="s">
        <v>7965</v>
      </c>
    </row>
    <row r="1208" spans="1:2" ht="15">
      <c r="A1208" s="68" t="s">
        <v>1556</v>
      </c>
      <c r="B1208" s="67" t="s">
        <v>7965</v>
      </c>
    </row>
    <row r="1209" spans="1:2" ht="15">
      <c r="A1209" s="68" t="s">
        <v>1557</v>
      </c>
      <c r="B1209" s="67" t="s">
        <v>7965</v>
      </c>
    </row>
    <row r="1210" spans="1:2" ht="15">
      <c r="A1210" s="68" t="s">
        <v>1558</v>
      </c>
      <c r="B1210" s="67" t="s">
        <v>7965</v>
      </c>
    </row>
    <row r="1211" spans="1:2" ht="15">
      <c r="A1211" s="68" t="s">
        <v>1559</v>
      </c>
      <c r="B1211" s="67" t="s">
        <v>7965</v>
      </c>
    </row>
    <row r="1212" spans="1:2" ht="15">
      <c r="A1212" s="68" t="s">
        <v>1560</v>
      </c>
      <c r="B1212" s="67" t="s">
        <v>7965</v>
      </c>
    </row>
    <row r="1213" spans="1:2" ht="15">
      <c r="A1213" s="68" t="s">
        <v>1561</v>
      </c>
      <c r="B1213" s="67" t="s">
        <v>7965</v>
      </c>
    </row>
    <row r="1214" spans="1:2" ht="15">
      <c r="A1214" s="68" t="s">
        <v>1562</v>
      </c>
      <c r="B1214" s="67" t="s">
        <v>7965</v>
      </c>
    </row>
    <row r="1215" spans="1:2" ht="15">
      <c r="A1215" s="68" t="s">
        <v>1563</v>
      </c>
      <c r="B1215" s="67" t="s">
        <v>7965</v>
      </c>
    </row>
    <row r="1216" spans="1:2" ht="15">
      <c r="A1216" s="68" t="s">
        <v>1564</v>
      </c>
      <c r="B1216" s="67" t="s">
        <v>7965</v>
      </c>
    </row>
    <row r="1217" spans="1:2" ht="15">
      <c r="A1217" s="68" t="s">
        <v>1565</v>
      </c>
      <c r="B1217" s="67" t="s">
        <v>7965</v>
      </c>
    </row>
    <row r="1218" spans="1:2" ht="15">
      <c r="A1218" s="68" t="s">
        <v>1566</v>
      </c>
      <c r="B1218" s="67" t="s">
        <v>7965</v>
      </c>
    </row>
    <row r="1219" spans="1:2" ht="15">
      <c r="A1219" s="68" t="s">
        <v>1567</v>
      </c>
      <c r="B1219" s="67" t="s">
        <v>7965</v>
      </c>
    </row>
    <row r="1220" spans="1:2" ht="15">
      <c r="A1220" s="68" t="s">
        <v>1568</v>
      </c>
      <c r="B1220" s="67" t="s">
        <v>7965</v>
      </c>
    </row>
    <row r="1221" spans="1:2" ht="15">
      <c r="A1221" s="68" t="s">
        <v>1569</v>
      </c>
      <c r="B1221" s="67" t="s">
        <v>7965</v>
      </c>
    </row>
    <row r="1222" spans="1:2" ht="15">
      <c r="A1222" s="68" t="s">
        <v>1570</v>
      </c>
      <c r="B1222" s="67" t="s">
        <v>7965</v>
      </c>
    </row>
    <row r="1223" spans="1:2" ht="15">
      <c r="A1223" s="68" t="s">
        <v>1571</v>
      </c>
      <c r="B1223" s="67" t="s">
        <v>7965</v>
      </c>
    </row>
    <row r="1224" spans="1:2" ht="15">
      <c r="A1224" s="68" t="s">
        <v>1572</v>
      </c>
      <c r="B1224" s="67" t="s">
        <v>7965</v>
      </c>
    </row>
    <row r="1225" spans="1:2" ht="15">
      <c r="A1225" s="68" t="s">
        <v>1573</v>
      </c>
      <c r="B1225" s="67" t="s">
        <v>7965</v>
      </c>
    </row>
    <row r="1226" spans="1:2" ht="15">
      <c r="A1226" s="68" t="s">
        <v>1574</v>
      </c>
      <c r="B1226" s="67" t="s">
        <v>7965</v>
      </c>
    </row>
    <row r="1227" spans="1:2" ht="15">
      <c r="A1227" s="68" t="s">
        <v>1575</v>
      </c>
      <c r="B1227" s="67" t="s">
        <v>7965</v>
      </c>
    </row>
    <row r="1228" spans="1:2" ht="15">
      <c r="A1228" s="68" t="s">
        <v>1576</v>
      </c>
      <c r="B1228" s="67" t="s">
        <v>7965</v>
      </c>
    </row>
    <row r="1229" spans="1:2" ht="15">
      <c r="A1229" s="68" t="s">
        <v>1577</v>
      </c>
      <c r="B1229" s="67" t="s">
        <v>7965</v>
      </c>
    </row>
    <row r="1230" spans="1:2" ht="15">
      <c r="A1230" s="68" t="s">
        <v>1578</v>
      </c>
      <c r="B1230" s="67" t="s">
        <v>7965</v>
      </c>
    </row>
    <row r="1231" spans="1:2" ht="15">
      <c r="A1231" s="68" t="s">
        <v>1579</v>
      </c>
      <c r="B1231" s="67" t="s">
        <v>7965</v>
      </c>
    </row>
    <row r="1232" spans="1:2" ht="15">
      <c r="A1232" s="68" t="s">
        <v>1580</v>
      </c>
      <c r="B1232" s="67" t="s">
        <v>7965</v>
      </c>
    </row>
    <row r="1233" spans="1:2" ht="15">
      <c r="A1233" s="68" t="s">
        <v>1581</v>
      </c>
      <c r="B1233" s="67" t="s">
        <v>7965</v>
      </c>
    </row>
    <row r="1234" spans="1:2" ht="15">
      <c r="A1234" s="68" t="s">
        <v>1582</v>
      </c>
      <c r="B1234" s="67" t="s">
        <v>7965</v>
      </c>
    </row>
    <row r="1235" spans="1:2" ht="15">
      <c r="A1235" s="68" t="s">
        <v>1583</v>
      </c>
      <c r="B1235" s="67" t="s">
        <v>7965</v>
      </c>
    </row>
    <row r="1236" spans="1:2" ht="15">
      <c r="A1236" s="68" t="s">
        <v>1584</v>
      </c>
      <c r="B1236" s="67" t="s">
        <v>7965</v>
      </c>
    </row>
    <row r="1237" spans="1:2" ht="15">
      <c r="A1237" s="68" t="s">
        <v>1585</v>
      </c>
      <c r="B1237" s="67" t="s">
        <v>7965</v>
      </c>
    </row>
    <row r="1238" spans="1:2" ht="15">
      <c r="A1238" s="68" t="s">
        <v>1586</v>
      </c>
      <c r="B1238" s="67" t="s">
        <v>7965</v>
      </c>
    </row>
    <row r="1239" spans="1:2" ht="15">
      <c r="A1239" s="68" t="s">
        <v>1587</v>
      </c>
      <c r="B1239" s="67" t="s">
        <v>7965</v>
      </c>
    </row>
    <row r="1240" spans="1:2" ht="15">
      <c r="A1240" s="68" t="s">
        <v>1588</v>
      </c>
      <c r="B1240" s="67" t="s">
        <v>7965</v>
      </c>
    </row>
    <row r="1241" spans="1:2" ht="15">
      <c r="A1241" s="68" t="s">
        <v>1589</v>
      </c>
      <c r="B1241" s="67" t="s">
        <v>7965</v>
      </c>
    </row>
    <row r="1242" spans="1:2" ht="15">
      <c r="A1242" s="68" t="s">
        <v>1590</v>
      </c>
      <c r="B1242" s="67" t="s">
        <v>7965</v>
      </c>
    </row>
    <row r="1243" spans="1:2" ht="15">
      <c r="A1243" s="68" t="s">
        <v>1591</v>
      </c>
      <c r="B1243" s="67" t="s">
        <v>7965</v>
      </c>
    </row>
    <row r="1244" spans="1:2" ht="15">
      <c r="A1244" s="68" t="s">
        <v>1592</v>
      </c>
      <c r="B1244" s="67" t="s">
        <v>7965</v>
      </c>
    </row>
    <row r="1245" spans="1:2" ht="15">
      <c r="A1245" s="68" t="s">
        <v>1593</v>
      </c>
      <c r="B1245" s="67" t="s">
        <v>7965</v>
      </c>
    </row>
    <row r="1246" spans="1:2" ht="15">
      <c r="A1246" s="68" t="s">
        <v>1594</v>
      </c>
      <c r="B1246" s="67" t="s">
        <v>7965</v>
      </c>
    </row>
    <row r="1247" spans="1:2" ht="15">
      <c r="A1247" s="68" t="s">
        <v>1595</v>
      </c>
      <c r="B1247" s="67" t="s">
        <v>7965</v>
      </c>
    </row>
    <row r="1248" spans="1:2" ht="15">
      <c r="A1248" s="68" t="s">
        <v>1596</v>
      </c>
      <c r="B1248" s="67" t="s">
        <v>7965</v>
      </c>
    </row>
    <row r="1249" spans="1:2" ht="15">
      <c r="A1249" s="68" t="s">
        <v>1597</v>
      </c>
      <c r="B1249" s="67" t="s">
        <v>7965</v>
      </c>
    </row>
    <row r="1250" spans="1:2" ht="15">
      <c r="A1250" s="68" t="s">
        <v>1598</v>
      </c>
      <c r="B1250" s="67" t="s">
        <v>7965</v>
      </c>
    </row>
    <row r="1251" spans="1:2" ht="15">
      <c r="A1251" s="68" t="s">
        <v>1599</v>
      </c>
      <c r="B1251" s="67" t="s">
        <v>7965</v>
      </c>
    </row>
    <row r="1252" spans="1:2" ht="15">
      <c r="A1252" s="68" t="s">
        <v>1600</v>
      </c>
      <c r="B1252" s="67" t="s">
        <v>7965</v>
      </c>
    </row>
    <row r="1253" spans="1:2" ht="15">
      <c r="A1253" s="68" t="s">
        <v>1601</v>
      </c>
      <c r="B1253" s="67" t="s">
        <v>7965</v>
      </c>
    </row>
    <row r="1254" spans="1:2" ht="15">
      <c r="A1254" s="68" t="s">
        <v>1602</v>
      </c>
      <c r="B1254" s="67" t="s">
        <v>7965</v>
      </c>
    </row>
    <row r="1255" spans="1:2" ht="15">
      <c r="A1255" s="68" t="s">
        <v>1603</v>
      </c>
      <c r="B1255" s="67" t="s">
        <v>7965</v>
      </c>
    </row>
    <row r="1256" spans="1:2" ht="15">
      <c r="A1256" s="68" t="s">
        <v>1604</v>
      </c>
      <c r="B1256" s="67" t="s">
        <v>7965</v>
      </c>
    </row>
    <row r="1257" spans="1:2" ht="15">
      <c r="A1257" s="68" t="s">
        <v>1605</v>
      </c>
      <c r="B1257" s="67" t="s">
        <v>7965</v>
      </c>
    </row>
    <row r="1258" spans="1:2" ht="15">
      <c r="A1258" s="68" t="s">
        <v>1606</v>
      </c>
      <c r="B1258" s="67" t="s">
        <v>7965</v>
      </c>
    </row>
    <row r="1259" spans="1:2" ht="15">
      <c r="A1259" s="68" t="s">
        <v>1607</v>
      </c>
      <c r="B1259" s="67" t="s">
        <v>7965</v>
      </c>
    </row>
    <row r="1260" spans="1:2" ht="15">
      <c r="A1260" s="68" t="s">
        <v>1608</v>
      </c>
      <c r="B1260" s="67" t="s">
        <v>7965</v>
      </c>
    </row>
    <row r="1261" spans="1:2" ht="15">
      <c r="A1261" s="68" t="s">
        <v>1609</v>
      </c>
      <c r="B1261" s="67" t="s">
        <v>7965</v>
      </c>
    </row>
    <row r="1262" spans="1:2" ht="15">
      <c r="A1262" s="68" t="s">
        <v>1610</v>
      </c>
      <c r="B1262" s="67" t="s">
        <v>7965</v>
      </c>
    </row>
    <row r="1263" spans="1:2" ht="15">
      <c r="A1263" s="68" t="s">
        <v>1611</v>
      </c>
      <c r="B1263" s="67" t="s">
        <v>7965</v>
      </c>
    </row>
    <row r="1264" spans="1:2" ht="15">
      <c r="A1264" s="68" t="s">
        <v>1612</v>
      </c>
      <c r="B1264" s="67" t="s">
        <v>7965</v>
      </c>
    </row>
    <row r="1265" spans="1:2" ht="15">
      <c r="A1265" s="68" t="s">
        <v>1613</v>
      </c>
      <c r="B1265" s="67" t="s">
        <v>7965</v>
      </c>
    </row>
    <row r="1266" spans="1:2" ht="15">
      <c r="A1266" s="68" t="s">
        <v>1614</v>
      </c>
      <c r="B1266" s="67" t="s">
        <v>7965</v>
      </c>
    </row>
    <row r="1267" spans="1:2" ht="15">
      <c r="A1267" s="68" t="s">
        <v>1615</v>
      </c>
      <c r="B1267" s="67" t="s">
        <v>7965</v>
      </c>
    </row>
    <row r="1268" spans="1:2" ht="15">
      <c r="A1268" s="68" t="s">
        <v>1616</v>
      </c>
      <c r="B1268" s="67" t="s">
        <v>7965</v>
      </c>
    </row>
    <row r="1269" spans="1:2" ht="15">
      <c r="A1269" s="68" t="s">
        <v>1617</v>
      </c>
      <c r="B1269" s="67" t="s">
        <v>7965</v>
      </c>
    </row>
    <row r="1270" spans="1:2" ht="15">
      <c r="A1270" s="68" t="s">
        <v>1618</v>
      </c>
      <c r="B1270" s="67" t="s">
        <v>7965</v>
      </c>
    </row>
    <row r="1271" spans="1:2" ht="15">
      <c r="A1271" s="68" t="s">
        <v>1619</v>
      </c>
      <c r="B1271" s="67" t="s">
        <v>7965</v>
      </c>
    </row>
    <row r="1272" spans="1:2" ht="15">
      <c r="A1272" s="68" t="s">
        <v>1620</v>
      </c>
      <c r="B1272" s="67" t="s">
        <v>7965</v>
      </c>
    </row>
    <row r="1273" spans="1:2" ht="15">
      <c r="A1273" s="68" t="s">
        <v>1621</v>
      </c>
      <c r="B1273" s="67" t="s">
        <v>7965</v>
      </c>
    </row>
    <row r="1274" spans="1:2" ht="15">
      <c r="A1274" s="68" t="s">
        <v>1622</v>
      </c>
      <c r="B1274" s="67" t="s">
        <v>7965</v>
      </c>
    </row>
    <row r="1275" spans="1:2" ht="15">
      <c r="A1275" s="68" t="s">
        <v>1623</v>
      </c>
      <c r="B1275" s="67" t="s">
        <v>7965</v>
      </c>
    </row>
    <row r="1276" spans="1:2" ht="15">
      <c r="A1276" s="68" t="s">
        <v>1624</v>
      </c>
      <c r="B1276" s="67" t="s">
        <v>7965</v>
      </c>
    </row>
    <row r="1277" spans="1:2" ht="15">
      <c r="A1277" s="68" t="s">
        <v>1625</v>
      </c>
      <c r="B1277" s="67" t="s">
        <v>7965</v>
      </c>
    </row>
    <row r="1278" spans="1:2" ht="15">
      <c r="A1278" s="68" t="s">
        <v>1626</v>
      </c>
      <c r="B1278" s="67" t="s">
        <v>7965</v>
      </c>
    </row>
    <row r="1279" spans="1:2" ht="15">
      <c r="A1279" s="68" t="s">
        <v>1627</v>
      </c>
      <c r="B1279" s="67" t="s">
        <v>7965</v>
      </c>
    </row>
    <row r="1280" spans="1:2" ht="15">
      <c r="A1280" s="68" t="s">
        <v>1628</v>
      </c>
      <c r="B1280" s="67" t="s">
        <v>7965</v>
      </c>
    </row>
    <row r="1281" spans="1:2" ht="15">
      <c r="A1281" s="68" t="s">
        <v>1629</v>
      </c>
      <c r="B1281" s="67" t="s">
        <v>7965</v>
      </c>
    </row>
    <row r="1282" spans="1:2" ht="15">
      <c r="A1282" s="68" t="s">
        <v>1630</v>
      </c>
      <c r="B1282" s="67" t="s">
        <v>7965</v>
      </c>
    </row>
    <row r="1283" spans="1:2" ht="15">
      <c r="A1283" s="68" t="s">
        <v>1631</v>
      </c>
      <c r="B1283" s="67" t="s">
        <v>7965</v>
      </c>
    </row>
    <row r="1284" spans="1:2" ht="15">
      <c r="A1284" s="68" t="s">
        <v>1632</v>
      </c>
      <c r="B1284" s="67" t="s">
        <v>7965</v>
      </c>
    </row>
    <row r="1285" spans="1:2" ht="15">
      <c r="A1285" s="68" t="s">
        <v>1633</v>
      </c>
      <c r="B1285" s="67" t="s">
        <v>7965</v>
      </c>
    </row>
    <row r="1286" spans="1:2" ht="15">
      <c r="A1286" s="68" t="s">
        <v>1634</v>
      </c>
      <c r="B1286" s="67" t="s">
        <v>7965</v>
      </c>
    </row>
    <row r="1287" spans="1:2" ht="15">
      <c r="A1287" s="68" t="s">
        <v>1635</v>
      </c>
      <c r="B1287" s="67" t="s">
        <v>7965</v>
      </c>
    </row>
    <row r="1288" spans="1:2" ht="15">
      <c r="A1288" s="68" t="s">
        <v>1636</v>
      </c>
      <c r="B1288" s="67" t="s">
        <v>7965</v>
      </c>
    </row>
    <row r="1289" spans="1:2" ht="15">
      <c r="A1289" s="68" t="s">
        <v>1637</v>
      </c>
      <c r="B1289" s="67" t="s">
        <v>7965</v>
      </c>
    </row>
    <row r="1290" spans="1:2" ht="15">
      <c r="A1290" s="68" t="s">
        <v>1638</v>
      </c>
      <c r="B1290" s="67" t="s">
        <v>7965</v>
      </c>
    </row>
    <row r="1291" spans="1:2" ht="15">
      <c r="A1291" s="68" t="s">
        <v>1639</v>
      </c>
      <c r="B1291" s="67" t="s">
        <v>7965</v>
      </c>
    </row>
    <row r="1292" spans="1:2" ht="15">
      <c r="A1292" s="68" t="s">
        <v>1640</v>
      </c>
      <c r="B1292" s="67" t="s">
        <v>7965</v>
      </c>
    </row>
    <row r="1293" spans="1:2" ht="15">
      <c r="A1293" s="68" t="s">
        <v>1641</v>
      </c>
      <c r="B1293" s="67" t="s">
        <v>7965</v>
      </c>
    </row>
    <row r="1294" spans="1:2" ht="15">
      <c r="A1294" s="68" t="s">
        <v>1642</v>
      </c>
      <c r="B1294" s="67" t="s">
        <v>7965</v>
      </c>
    </row>
    <row r="1295" spans="1:2" ht="15">
      <c r="A1295" s="68" t="s">
        <v>1643</v>
      </c>
      <c r="B1295" s="67" t="s">
        <v>7965</v>
      </c>
    </row>
    <row r="1296" spans="1:2" ht="15">
      <c r="A1296" s="68" t="s">
        <v>1644</v>
      </c>
      <c r="B1296" s="67" t="s">
        <v>7965</v>
      </c>
    </row>
    <row r="1297" spans="1:2" ht="15">
      <c r="A1297" s="68" t="s">
        <v>1645</v>
      </c>
      <c r="B1297" s="67" t="s">
        <v>7965</v>
      </c>
    </row>
    <row r="1298" spans="1:2" ht="15">
      <c r="A1298" s="68" t="s">
        <v>1646</v>
      </c>
      <c r="B1298" s="67" t="s">
        <v>7965</v>
      </c>
    </row>
    <row r="1299" spans="1:2" ht="15">
      <c r="A1299" s="68" t="s">
        <v>1647</v>
      </c>
      <c r="B1299" s="67" t="s">
        <v>7965</v>
      </c>
    </row>
    <row r="1300" spans="1:2" ht="15">
      <c r="A1300" s="68" t="s">
        <v>1648</v>
      </c>
      <c r="B1300" s="67" t="s">
        <v>7965</v>
      </c>
    </row>
    <row r="1301" spans="1:2" ht="15">
      <c r="A1301" s="68" t="s">
        <v>1649</v>
      </c>
      <c r="B1301" s="67" t="s">
        <v>7965</v>
      </c>
    </row>
    <row r="1302" spans="1:2" ht="15">
      <c r="A1302" s="68" t="s">
        <v>1650</v>
      </c>
      <c r="B1302" s="67" t="s">
        <v>7965</v>
      </c>
    </row>
    <row r="1303" spans="1:2" ht="15">
      <c r="A1303" s="68" t="s">
        <v>1651</v>
      </c>
      <c r="B1303" s="67" t="s">
        <v>7965</v>
      </c>
    </row>
    <row r="1304" spans="1:2" ht="15">
      <c r="A1304" s="68" t="s">
        <v>1652</v>
      </c>
      <c r="B1304" s="67" t="s">
        <v>7965</v>
      </c>
    </row>
    <row r="1305" spans="1:2" ht="15">
      <c r="A1305" s="68" t="s">
        <v>1653</v>
      </c>
      <c r="B1305" s="67" t="s">
        <v>7965</v>
      </c>
    </row>
    <row r="1306" spans="1:2" ht="15">
      <c r="A1306" s="68" t="s">
        <v>1654</v>
      </c>
      <c r="B1306" s="67" t="s">
        <v>7965</v>
      </c>
    </row>
    <row r="1307" spans="1:2" ht="15">
      <c r="A1307" s="68" t="s">
        <v>1655</v>
      </c>
      <c r="B1307" s="67" t="s">
        <v>7965</v>
      </c>
    </row>
    <row r="1308" spans="1:2" ht="15">
      <c r="A1308" s="68" t="s">
        <v>1656</v>
      </c>
      <c r="B1308" s="67" t="s">
        <v>7965</v>
      </c>
    </row>
    <row r="1309" spans="1:2" ht="15">
      <c r="A1309" s="68" t="s">
        <v>1657</v>
      </c>
      <c r="B1309" s="67" t="s">
        <v>7965</v>
      </c>
    </row>
    <row r="1310" spans="1:2" ht="15">
      <c r="A1310" s="68" t="s">
        <v>1658</v>
      </c>
      <c r="B1310" s="67" t="s">
        <v>7965</v>
      </c>
    </row>
    <row r="1311" spans="1:2" ht="15">
      <c r="A1311" s="68" t="s">
        <v>1659</v>
      </c>
      <c r="B1311" s="67" t="s">
        <v>7965</v>
      </c>
    </row>
    <row r="1312" spans="1:2" ht="15">
      <c r="A1312" s="68" t="s">
        <v>1660</v>
      </c>
      <c r="B1312" s="67" t="s">
        <v>7965</v>
      </c>
    </row>
    <row r="1313" spans="1:2" ht="15">
      <c r="A1313" s="68" t="s">
        <v>1661</v>
      </c>
      <c r="B1313" s="67" t="s">
        <v>7965</v>
      </c>
    </row>
    <row r="1314" spans="1:2" ht="15">
      <c r="A1314" s="68" t="s">
        <v>1662</v>
      </c>
      <c r="B1314" s="67" t="s">
        <v>7965</v>
      </c>
    </row>
    <row r="1315" spans="1:2" ht="15">
      <c r="A1315" s="68" t="s">
        <v>1663</v>
      </c>
      <c r="B1315" s="67" t="s">
        <v>7965</v>
      </c>
    </row>
    <row r="1316" spans="1:2" ht="15">
      <c r="A1316" s="68" t="s">
        <v>1664</v>
      </c>
      <c r="B1316" s="67" t="s">
        <v>7965</v>
      </c>
    </row>
    <row r="1317" spans="1:2" ht="15">
      <c r="A1317" s="68" t="s">
        <v>1665</v>
      </c>
      <c r="B1317" s="67" t="s">
        <v>7965</v>
      </c>
    </row>
    <row r="1318" spans="1:2" ht="15">
      <c r="A1318" s="68" t="s">
        <v>1666</v>
      </c>
      <c r="B1318" s="67" t="s">
        <v>7965</v>
      </c>
    </row>
    <row r="1319" spans="1:2" ht="15">
      <c r="A1319" s="68" t="s">
        <v>1667</v>
      </c>
      <c r="B1319" s="67" t="s">
        <v>7965</v>
      </c>
    </row>
    <row r="1320" spans="1:2" ht="15">
      <c r="A1320" s="68" t="s">
        <v>1668</v>
      </c>
      <c r="B1320" s="67" t="s">
        <v>7965</v>
      </c>
    </row>
    <row r="1321" spans="1:2" ht="15">
      <c r="A1321" s="68" t="s">
        <v>1669</v>
      </c>
      <c r="B1321" s="67" t="s">
        <v>7965</v>
      </c>
    </row>
    <row r="1322" spans="1:2" ht="15">
      <c r="A1322" s="68" t="s">
        <v>1670</v>
      </c>
      <c r="B1322" s="67" t="s">
        <v>7965</v>
      </c>
    </row>
    <row r="1323" spans="1:2" ht="15">
      <c r="A1323" s="68" t="s">
        <v>1671</v>
      </c>
      <c r="B1323" s="67" t="s">
        <v>7965</v>
      </c>
    </row>
    <row r="1324" spans="1:2" ht="15">
      <c r="A1324" s="68" t="s">
        <v>1672</v>
      </c>
      <c r="B1324" s="67" t="s">
        <v>7965</v>
      </c>
    </row>
    <row r="1325" spans="1:2" ht="15">
      <c r="A1325" s="68" t="s">
        <v>1673</v>
      </c>
      <c r="B1325" s="67" t="s">
        <v>7965</v>
      </c>
    </row>
    <row r="1326" spans="1:2" ht="15">
      <c r="A1326" s="68" t="s">
        <v>1674</v>
      </c>
      <c r="B1326" s="67" t="s">
        <v>7965</v>
      </c>
    </row>
    <row r="1327" spans="1:2" ht="15">
      <c r="A1327" s="68" t="s">
        <v>1675</v>
      </c>
      <c r="B1327" s="67" t="s">
        <v>7965</v>
      </c>
    </row>
    <row r="1328" spans="1:2" ht="15">
      <c r="A1328" s="68" t="s">
        <v>1676</v>
      </c>
      <c r="B1328" s="67" t="s">
        <v>7965</v>
      </c>
    </row>
    <row r="1329" spans="1:2" ht="15">
      <c r="A1329" s="68" t="s">
        <v>1677</v>
      </c>
      <c r="B1329" s="67" t="s">
        <v>7965</v>
      </c>
    </row>
    <row r="1330" spans="1:2" ht="15">
      <c r="A1330" s="68" t="s">
        <v>1678</v>
      </c>
      <c r="B1330" s="67" t="s">
        <v>7965</v>
      </c>
    </row>
    <row r="1331" spans="1:2" ht="15">
      <c r="A1331" s="68" t="s">
        <v>1679</v>
      </c>
      <c r="B1331" s="67" t="s">
        <v>7965</v>
      </c>
    </row>
    <row r="1332" spans="1:2" ht="15">
      <c r="A1332" s="68" t="s">
        <v>1680</v>
      </c>
      <c r="B1332" s="67" t="s">
        <v>7965</v>
      </c>
    </row>
    <row r="1333" spans="1:2" ht="15">
      <c r="A1333" s="68" t="s">
        <v>1681</v>
      </c>
      <c r="B1333" s="67" t="s">
        <v>7965</v>
      </c>
    </row>
    <row r="1334" spans="1:2" ht="15">
      <c r="A1334" s="68" t="s">
        <v>1682</v>
      </c>
      <c r="B1334" s="67" t="s">
        <v>7965</v>
      </c>
    </row>
    <row r="1335" spans="1:2" ht="15">
      <c r="A1335" s="68" t="s">
        <v>1683</v>
      </c>
      <c r="B1335" s="67" t="s">
        <v>7965</v>
      </c>
    </row>
    <row r="1336" spans="1:2" ht="15">
      <c r="A1336" s="68" t="s">
        <v>1684</v>
      </c>
      <c r="B1336" s="67" t="s">
        <v>7965</v>
      </c>
    </row>
    <row r="1337" spans="1:2" ht="15">
      <c r="A1337" s="68" t="s">
        <v>1685</v>
      </c>
      <c r="B1337" s="67" t="s">
        <v>7965</v>
      </c>
    </row>
    <row r="1338" spans="1:2" ht="15">
      <c r="A1338" s="68" t="s">
        <v>1686</v>
      </c>
      <c r="B1338" s="67" t="s">
        <v>7965</v>
      </c>
    </row>
    <row r="1339" spans="1:2" ht="15">
      <c r="A1339" s="68" t="s">
        <v>1687</v>
      </c>
      <c r="B1339" s="67" t="s">
        <v>7965</v>
      </c>
    </row>
    <row r="1340" spans="1:2" ht="15">
      <c r="A1340" s="68" t="s">
        <v>1688</v>
      </c>
      <c r="B1340" s="67" t="s">
        <v>7965</v>
      </c>
    </row>
    <row r="1341" spans="1:2" ht="15">
      <c r="A1341" s="68" t="s">
        <v>1689</v>
      </c>
      <c r="B1341" s="67" t="s">
        <v>7965</v>
      </c>
    </row>
    <row r="1342" spans="1:2" ht="15">
      <c r="A1342" s="68" t="s">
        <v>1690</v>
      </c>
      <c r="B1342" s="67" t="s">
        <v>7965</v>
      </c>
    </row>
    <row r="1343" spans="1:2" ht="15">
      <c r="A1343" s="68" t="s">
        <v>1691</v>
      </c>
      <c r="B1343" s="67" t="s">
        <v>7965</v>
      </c>
    </row>
    <row r="1344" spans="1:2" ht="15">
      <c r="A1344" s="68" t="s">
        <v>1692</v>
      </c>
      <c r="B1344" s="67" t="s">
        <v>7965</v>
      </c>
    </row>
    <row r="1345" spans="1:2" ht="15">
      <c r="A1345" s="68" t="s">
        <v>1693</v>
      </c>
      <c r="B1345" s="67" t="s">
        <v>7965</v>
      </c>
    </row>
    <row r="1346" spans="1:2" ht="15">
      <c r="A1346" s="68" t="s">
        <v>1694</v>
      </c>
      <c r="B1346" s="67" t="s">
        <v>7965</v>
      </c>
    </row>
    <row r="1347" spans="1:2" ht="15">
      <c r="A1347" s="68" t="s">
        <v>1695</v>
      </c>
      <c r="B1347" s="67" t="s">
        <v>7965</v>
      </c>
    </row>
    <row r="1348" spans="1:2" ht="15">
      <c r="A1348" s="68" t="s">
        <v>1696</v>
      </c>
      <c r="B1348" s="67" t="s">
        <v>7965</v>
      </c>
    </row>
    <row r="1349" spans="1:2" ht="15">
      <c r="A1349" s="68" t="s">
        <v>1697</v>
      </c>
      <c r="B1349" s="67" t="s">
        <v>7965</v>
      </c>
    </row>
    <row r="1350" spans="1:2" ht="15">
      <c r="A1350" s="68" t="s">
        <v>1698</v>
      </c>
      <c r="B1350" s="67" t="s">
        <v>7965</v>
      </c>
    </row>
    <row r="1351" spans="1:2" ht="15">
      <c r="A1351" s="68" t="s">
        <v>1699</v>
      </c>
      <c r="B1351" s="67" t="s">
        <v>7965</v>
      </c>
    </row>
    <row r="1352" spans="1:2" ht="15">
      <c r="A1352" s="68" t="s">
        <v>1700</v>
      </c>
      <c r="B1352" s="67" t="s">
        <v>7965</v>
      </c>
    </row>
    <row r="1353" spans="1:2" ht="15">
      <c r="A1353" s="68" t="s">
        <v>1701</v>
      </c>
      <c r="B1353" s="67" t="s">
        <v>7965</v>
      </c>
    </row>
    <row r="1354" spans="1:2" ht="15">
      <c r="A1354" s="68" t="s">
        <v>1702</v>
      </c>
      <c r="B1354" s="67" t="s">
        <v>7965</v>
      </c>
    </row>
    <row r="1355" spans="1:2" ht="15">
      <c r="A1355" s="68" t="s">
        <v>1703</v>
      </c>
      <c r="B1355" s="67" t="s">
        <v>7965</v>
      </c>
    </row>
    <row r="1356" spans="1:2" ht="15">
      <c r="A1356" s="68" t="s">
        <v>1704</v>
      </c>
      <c r="B1356" s="67" t="s">
        <v>7965</v>
      </c>
    </row>
    <row r="1357" spans="1:2" ht="15">
      <c r="A1357" s="68" t="s">
        <v>1705</v>
      </c>
      <c r="B1357" s="67" t="s">
        <v>7965</v>
      </c>
    </row>
    <row r="1358" spans="1:2" ht="15">
      <c r="A1358" s="68" t="s">
        <v>1706</v>
      </c>
      <c r="B1358" s="67" t="s">
        <v>7965</v>
      </c>
    </row>
    <row r="1359" spans="1:2" ht="15">
      <c r="A1359" s="68" t="s">
        <v>1707</v>
      </c>
      <c r="B1359" s="67" t="s">
        <v>7965</v>
      </c>
    </row>
    <row r="1360" spans="1:2" ht="15">
      <c r="A1360" s="68" t="s">
        <v>1708</v>
      </c>
      <c r="B1360" s="67" t="s">
        <v>7965</v>
      </c>
    </row>
    <row r="1361" spans="1:2" ht="15">
      <c r="A1361" s="68" t="s">
        <v>1709</v>
      </c>
      <c r="B1361" s="67" t="s">
        <v>7965</v>
      </c>
    </row>
    <row r="1362" spans="1:2" ht="15">
      <c r="A1362" s="68" t="s">
        <v>1710</v>
      </c>
      <c r="B1362" s="67" t="s">
        <v>7965</v>
      </c>
    </row>
    <row r="1363" spans="1:2" ht="15">
      <c r="A1363" s="68" t="s">
        <v>1711</v>
      </c>
      <c r="B1363" s="67" t="s">
        <v>7965</v>
      </c>
    </row>
    <row r="1364" spans="1:2" ht="15">
      <c r="A1364" s="68" t="s">
        <v>1712</v>
      </c>
      <c r="B1364" s="67" t="s">
        <v>7965</v>
      </c>
    </row>
    <row r="1365" spans="1:2" ht="15">
      <c r="A1365" s="68" t="s">
        <v>1713</v>
      </c>
      <c r="B1365" s="67" t="s">
        <v>7965</v>
      </c>
    </row>
    <row r="1366" spans="1:2" ht="15">
      <c r="A1366" s="68" t="s">
        <v>1714</v>
      </c>
      <c r="B1366" s="67" t="s">
        <v>7965</v>
      </c>
    </row>
    <row r="1367" spans="1:2" ht="15">
      <c r="A1367" s="68" t="s">
        <v>1715</v>
      </c>
      <c r="B1367" s="67" t="s">
        <v>7965</v>
      </c>
    </row>
    <row r="1368" spans="1:2" ht="15">
      <c r="A1368" s="68" t="s">
        <v>1716</v>
      </c>
      <c r="B1368" s="67" t="s">
        <v>7965</v>
      </c>
    </row>
    <row r="1369" spans="1:2" ht="15">
      <c r="A1369" s="68" t="s">
        <v>1717</v>
      </c>
      <c r="B1369" s="67" t="s">
        <v>7965</v>
      </c>
    </row>
    <row r="1370" spans="1:2" ht="15">
      <c r="A1370" s="68" t="s">
        <v>1718</v>
      </c>
      <c r="B1370" s="67" t="s">
        <v>7965</v>
      </c>
    </row>
    <row r="1371" spans="1:2" ht="15">
      <c r="A1371" s="68" t="s">
        <v>1719</v>
      </c>
      <c r="B1371" s="67" t="s">
        <v>7965</v>
      </c>
    </row>
    <row r="1372" spans="1:2" ht="15">
      <c r="A1372" s="68" t="s">
        <v>1720</v>
      </c>
      <c r="B1372" s="67" t="s">
        <v>7965</v>
      </c>
    </row>
    <row r="1373" spans="1:2" ht="15">
      <c r="A1373" s="68" t="s">
        <v>1721</v>
      </c>
      <c r="B1373" s="67" t="s">
        <v>7965</v>
      </c>
    </row>
    <row r="1374" spans="1:2" ht="15">
      <c r="A1374" s="68" t="s">
        <v>1722</v>
      </c>
      <c r="B1374" s="67" t="s">
        <v>7965</v>
      </c>
    </row>
    <row r="1375" spans="1:2" ht="15">
      <c r="A1375" s="68" t="s">
        <v>1723</v>
      </c>
      <c r="B1375" s="67" t="s">
        <v>7965</v>
      </c>
    </row>
    <row r="1376" spans="1:2" ht="15">
      <c r="A1376" s="68" t="s">
        <v>1724</v>
      </c>
      <c r="B1376" s="67" t="s">
        <v>7965</v>
      </c>
    </row>
    <row r="1377" spans="1:2" ht="15">
      <c r="A1377" s="68" t="s">
        <v>1725</v>
      </c>
      <c r="B1377" s="67" t="s">
        <v>7965</v>
      </c>
    </row>
    <row r="1378" spans="1:2" ht="15">
      <c r="A1378" s="68" t="s">
        <v>1726</v>
      </c>
      <c r="B1378" s="67" t="s">
        <v>7965</v>
      </c>
    </row>
    <row r="1379" spans="1:2" ht="15">
      <c r="A1379" s="68" t="s">
        <v>1727</v>
      </c>
      <c r="B1379" s="67" t="s">
        <v>7965</v>
      </c>
    </row>
    <row r="1380" spans="1:2" ht="15">
      <c r="A1380" s="68" t="s">
        <v>1728</v>
      </c>
      <c r="B1380" s="67" t="s">
        <v>7965</v>
      </c>
    </row>
    <row r="1381" spans="1:2" ht="15">
      <c r="A1381" s="68" t="s">
        <v>1729</v>
      </c>
      <c r="B1381" s="67" t="s">
        <v>7965</v>
      </c>
    </row>
    <row r="1382" spans="1:2" ht="15">
      <c r="A1382" s="68" t="s">
        <v>1730</v>
      </c>
      <c r="B1382" s="67" t="s">
        <v>7965</v>
      </c>
    </row>
    <row r="1383" spans="1:2" ht="15">
      <c r="A1383" s="68" t="s">
        <v>1731</v>
      </c>
      <c r="B1383" s="67" t="s">
        <v>7965</v>
      </c>
    </row>
    <row r="1384" spans="1:2" ht="15">
      <c r="A1384" s="68" t="s">
        <v>1732</v>
      </c>
      <c r="B1384" s="67" t="s">
        <v>7965</v>
      </c>
    </row>
    <row r="1385" spans="1:2" ht="15">
      <c r="A1385" s="68" t="s">
        <v>1733</v>
      </c>
      <c r="B1385" s="67" t="s">
        <v>7965</v>
      </c>
    </row>
    <row r="1386" spans="1:2" ht="15">
      <c r="A1386" s="68" t="s">
        <v>1734</v>
      </c>
      <c r="B1386" s="67" t="s">
        <v>7965</v>
      </c>
    </row>
    <row r="1387" spans="1:2" ht="15">
      <c r="A1387" s="68" t="s">
        <v>1735</v>
      </c>
      <c r="B1387" s="67" t="s">
        <v>7965</v>
      </c>
    </row>
    <row r="1388" spans="1:2" ht="15">
      <c r="A1388" s="68" t="s">
        <v>1736</v>
      </c>
      <c r="B1388" s="67" t="s">
        <v>7965</v>
      </c>
    </row>
    <row r="1389" spans="1:2" ht="15">
      <c r="A1389" s="68" t="s">
        <v>1737</v>
      </c>
      <c r="B1389" s="67" t="s">
        <v>7965</v>
      </c>
    </row>
    <row r="1390" spans="1:2" ht="15">
      <c r="A1390" s="68" t="s">
        <v>1738</v>
      </c>
      <c r="B1390" s="67" t="s">
        <v>7965</v>
      </c>
    </row>
    <row r="1391" spans="1:2" ht="15">
      <c r="A1391" s="68" t="s">
        <v>1739</v>
      </c>
      <c r="B1391" s="67" t="s">
        <v>7965</v>
      </c>
    </row>
    <row r="1392" spans="1:2" ht="15">
      <c r="A1392" s="68" t="s">
        <v>1740</v>
      </c>
      <c r="B1392" s="67" t="s">
        <v>7965</v>
      </c>
    </row>
    <row r="1393" spans="1:2" ht="15">
      <c r="A1393" s="68" t="s">
        <v>1741</v>
      </c>
      <c r="B1393" s="67" t="s">
        <v>7965</v>
      </c>
    </row>
    <row r="1394" spans="1:2" ht="15">
      <c r="A1394" s="68" t="s">
        <v>1742</v>
      </c>
      <c r="B1394" s="67" t="s">
        <v>7965</v>
      </c>
    </row>
    <row r="1395" spans="1:2" ht="15">
      <c r="A1395" s="68" t="s">
        <v>1743</v>
      </c>
      <c r="B1395" s="67" t="s">
        <v>7965</v>
      </c>
    </row>
    <row r="1396" spans="1:2" ht="15">
      <c r="A1396" s="68" t="s">
        <v>1744</v>
      </c>
      <c r="B1396" s="67" t="s">
        <v>7965</v>
      </c>
    </row>
    <row r="1397" spans="1:2" ht="15">
      <c r="A1397" s="68" t="s">
        <v>1745</v>
      </c>
      <c r="B1397" s="67" t="s">
        <v>7965</v>
      </c>
    </row>
    <row r="1398" spans="1:2" ht="15">
      <c r="A1398" s="68" t="s">
        <v>1746</v>
      </c>
      <c r="B1398" s="67" t="s">
        <v>7965</v>
      </c>
    </row>
    <row r="1399" spans="1:2" ht="15">
      <c r="A1399" s="68" t="s">
        <v>1747</v>
      </c>
      <c r="B1399" s="67" t="s">
        <v>7965</v>
      </c>
    </row>
    <row r="1400" spans="1:2" ht="15">
      <c r="A1400" s="68" t="s">
        <v>1748</v>
      </c>
      <c r="B1400" s="67" t="s">
        <v>7965</v>
      </c>
    </row>
    <row r="1401" spans="1:2" ht="15">
      <c r="A1401" s="68" t="s">
        <v>1749</v>
      </c>
      <c r="B1401" s="67" t="s">
        <v>7965</v>
      </c>
    </row>
    <row r="1402" spans="1:2" ht="15">
      <c r="A1402" s="68" t="s">
        <v>1750</v>
      </c>
      <c r="B1402" s="67" t="s">
        <v>7965</v>
      </c>
    </row>
    <row r="1403" spans="1:2" ht="15">
      <c r="A1403" s="68" t="s">
        <v>1751</v>
      </c>
      <c r="B1403" s="67" t="s">
        <v>7965</v>
      </c>
    </row>
    <row r="1404" spans="1:2" ht="15">
      <c r="A1404" s="68" t="s">
        <v>1752</v>
      </c>
      <c r="B1404" s="67" t="s">
        <v>7965</v>
      </c>
    </row>
    <row r="1405" spans="1:2" ht="15">
      <c r="A1405" s="68" t="s">
        <v>1753</v>
      </c>
      <c r="B1405" s="67" t="s">
        <v>7965</v>
      </c>
    </row>
    <row r="1406" spans="1:2" ht="15">
      <c r="A1406" s="68" t="s">
        <v>1754</v>
      </c>
      <c r="B1406" s="67" t="s">
        <v>7965</v>
      </c>
    </row>
    <row r="1407" spans="1:2" ht="15">
      <c r="A1407" s="68" t="s">
        <v>1755</v>
      </c>
      <c r="B1407" s="67" t="s">
        <v>7965</v>
      </c>
    </row>
    <row r="1408" spans="1:2" ht="15">
      <c r="A1408" s="68" t="s">
        <v>1756</v>
      </c>
      <c r="B1408" s="67" t="s">
        <v>7965</v>
      </c>
    </row>
    <row r="1409" spans="1:2" ht="15">
      <c r="A1409" s="68" t="s">
        <v>1757</v>
      </c>
      <c r="B1409" s="67" t="s">
        <v>7965</v>
      </c>
    </row>
    <row r="1410" spans="1:2" ht="15">
      <c r="A1410" s="68" t="s">
        <v>1758</v>
      </c>
      <c r="B1410" s="67" t="s">
        <v>7965</v>
      </c>
    </row>
    <row r="1411" spans="1:2" ht="15">
      <c r="A1411" s="68" t="s">
        <v>1759</v>
      </c>
      <c r="B1411" s="67" t="s">
        <v>7965</v>
      </c>
    </row>
    <row r="1412" spans="1:2" ht="15">
      <c r="A1412" s="68" t="s">
        <v>1760</v>
      </c>
      <c r="B1412" s="67" t="s">
        <v>7965</v>
      </c>
    </row>
    <row r="1413" spans="1:2" ht="15">
      <c r="A1413" s="68" t="s">
        <v>1761</v>
      </c>
      <c r="B1413" s="67" t="s">
        <v>7965</v>
      </c>
    </row>
    <row r="1414" spans="1:2" ht="15">
      <c r="A1414" s="68" t="s">
        <v>1762</v>
      </c>
      <c r="B1414" s="67" t="s">
        <v>7965</v>
      </c>
    </row>
    <row r="1415" spans="1:2" ht="15">
      <c r="A1415" s="68" t="s">
        <v>1763</v>
      </c>
      <c r="B1415" s="67" t="s">
        <v>7965</v>
      </c>
    </row>
    <row r="1416" spans="1:2" ht="15">
      <c r="A1416" s="68" t="s">
        <v>1764</v>
      </c>
      <c r="B1416" s="67" t="s">
        <v>7965</v>
      </c>
    </row>
    <row r="1417" spans="1:2" ht="15">
      <c r="A1417" s="68" t="s">
        <v>1765</v>
      </c>
      <c r="B1417" s="67" t="s">
        <v>7965</v>
      </c>
    </row>
    <row r="1418" spans="1:2" ht="15">
      <c r="A1418" s="68" t="s">
        <v>1766</v>
      </c>
      <c r="B1418" s="67" t="s">
        <v>7965</v>
      </c>
    </row>
    <row r="1419" spans="1:2" ht="15">
      <c r="A1419" s="68" t="s">
        <v>1767</v>
      </c>
      <c r="B1419" s="67" t="s">
        <v>7965</v>
      </c>
    </row>
    <row r="1420" spans="1:2" ht="15">
      <c r="A1420" s="68" t="s">
        <v>1768</v>
      </c>
      <c r="B1420" s="67" t="s">
        <v>7965</v>
      </c>
    </row>
    <row r="1421" spans="1:2" ht="15">
      <c r="A1421" s="68" t="s">
        <v>1769</v>
      </c>
      <c r="B1421" s="67" t="s">
        <v>7965</v>
      </c>
    </row>
    <row r="1422" spans="1:2" ht="15">
      <c r="A1422" s="68" t="s">
        <v>1770</v>
      </c>
      <c r="B1422" s="67" t="s">
        <v>7965</v>
      </c>
    </row>
    <row r="1423" spans="1:2" ht="15">
      <c r="A1423" s="68" t="s">
        <v>1771</v>
      </c>
      <c r="B1423" s="67" t="s">
        <v>7965</v>
      </c>
    </row>
    <row r="1424" spans="1:2" ht="15">
      <c r="A1424" s="68" t="s">
        <v>1772</v>
      </c>
      <c r="B1424" s="67" t="s">
        <v>7965</v>
      </c>
    </row>
    <row r="1425" spans="1:2" ht="15">
      <c r="A1425" s="68" t="s">
        <v>1773</v>
      </c>
      <c r="B1425" s="67" t="s">
        <v>7965</v>
      </c>
    </row>
    <row r="1426" spans="1:2" ht="15">
      <c r="A1426" s="68" t="s">
        <v>1774</v>
      </c>
      <c r="B1426" s="67" t="s">
        <v>7965</v>
      </c>
    </row>
    <row r="1427" spans="1:2" ht="15">
      <c r="A1427" s="68" t="s">
        <v>1775</v>
      </c>
      <c r="B1427" s="67" t="s">
        <v>7965</v>
      </c>
    </row>
    <row r="1428" spans="1:2" ht="15">
      <c r="A1428" s="68" t="s">
        <v>1776</v>
      </c>
      <c r="B1428" s="67" t="s">
        <v>7965</v>
      </c>
    </row>
    <row r="1429" spans="1:2" ht="15">
      <c r="A1429" s="68" t="s">
        <v>1777</v>
      </c>
      <c r="B1429" s="67" t="s">
        <v>7965</v>
      </c>
    </row>
    <row r="1430" spans="1:2" ht="15">
      <c r="A1430" s="68" t="s">
        <v>1778</v>
      </c>
      <c r="B1430" s="67" t="s">
        <v>7965</v>
      </c>
    </row>
    <row r="1431" spans="1:2" ht="15">
      <c r="A1431" s="68" t="s">
        <v>1779</v>
      </c>
      <c r="B1431" s="67" t="s">
        <v>7965</v>
      </c>
    </row>
    <row r="1432" spans="1:2" ht="15">
      <c r="A1432" s="68" t="s">
        <v>1780</v>
      </c>
      <c r="B1432" s="67" t="s">
        <v>7965</v>
      </c>
    </row>
    <row r="1433" spans="1:2" ht="15">
      <c r="A1433" s="68" t="s">
        <v>1781</v>
      </c>
      <c r="B1433" s="67" t="s">
        <v>7965</v>
      </c>
    </row>
    <row r="1434" spans="1:2" ht="15">
      <c r="A1434" s="68" t="s">
        <v>1782</v>
      </c>
      <c r="B1434" s="67" t="s">
        <v>7965</v>
      </c>
    </row>
    <row r="1435" spans="1:2" ht="15">
      <c r="A1435" s="68" t="s">
        <v>1783</v>
      </c>
      <c r="B1435" s="67" t="s">
        <v>7965</v>
      </c>
    </row>
    <row r="1436" spans="1:2" ht="15">
      <c r="A1436" s="68" t="s">
        <v>1784</v>
      </c>
      <c r="B1436" s="67" t="s">
        <v>7965</v>
      </c>
    </row>
    <row r="1437" spans="1:2" ht="15">
      <c r="A1437" s="68" t="s">
        <v>1785</v>
      </c>
      <c r="B1437" s="67" t="s">
        <v>7965</v>
      </c>
    </row>
    <row r="1438" spans="1:2" ht="15">
      <c r="A1438" s="68" t="s">
        <v>1786</v>
      </c>
      <c r="B1438" s="67" t="s">
        <v>7965</v>
      </c>
    </row>
    <row r="1439" spans="1:2" ht="15">
      <c r="A1439" s="68" t="s">
        <v>1787</v>
      </c>
      <c r="B1439" s="67" t="s">
        <v>7965</v>
      </c>
    </row>
    <row r="1440" spans="1:2" ht="15">
      <c r="A1440" s="68" t="s">
        <v>1788</v>
      </c>
      <c r="B1440" s="67" t="s">
        <v>7965</v>
      </c>
    </row>
    <row r="1441" spans="1:2" ht="15">
      <c r="A1441" s="68" t="s">
        <v>1789</v>
      </c>
      <c r="B1441" s="67" t="s">
        <v>7965</v>
      </c>
    </row>
    <row r="1442" spans="1:2" ht="15">
      <c r="A1442" s="68" t="s">
        <v>1790</v>
      </c>
      <c r="B1442" s="67" t="s">
        <v>7965</v>
      </c>
    </row>
    <row r="1443" spans="1:2" ht="15">
      <c r="A1443" s="68" t="s">
        <v>1791</v>
      </c>
      <c r="B1443" s="67" t="s">
        <v>7965</v>
      </c>
    </row>
    <row r="1444" spans="1:2" ht="15">
      <c r="A1444" s="68" t="s">
        <v>1792</v>
      </c>
      <c r="B1444" s="67" t="s">
        <v>7965</v>
      </c>
    </row>
    <row r="1445" spans="1:2" ht="15">
      <c r="A1445" s="68" t="s">
        <v>1793</v>
      </c>
      <c r="B1445" s="67" t="s">
        <v>7965</v>
      </c>
    </row>
    <row r="1446" spans="1:2" ht="15">
      <c r="A1446" s="68" t="s">
        <v>1794</v>
      </c>
      <c r="B1446" s="67" t="s">
        <v>7965</v>
      </c>
    </row>
    <row r="1447" spans="1:2" ht="15">
      <c r="A1447" s="68" t="s">
        <v>1795</v>
      </c>
      <c r="B1447" s="67" t="s">
        <v>7965</v>
      </c>
    </row>
    <row r="1448" spans="1:2" ht="15">
      <c r="A1448" s="68" t="s">
        <v>1796</v>
      </c>
      <c r="B1448" s="67" t="s">
        <v>7965</v>
      </c>
    </row>
    <row r="1449" spans="1:2" ht="15">
      <c r="A1449" s="68" t="s">
        <v>1797</v>
      </c>
      <c r="B1449" s="67" t="s">
        <v>7965</v>
      </c>
    </row>
    <row r="1450" spans="1:2" ht="15">
      <c r="A1450" s="68" t="s">
        <v>1798</v>
      </c>
      <c r="B1450" s="67" t="s">
        <v>7965</v>
      </c>
    </row>
    <row r="1451" spans="1:2" ht="15">
      <c r="A1451" s="68" t="s">
        <v>1799</v>
      </c>
      <c r="B1451" s="67" t="s">
        <v>7965</v>
      </c>
    </row>
    <row r="1452" spans="1:2" ht="15">
      <c r="A1452" s="68" t="s">
        <v>1800</v>
      </c>
      <c r="B1452" s="67" t="s">
        <v>7965</v>
      </c>
    </row>
    <row r="1453" spans="1:2" ht="15">
      <c r="A1453" s="68" t="s">
        <v>1801</v>
      </c>
      <c r="B1453" s="67" t="s">
        <v>7965</v>
      </c>
    </row>
    <row r="1454" spans="1:2" ht="15">
      <c r="A1454" s="68" t="s">
        <v>1802</v>
      </c>
      <c r="B1454" s="67" t="s">
        <v>7965</v>
      </c>
    </row>
    <row r="1455" spans="1:2" ht="15">
      <c r="A1455" s="68" t="s">
        <v>1803</v>
      </c>
      <c r="B1455" s="67" t="s">
        <v>7965</v>
      </c>
    </row>
    <row r="1456" spans="1:2" ht="15">
      <c r="A1456" s="68" t="s">
        <v>1804</v>
      </c>
      <c r="B1456" s="67" t="s">
        <v>7965</v>
      </c>
    </row>
    <row r="1457" spans="1:2" ht="15">
      <c r="A1457" s="68" t="s">
        <v>1805</v>
      </c>
      <c r="B1457" s="67" t="s">
        <v>7965</v>
      </c>
    </row>
    <row r="1458" spans="1:2" ht="15">
      <c r="A1458" s="68" t="s">
        <v>1806</v>
      </c>
      <c r="B1458" s="67" t="s">
        <v>7965</v>
      </c>
    </row>
    <row r="1459" spans="1:2" ht="15">
      <c r="A1459" s="68" t="s">
        <v>1807</v>
      </c>
      <c r="B1459" s="67" t="s">
        <v>7965</v>
      </c>
    </row>
    <row r="1460" spans="1:2" ht="15">
      <c r="A1460" s="68" t="s">
        <v>1808</v>
      </c>
      <c r="B1460" s="67" t="s">
        <v>7965</v>
      </c>
    </row>
    <row r="1461" spans="1:2" ht="15">
      <c r="A1461" s="68" t="s">
        <v>1809</v>
      </c>
      <c r="B1461" s="67" t="s">
        <v>7965</v>
      </c>
    </row>
    <row r="1462" spans="1:2" ht="15">
      <c r="A1462" s="68" t="s">
        <v>1810</v>
      </c>
      <c r="B1462" s="67" t="s">
        <v>7965</v>
      </c>
    </row>
    <row r="1463" spans="1:2" ht="15">
      <c r="A1463" s="68" t="s">
        <v>1811</v>
      </c>
      <c r="B1463" s="67" t="s">
        <v>7965</v>
      </c>
    </row>
    <row r="1464" spans="1:2" ht="15">
      <c r="A1464" s="68" t="s">
        <v>1812</v>
      </c>
      <c r="B1464" s="67" t="s">
        <v>7965</v>
      </c>
    </row>
    <row r="1465" spans="1:2" ht="15">
      <c r="A1465" s="68" t="s">
        <v>1813</v>
      </c>
      <c r="B1465" s="67" t="s">
        <v>7965</v>
      </c>
    </row>
    <row r="1466" spans="1:2" ht="15">
      <c r="A1466" s="68" t="s">
        <v>1814</v>
      </c>
      <c r="B1466" s="67" t="s">
        <v>7965</v>
      </c>
    </row>
    <row r="1467" spans="1:2" ht="15">
      <c r="A1467" s="68" t="s">
        <v>1815</v>
      </c>
      <c r="B1467" s="67" t="s">
        <v>7965</v>
      </c>
    </row>
    <row r="1468" spans="1:2" ht="15">
      <c r="A1468" s="68" t="s">
        <v>1816</v>
      </c>
      <c r="B1468" s="67" t="s">
        <v>7965</v>
      </c>
    </row>
    <row r="1469" spans="1:2" ht="15">
      <c r="A1469" s="68" t="s">
        <v>1817</v>
      </c>
      <c r="B1469" s="67" t="s">
        <v>7965</v>
      </c>
    </row>
    <row r="1470" spans="1:2" ht="15">
      <c r="A1470" s="68" t="s">
        <v>1818</v>
      </c>
      <c r="B1470" s="67" t="s">
        <v>7965</v>
      </c>
    </row>
    <row r="1471" spans="1:2" ht="15">
      <c r="A1471" s="68" t="s">
        <v>1819</v>
      </c>
      <c r="B1471" s="67" t="s">
        <v>7965</v>
      </c>
    </row>
    <row r="1472" spans="1:2" ht="15">
      <c r="A1472" s="68" t="s">
        <v>1820</v>
      </c>
      <c r="B1472" s="67" t="s">
        <v>7965</v>
      </c>
    </row>
    <row r="1473" spans="1:2" ht="15">
      <c r="A1473" s="68" t="s">
        <v>1821</v>
      </c>
      <c r="B1473" s="67" t="s">
        <v>7965</v>
      </c>
    </row>
    <row r="1474" spans="1:2" ht="15">
      <c r="A1474" s="68" t="s">
        <v>1822</v>
      </c>
      <c r="B1474" s="67" t="s">
        <v>7965</v>
      </c>
    </row>
    <row r="1475" spans="1:2" ht="15">
      <c r="A1475" s="68" t="s">
        <v>1823</v>
      </c>
      <c r="B1475" s="67" t="s">
        <v>7965</v>
      </c>
    </row>
    <row r="1476" spans="1:2" ht="15">
      <c r="A1476" s="68" t="s">
        <v>1824</v>
      </c>
      <c r="B1476" s="67" t="s">
        <v>7965</v>
      </c>
    </row>
    <row r="1477" spans="1:2" ht="15">
      <c r="A1477" s="68" t="s">
        <v>1825</v>
      </c>
      <c r="B1477" s="67" t="s">
        <v>7965</v>
      </c>
    </row>
    <row r="1478" spans="1:2" ht="15">
      <c r="A1478" s="68" t="s">
        <v>1826</v>
      </c>
      <c r="B1478" s="67" t="s">
        <v>7965</v>
      </c>
    </row>
    <row r="1479" spans="1:2" ht="15">
      <c r="A1479" s="68" t="s">
        <v>1827</v>
      </c>
      <c r="B1479" s="67" t="s">
        <v>7965</v>
      </c>
    </row>
    <row r="1480" spans="1:2" ht="15">
      <c r="A1480" s="68" t="s">
        <v>1828</v>
      </c>
      <c r="B1480" s="67" t="s">
        <v>7965</v>
      </c>
    </row>
    <row r="1481" spans="1:2" ht="15">
      <c r="A1481" s="68" t="s">
        <v>1829</v>
      </c>
      <c r="B1481" s="67" t="s">
        <v>7965</v>
      </c>
    </row>
    <row r="1482" spans="1:2" ht="15">
      <c r="A1482" s="68" t="s">
        <v>1830</v>
      </c>
      <c r="B1482" s="67" t="s">
        <v>7965</v>
      </c>
    </row>
    <row r="1483" spans="1:2" ht="15">
      <c r="A1483" s="68" t="s">
        <v>1831</v>
      </c>
      <c r="B1483" s="67" t="s">
        <v>7965</v>
      </c>
    </row>
    <row r="1484" spans="1:2" ht="15">
      <c r="A1484" s="68" t="s">
        <v>1832</v>
      </c>
      <c r="B1484" s="67" t="s">
        <v>7965</v>
      </c>
    </row>
    <row r="1485" spans="1:2" ht="15">
      <c r="A1485" s="68" t="s">
        <v>1833</v>
      </c>
      <c r="B1485" s="67" t="s">
        <v>7965</v>
      </c>
    </row>
    <row r="1486" spans="1:2" ht="15">
      <c r="A1486" s="68" t="s">
        <v>1834</v>
      </c>
      <c r="B1486" s="67" t="s">
        <v>7965</v>
      </c>
    </row>
    <row r="1487" spans="1:2" ht="15">
      <c r="A1487" s="68" t="s">
        <v>1835</v>
      </c>
      <c r="B1487" s="67" t="s">
        <v>7965</v>
      </c>
    </row>
    <row r="1488" spans="1:2" ht="15">
      <c r="A1488" s="68" t="s">
        <v>1836</v>
      </c>
      <c r="B1488" s="67" t="s">
        <v>7965</v>
      </c>
    </row>
    <row r="1489" spans="1:2" ht="15">
      <c r="A1489" s="68" t="s">
        <v>1837</v>
      </c>
      <c r="B1489" s="67" t="s">
        <v>7965</v>
      </c>
    </row>
    <row r="1490" spans="1:2" ht="15">
      <c r="A1490" s="68" t="s">
        <v>1838</v>
      </c>
      <c r="B1490" s="67" t="s">
        <v>7965</v>
      </c>
    </row>
    <row r="1491" spans="1:2" ht="15">
      <c r="A1491" s="68" t="s">
        <v>1839</v>
      </c>
      <c r="B1491" s="67" t="s">
        <v>7965</v>
      </c>
    </row>
    <row r="1492" spans="1:2" ht="15">
      <c r="A1492" s="68" t="s">
        <v>1840</v>
      </c>
      <c r="B1492" s="67" t="s">
        <v>7965</v>
      </c>
    </row>
    <row r="1493" spans="1:2" ht="15">
      <c r="A1493" s="68" t="s">
        <v>1841</v>
      </c>
      <c r="B1493" s="67" t="s">
        <v>7965</v>
      </c>
    </row>
    <row r="1494" spans="1:2" ht="15">
      <c r="A1494" s="68" t="s">
        <v>1842</v>
      </c>
      <c r="B1494" s="67" t="s">
        <v>7965</v>
      </c>
    </row>
    <row r="1495" spans="1:2" ht="15">
      <c r="A1495" s="68" t="s">
        <v>1843</v>
      </c>
      <c r="B1495" s="67" t="s">
        <v>7965</v>
      </c>
    </row>
    <row r="1496" spans="1:2" ht="15">
      <c r="A1496" s="68" t="s">
        <v>1844</v>
      </c>
      <c r="B1496" s="67" t="s">
        <v>7965</v>
      </c>
    </row>
    <row r="1497" spans="1:2" ht="15">
      <c r="A1497" s="68" t="s">
        <v>1845</v>
      </c>
      <c r="B1497" s="67" t="s">
        <v>7965</v>
      </c>
    </row>
    <row r="1498" spans="1:2" ht="15">
      <c r="A1498" s="68" t="s">
        <v>1846</v>
      </c>
      <c r="B1498" s="67" t="s">
        <v>7965</v>
      </c>
    </row>
    <row r="1499" spans="1:2" ht="15">
      <c r="A1499" s="68" t="s">
        <v>1847</v>
      </c>
      <c r="B1499" s="67" t="s">
        <v>7965</v>
      </c>
    </row>
    <row r="1500" spans="1:2" ht="15">
      <c r="A1500" s="68" t="s">
        <v>1848</v>
      </c>
      <c r="B1500" s="67" t="s">
        <v>7965</v>
      </c>
    </row>
    <row r="1501" spans="1:2" ht="15">
      <c r="A1501" s="68" t="s">
        <v>1849</v>
      </c>
      <c r="B1501" s="67" t="s">
        <v>7965</v>
      </c>
    </row>
    <row r="1502" spans="1:2" ht="15">
      <c r="A1502" s="68" t="s">
        <v>1850</v>
      </c>
      <c r="B1502" s="67" t="s">
        <v>7965</v>
      </c>
    </row>
    <row r="1503" spans="1:2" ht="15">
      <c r="A1503" s="68" t="s">
        <v>1851</v>
      </c>
      <c r="B1503" s="67" t="s">
        <v>7965</v>
      </c>
    </row>
    <row r="1504" spans="1:2" ht="15">
      <c r="A1504" s="68" t="s">
        <v>1852</v>
      </c>
      <c r="B1504" s="67" t="s">
        <v>7965</v>
      </c>
    </row>
    <row r="1505" spans="1:2" ht="15">
      <c r="A1505" s="68" t="s">
        <v>1853</v>
      </c>
      <c r="B1505" s="67" t="s">
        <v>7965</v>
      </c>
    </row>
    <row r="1506" spans="1:2" ht="15">
      <c r="A1506" s="68" t="s">
        <v>1854</v>
      </c>
      <c r="B1506" s="67" t="s">
        <v>7965</v>
      </c>
    </row>
    <row r="1507" spans="1:2" ht="15">
      <c r="A1507" s="68" t="s">
        <v>1855</v>
      </c>
      <c r="B1507" s="67" t="s">
        <v>7965</v>
      </c>
    </row>
    <row r="1508" spans="1:2" ht="15">
      <c r="A1508" s="68" t="s">
        <v>1856</v>
      </c>
      <c r="B1508" s="67" t="s">
        <v>7965</v>
      </c>
    </row>
    <row r="1509" spans="1:2" ht="15">
      <c r="A1509" s="68" t="s">
        <v>1857</v>
      </c>
      <c r="B1509" s="67" t="s">
        <v>7965</v>
      </c>
    </row>
    <row r="1510" spans="1:2" ht="15">
      <c r="A1510" s="68" t="s">
        <v>1858</v>
      </c>
      <c r="B1510" s="67" t="s">
        <v>7965</v>
      </c>
    </row>
    <row r="1511" spans="1:2" ht="15">
      <c r="A1511" s="68" t="s">
        <v>1859</v>
      </c>
      <c r="B1511" s="67" t="s">
        <v>7965</v>
      </c>
    </row>
    <row r="1512" spans="1:2" ht="15">
      <c r="A1512" s="68" t="s">
        <v>1860</v>
      </c>
      <c r="B1512" s="67" t="s">
        <v>7965</v>
      </c>
    </row>
    <row r="1513" spans="1:2" ht="15">
      <c r="A1513" s="68" t="s">
        <v>1861</v>
      </c>
      <c r="B1513" s="67" t="s">
        <v>7965</v>
      </c>
    </row>
    <row r="1514" spans="1:2" ht="15">
      <c r="A1514" s="68" t="s">
        <v>1862</v>
      </c>
      <c r="B1514" s="67" t="s">
        <v>7965</v>
      </c>
    </row>
    <row r="1515" spans="1:2" ht="15">
      <c r="A1515" s="68" t="s">
        <v>1863</v>
      </c>
      <c r="B1515" s="67" t="s">
        <v>7965</v>
      </c>
    </row>
    <row r="1516" spans="1:2" ht="15">
      <c r="A1516" s="68" t="s">
        <v>1864</v>
      </c>
      <c r="B1516" s="67" t="s">
        <v>7965</v>
      </c>
    </row>
    <row r="1517" spans="1:2" ht="15">
      <c r="A1517" s="68" t="s">
        <v>1865</v>
      </c>
      <c r="B1517" s="67" t="s">
        <v>7965</v>
      </c>
    </row>
    <row r="1518" spans="1:2" ht="15">
      <c r="A1518" s="68" t="s">
        <v>1866</v>
      </c>
      <c r="B1518" s="67" t="s">
        <v>7965</v>
      </c>
    </row>
    <row r="1519" spans="1:2" ht="15">
      <c r="A1519" s="68" t="s">
        <v>1867</v>
      </c>
      <c r="B1519" s="67" t="s">
        <v>7965</v>
      </c>
    </row>
    <row r="1520" spans="1:2" ht="15">
      <c r="A1520" s="68" t="s">
        <v>1868</v>
      </c>
      <c r="B1520" s="67" t="s">
        <v>7965</v>
      </c>
    </row>
    <row r="1521" spans="1:2" ht="15">
      <c r="A1521" s="68" t="s">
        <v>1869</v>
      </c>
      <c r="B1521" s="67" t="s">
        <v>7965</v>
      </c>
    </row>
    <row r="1522" spans="1:2" ht="15">
      <c r="A1522" s="68" t="s">
        <v>1870</v>
      </c>
      <c r="B1522" s="67" t="s">
        <v>7965</v>
      </c>
    </row>
    <row r="1523" spans="1:2" ht="15">
      <c r="A1523" s="68" t="s">
        <v>1871</v>
      </c>
      <c r="B1523" s="67" t="s">
        <v>7965</v>
      </c>
    </row>
    <row r="1524" spans="1:2" ht="15">
      <c r="A1524" s="68" t="s">
        <v>1872</v>
      </c>
      <c r="B1524" s="67" t="s">
        <v>7965</v>
      </c>
    </row>
    <row r="1525" spans="1:2" ht="15">
      <c r="A1525" s="68" t="s">
        <v>1873</v>
      </c>
      <c r="B1525" s="67" t="s">
        <v>7965</v>
      </c>
    </row>
    <row r="1526" spans="1:2" ht="15">
      <c r="A1526" s="68" t="s">
        <v>1874</v>
      </c>
      <c r="B1526" s="67" t="s">
        <v>7965</v>
      </c>
    </row>
    <row r="1527" spans="1:2" ht="15">
      <c r="A1527" s="68" t="s">
        <v>1875</v>
      </c>
      <c r="B1527" s="67" t="s">
        <v>7965</v>
      </c>
    </row>
    <row r="1528" spans="1:2" ht="15">
      <c r="A1528" s="68" t="s">
        <v>1876</v>
      </c>
      <c r="B1528" s="67" t="s">
        <v>7965</v>
      </c>
    </row>
    <row r="1529" spans="1:2" ht="15">
      <c r="A1529" s="68" t="s">
        <v>1877</v>
      </c>
      <c r="B1529" s="67" t="s">
        <v>7965</v>
      </c>
    </row>
    <row r="1530" spans="1:2" ht="15">
      <c r="A1530" s="68" t="s">
        <v>1878</v>
      </c>
      <c r="B1530" s="67" t="s">
        <v>7965</v>
      </c>
    </row>
    <row r="1531" spans="1:2" ht="15">
      <c r="A1531" s="68" t="s">
        <v>1879</v>
      </c>
      <c r="B1531" s="67" t="s">
        <v>7965</v>
      </c>
    </row>
    <row r="1532" spans="1:2" ht="15">
      <c r="A1532" s="68" t="s">
        <v>1880</v>
      </c>
      <c r="B1532" s="67" t="s">
        <v>7965</v>
      </c>
    </row>
    <row r="1533" spans="1:2" ht="15">
      <c r="A1533" s="68" t="s">
        <v>1881</v>
      </c>
      <c r="B1533" s="67" t="s">
        <v>7965</v>
      </c>
    </row>
    <row r="1534" spans="1:2" ht="15">
      <c r="A1534" s="68" t="s">
        <v>1882</v>
      </c>
      <c r="B1534" s="67" t="s">
        <v>7965</v>
      </c>
    </row>
    <row r="1535" spans="1:2" ht="15">
      <c r="A1535" s="68" t="s">
        <v>1883</v>
      </c>
      <c r="B1535" s="67" t="s">
        <v>7965</v>
      </c>
    </row>
    <row r="1536" spans="1:2" ht="15">
      <c r="A1536" s="68" t="s">
        <v>1884</v>
      </c>
      <c r="B1536" s="67" t="s">
        <v>7965</v>
      </c>
    </row>
    <row r="1537" spans="1:2" ht="15">
      <c r="A1537" s="68" t="s">
        <v>1885</v>
      </c>
      <c r="B1537" s="67" t="s">
        <v>7965</v>
      </c>
    </row>
    <row r="1538" spans="1:2" ht="15">
      <c r="A1538" s="68" t="s">
        <v>1886</v>
      </c>
      <c r="B1538" s="67" t="s">
        <v>7965</v>
      </c>
    </row>
    <row r="1539" spans="1:2" ht="15">
      <c r="A1539" s="68" t="s">
        <v>1887</v>
      </c>
      <c r="B1539" s="67" t="s">
        <v>7965</v>
      </c>
    </row>
    <row r="1540" spans="1:2" ht="15">
      <c r="A1540" s="68" t="s">
        <v>1888</v>
      </c>
      <c r="B1540" s="67" t="s">
        <v>7965</v>
      </c>
    </row>
    <row r="1541" spans="1:2" ht="15">
      <c r="A1541" s="68" t="s">
        <v>1889</v>
      </c>
      <c r="B1541" s="67" t="s">
        <v>7965</v>
      </c>
    </row>
    <row r="1542" spans="1:2" ht="15">
      <c r="A1542" s="68" t="s">
        <v>1890</v>
      </c>
      <c r="B1542" s="67" t="s">
        <v>7965</v>
      </c>
    </row>
    <row r="1543" spans="1:2" ht="15">
      <c r="A1543" s="68" t="s">
        <v>1891</v>
      </c>
      <c r="B1543" s="67" t="s">
        <v>7965</v>
      </c>
    </row>
    <row r="1544" spans="1:2" ht="15">
      <c r="A1544" s="68" t="s">
        <v>1892</v>
      </c>
      <c r="B1544" s="67" t="s">
        <v>7965</v>
      </c>
    </row>
    <row r="1545" spans="1:2" ht="15">
      <c r="A1545" s="68" t="s">
        <v>1893</v>
      </c>
      <c r="B1545" s="67" t="s">
        <v>7965</v>
      </c>
    </row>
    <row r="1546" spans="1:2" ht="15">
      <c r="A1546" s="68" t="s">
        <v>1894</v>
      </c>
      <c r="B1546" s="67" t="s">
        <v>7965</v>
      </c>
    </row>
    <row r="1547" spans="1:2" ht="15">
      <c r="A1547" s="68" t="s">
        <v>1895</v>
      </c>
      <c r="B1547" s="67" t="s">
        <v>7965</v>
      </c>
    </row>
    <row r="1548" spans="1:2" ht="15">
      <c r="A1548" s="68" t="s">
        <v>1896</v>
      </c>
      <c r="B1548" s="67" t="s">
        <v>7965</v>
      </c>
    </row>
    <row r="1549" spans="1:2" ht="15">
      <c r="A1549" s="68" t="s">
        <v>1897</v>
      </c>
      <c r="B1549" s="67" t="s">
        <v>7965</v>
      </c>
    </row>
    <row r="1550" spans="1:2" ht="15">
      <c r="A1550" s="68" t="s">
        <v>1898</v>
      </c>
      <c r="B1550" s="67" t="s">
        <v>7965</v>
      </c>
    </row>
    <row r="1551" spans="1:2" ht="15">
      <c r="A1551" s="68" t="s">
        <v>1899</v>
      </c>
      <c r="B1551" s="67" t="s">
        <v>7965</v>
      </c>
    </row>
    <row r="1552" spans="1:2" ht="15">
      <c r="A1552" s="68" t="s">
        <v>1900</v>
      </c>
      <c r="B1552" s="67" t="s">
        <v>7965</v>
      </c>
    </row>
    <row r="1553" spans="1:2" ht="15">
      <c r="A1553" s="68" t="s">
        <v>1901</v>
      </c>
      <c r="B1553" s="67" t="s">
        <v>7965</v>
      </c>
    </row>
    <row r="1554" spans="1:2" ht="15">
      <c r="A1554" s="68" t="s">
        <v>1902</v>
      </c>
      <c r="B1554" s="67" t="s">
        <v>7965</v>
      </c>
    </row>
    <row r="1555" spans="1:2" ht="15">
      <c r="A1555" s="68" t="s">
        <v>1903</v>
      </c>
      <c r="B1555" s="67" t="s">
        <v>7965</v>
      </c>
    </row>
    <row r="1556" spans="1:2" ht="15">
      <c r="A1556" s="68" t="s">
        <v>1904</v>
      </c>
      <c r="B1556" s="67" t="s">
        <v>7965</v>
      </c>
    </row>
    <row r="1557" spans="1:2" ht="15">
      <c r="A1557" s="68" t="s">
        <v>1905</v>
      </c>
      <c r="B1557" s="67" t="s">
        <v>7965</v>
      </c>
    </row>
    <row r="1558" spans="1:2" ht="15">
      <c r="A1558" s="68" t="s">
        <v>1906</v>
      </c>
      <c r="B1558" s="67" t="s">
        <v>7965</v>
      </c>
    </row>
    <row r="1559" spans="1:2" ht="15">
      <c r="A1559" s="68" t="s">
        <v>1907</v>
      </c>
      <c r="B1559" s="67" t="s">
        <v>7965</v>
      </c>
    </row>
    <row r="1560" spans="1:2" ht="15">
      <c r="A1560" s="68" t="s">
        <v>1908</v>
      </c>
      <c r="B1560" s="67" t="s">
        <v>7965</v>
      </c>
    </row>
    <row r="1561" spans="1:2" ht="15">
      <c r="A1561" s="68" t="s">
        <v>1909</v>
      </c>
      <c r="B1561" s="67" t="s">
        <v>7965</v>
      </c>
    </row>
    <row r="1562" spans="1:2" ht="15">
      <c r="A1562" s="68" t="s">
        <v>1910</v>
      </c>
      <c r="B1562" s="67" t="s">
        <v>7965</v>
      </c>
    </row>
    <row r="1563" spans="1:2" ht="15">
      <c r="A1563" s="68" t="s">
        <v>1911</v>
      </c>
      <c r="B1563" s="67" t="s">
        <v>7965</v>
      </c>
    </row>
    <row r="1564" spans="1:2" ht="15">
      <c r="A1564" s="68" t="s">
        <v>1912</v>
      </c>
      <c r="B1564" s="67" t="s">
        <v>7965</v>
      </c>
    </row>
    <row r="1565" spans="1:2" ht="15">
      <c r="A1565" s="68" t="s">
        <v>1913</v>
      </c>
      <c r="B1565" s="67" t="s">
        <v>7965</v>
      </c>
    </row>
    <row r="1566" spans="1:2" ht="15">
      <c r="A1566" s="68" t="s">
        <v>1914</v>
      </c>
      <c r="B1566" s="67" t="s">
        <v>7965</v>
      </c>
    </row>
    <row r="1567" spans="1:2" ht="15">
      <c r="A1567" s="68" t="s">
        <v>1915</v>
      </c>
      <c r="B1567" s="67" t="s">
        <v>7965</v>
      </c>
    </row>
    <row r="1568" spans="1:2" ht="15">
      <c r="A1568" s="68" t="s">
        <v>1916</v>
      </c>
      <c r="B1568" s="67" t="s">
        <v>7965</v>
      </c>
    </row>
    <row r="1569" spans="1:2" ht="15">
      <c r="A1569" s="68" t="s">
        <v>1917</v>
      </c>
      <c r="B1569" s="67" t="s">
        <v>7965</v>
      </c>
    </row>
    <row r="1570" spans="1:2" ht="15">
      <c r="A1570" s="68" t="s">
        <v>1918</v>
      </c>
      <c r="B1570" s="67" t="s">
        <v>7965</v>
      </c>
    </row>
    <row r="1571" spans="1:2" ht="15">
      <c r="A1571" s="68" t="s">
        <v>1919</v>
      </c>
      <c r="B1571" s="67" t="s">
        <v>7965</v>
      </c>
    </row>
    <row r="1572" spans="1:2" ht="15">
      <c r="A1572" s="68" t="s">
        <v>1920</v>
      </c>
      <c r="B1572" s="67" t="s">
        <v>7965</v>
      </c>
    </row>
    <row r="1573" spans="1:2" ht="15">
      <c r="A1573" s="68" t="s">
        <v>1921</v>
      </c>
      <c r="B1573" s="67" t="s">
        <v>7965</v>
      </c>
    </row>
    <row r="1574" spans="1:2" ht="15">
      <c r="A1574" s="68" t="s">
        <v>1922</v>
      </c>
      <c r="B1574" s="67" t="s">
        <v>7965</v>
      </c>
    </row>
    <row r="1575" spans="1:2" ht="15">
      <c r="A1575" s="68" t="s">
        <v>1923</v>
      </c>
      <c r="B1575" s="67" t="s">
        <v>7965</v>
      </c>
    </row>
    <row r="1576" spans="1:2" ht="15">
      <c r="A1576" s="68" t="s">
        <v>1924</v>
      </c>
      <c r="B1576" s="67" t="s">
        <v>7965</v>
      </c>
    </row>
    <row r="1577" spans="1:2" ht="15">
      <c r="A1577" s="68" t="s">
        <v>1925</v>
      </c>
      <c r="B1577" s="67" t="s">
        <v>7965</v>
      </c>
    </row>
    <row r="1578" spans="1:2" ht="15">
      <c r="A1578" s="68" t="s">
        <v>1926</v>
      </c>
      <c r="B1578" s="67" t="s">
        <v>7965</v>
      </c>
    </row>
    <row r="1579" spans="1:2" ht="15">
      <c r="A1579" s="68" t="s">
        <v>1927</v>
      </c>
      <c r="B1579" s="67" t="s">
        <v>7965</v>
      </c>
    </row>
    <row r="1580" spans="1:2" ht="15">
      <c r="A1580" s="68" t="s">
        <v>1928</v>
      </c>
      <c r="B1580" s="67" t="s">
        <v>7965</v>
      </c>
    </row>
    <row r="1581" spans="1:2" ht="15">
      <c r="A1581" s="68" t="s">
        <v>1929</v>
      </c>
      <c r="B1581" s="67" t="s">
        <v>7965</v>
      </c>
    </row>
    <row r="1582" spans="1:2" ht="15">
      <c r="A1582" s="68" t="s">
        <v>1930</v>
      </c>
      <c r="B1582" s="67" t="s">
        <v>7965</v>
      </c>
    </row>
    <row r="1583" spans="1:2" ht="15">
      <c r="A1583" s="68" t="s">
        <v>1931</v>
      </c>
      <c r="B1583" s="67" t="s">
        <v>7965</v>
      </c>
    </row>
    <row r="1584" spans="1:2" ht="15">
      <c r="A1584" s="68" t="s">
        <v>1932</v>
      </c>
      <c r="B1584" s="67" t="s">
        <v>7965</v>
      </c>
    </row>
    <row r="1585" spans="1:2" ht="15">
      <c r="A1585" s="68" t="s">
        <v>1933</v>
      </c>
      <c r="B1585" s="67" t="s">
        <v>7965</v>
      </c>
    </row>
    <row r="1586" spans="1:2" ht="15">
      <c r="A1586" s="68" t="s">
        <v>1934</v>
      </c>
      <c r="B1586" s="67" t="s">
        <v>7965</v>
      </c>
    </row>
    <row r="1587" spans="1:2" ht="15">
      <c r="A1587" s="68" t="s">
        <v>1935</v>
      </c>
      <c r="B1587" s="67" t="s">
        <v>7965</v>
      </c>
    </row>
    <row r="1588" spans="1:2" ht="15">
      <c r="A1588" s="68" t="s">
        <v>1936</v>
      </c>
      <c r="B1588" s="67" t="s">
        <v>7965</v>
      </c>
    </row>
    <row r="1589" spans="1:2" ht="15">
      <c r="A1589" s="68" t="s">
        <v>1937</v>
      </c>
      <c r="B1589" s="67" t="s">
        <v>7965</v>
      </c>
    </row>
    <row r="1590" spans="1:2" ht="15">
      <c r="A1590" s="68" t="s">
        <v>1938</v>
      </c>
      <c r="B1590" s="67" t="s">
        <v>7965</v>
      </c>
    </row>
    <row r="1591" spans="1:2" ht="15">
      <c r="A1591" s="68" t="s">
        <v>1939</v>
      </c>
      <c r="B1591" s="67" t="s">
        <v>7965</v>
      </c>
    </row>
    <row r="1592" spans="1:2" ht="15">
      <c r="A1592" s="68" t="s">
        <v>1940</v>
      </c>
      <c r="B1592" s="67" t="s">
        <v>7965</v>
      </c>
    </row>
    <row r="1593" spans="1:2" ht="15">
      <c r="A1593" s="68" t="s">
        <v>1941</v>
      </c>
      <c r="B1593" s="67" t="s">
        <v>7965</v>
      </c>
    </row>
    <row r="1594" spans="1:2" ht="15">
      <c r="A1594" s="68" t="s">
        <v>1942</v>
      </c>
      <c r="B1594" s="67" t="s">
        <v>7965</v>
      </c>
    </row>
    <row r="1595" spans="1:2" ht="15">
      <c r="A1595" s="68" t="s">
        <v>1943</v>
      </c>
      <c r="B1595" s="67" t="s">
        <v>7965</v>
      </c>
    </row>
    <row r="1596" spans="1:2" ht="15">
      <c r="A1596" s="68" t="s">
        <v>1944</v>
      </c>
      <c r="B1596" s="67" t="s">
        <v>7965</v>
      </c>
    </row>
    <row r="1597" spans="1:2" ht="15">
      <c r="A1597" s="68" t="s">
        <v>1945</v>
      </c>
      <c r="B1597" s="67" t="s">
        <v>7965</v>
      </c>
    </row>
    <row r="1598" spans="1:2" ht="15">
      <c r="A1598" s="68" t="s">
        <v>1946</v>
      </c>
      <c r="B1598" s="67" t="s">
        <v>7965</v>
      </c>
    </row>
    <row r="1599" spans="1:2" ht="15">
      <c r="A1599" s="68" t="s">
        <v>1947</v>
      </c>
      <c r="B1599" s="67" t="s">
        <v>7965</v>
      </c>
    </row>
    <row r="1600" spans="1:2" ht="15">
      <c r="A1600" s="68" t="s">
        <v>1948</v>
      </c>
      <c r="B1600" s="67" t="s">
        <v>7965</v>
      </c>
    </row>
    <row r="1601" spans="1:2" ht="15">
      <c r="A1601" s="68" t="s">
        <v>1949</v>
      </c>
      <c r="B1601" s="67" t="s">
        <v>7965</v>
      </c>
    </row>
    <row r="1602" spans="1:2" ht="15">
      <c r="A1602" s="68" t="s">
        <v>1950</v>
      </c>
      <c r="B1602" s="67" t="s">
        <v>7965</v>
      </c>
    </row>
    <row r="1603" spans="1:2" ht="15">
      <c r="A1603" s="68" t="s">
        <v>1951</v>
      </c>
      <c r="B1603" s="67" t="s">
        <v>7965</v>
      </c>
    </row>
    <row r="1604" spans="1:2" ht="15">
      <c r="A1604" s="68" t="s">
        <v>1952</v>
      </c>
      <c r="B1604" s="67" t="s">
        <v>7965</v>
      </c>
    </row>
    <row r="1605" spans="1:2" ht="15">
      <c r="A1605" s="68" t="s">
        <v>1953</v>
      </c>
      <c r="B1605" s="67" t="s">
        <v>7965</v>
      </c>
    </row>
    <row r="1606" spans="1:2" ht="15">
      <c r="A1606" s="68" t="s">
        <v>1954</v>
      </c>
      <c r="B1606" s="67" t="s">
        <v>7965</v>
      </c>
    </row>
    <row r="1607" spans="1:2" ht="15">
      <c r="A1607" s="68" t="s">
        <v>1955</v>
      </c>
      <c r="B1607" s="67" t="s">
        <v>7965</v>
      </c>
    </row>
    <row r="1608" spans="1:2" ht="15">
      <c r="A1608" s="68" t="s">
        <v>1956</v>
      </c>
      <c r="B1608" s="67" t="s">
        <v>7965</v>
      </c>
    </row>
    <row r="1609" spans="1:2" ht="15">
      <c r="A1609" s="68" t="s">
        <v>1957</v>
      </c>
      <c r="B1609" s="67" t="s">
        <v>7965</v>
      </c>
    </row>
    <row r="1610" spans="1:2" ht="15">
      <c r="A1610" s="68" t="s">
        <v>1958</v>
      </c>
      <c r="B1610" s="67" t="s">
        <v>7965</v>
      </c>
    </row>
    <row r="1611" spans="1:2" ht="15">
      <c r="A1611" s="68" t="s">
        <v>1959</v>
      </c>
      <c r="B1611" s="67" t="s">
        <v>7965</v>
      </c>
    </row>
    <row r="1612" spans="1:2" ht="15">
      <c r="A1612" s="68" t="s">
        <v>1960</v>
      </c>
      <c r="B1612" s="67" t="s">
        <v>7965</v>
      </c>
    </row>
    <row r="1613" spans="1:2" ht="15">
      <c r="A1613" s="68" t="s">
        <v>1961</v>
      </c>
      <c r="B1613" s="67" t="s">
        <v>7965</v>
      </c>
    </row>
    <row r="1614" spans="1:2" ht="15">
      <c r="A1614" s="68" t="s">
        <v>1962</v>
      </c>
      <c r="B1614" s="67" t="s">
        <v>7965</v>
      </c>
    </row>
    <row r="1615" spans="1:2" ht="15">
      <c r="A1615" s="68" t="s">
        <v>1963</v>
      </c>
      <c r="B1615" s="67" t="s">
        <v>7965</v>
      </c>
    </row>
    <row r="1616" spans="1:2" ht="15">
      <c r="A1616" s="68" t="s">
        <v>1964</v>
      </c>
      <c r="B1616" s="67" t="s">
        <v>7965</v>
      </c>
    </row>
    <row r="1617" spans="1:2" ht="15">
      <c r="A1617" s="68" t="s">
        <v>1965</v>
      </c>
      <c r="B1617" s="67" t="s">
        <v>7965</v>
      </c>
    </row>
    <row r="1618" spans="1:2" ht="15">
      <c r="A1618" s="68" t="s">
        <v>1966</v>
      </c>
      <c r="B1618" s="67" t="s">
        <v>7965</v>
      </c>
    </row>
    <row r="1619" spans="1:2" ht="15">
      <c r="A1619" s="68" t="s">
        <v>1967</v>
      </c>
      <c r="B1619" s="67" t="s">
        <v>7965</v>
      </c>
    </row>
    <row r="1620" spans="1:2" ht="15">
      <c r="A1620" s="68" t="s">
        <v>1968</v>
      </c>
      <c r="B1620" s="67" t="s">
        <v>7965</v>
      </c>
    </row>
    <row r="1621" spans="1:2" ht="15">
      <c r="A1621" s="68" t="s">
        <v>1969</v>
      </c>
      <c r="B1621" s="67" t="s">
        <v>7965</v>
      </c>
    </row>
    <row r="1622" spans="1:2" ht="15">
      <c r="A1622" s="68" t="s">
        <v>1970</v>
      </c>
      <c r="B1622" s="67" t="s">
        <v>7965</v>
      </c>
    </row>
    <row r="1623" spans="1:2" ht="15">
      <c r="A1623" s="68" t="s">
        <v>1971</v>
      </c>
      <c r="B1623" s="67" t="s">
        <v>7965</v>
      </c>
    </row>
    <row r="1624" spans="1:2" ht="15">
      <c r="A1624" s="68" t="s">
        <v>1972</v>
      </c>
      <c r="B1624" s="67" t="s">
        <v>7965</v>
      </c>
    </row>
    <row r="1625" spans="1:2" ht="15">
      <c r="A1625" s="68" t="s">
        <v>1973</v>
      </c>
      <c r="B1625" s="67" t="s">
        <v>7965</v>
      </c>
    </row>
    <row r="1626" spans="1:2" ht="15">
      <c r="A1626" s="68" t="s">
        <v>1974</v>
      </c>
      <c r="B1626" s="67" t="s">
        <v>7965</v>
      </c>
    </row>
    <row r="1627" spans="1:2" ht="15">
      <c r="A1627" s="68" t="s">
        <v>1975</v>
      </c>
      <c r="B1627" s="67" t="s">
        <v>7965</v>
      </c>
    </row>
    <row r="1628" spans="1:2" ht="15">
      <c r="A1628" s="68" t="s">
        <v>1976</v>
      </c>
      <c r="B1628" s="67" t="s">
        <v>7965</v>
      </c>
    </row>
    <row r="1629" spans="1:2" ht="15">
      <c r="A1629" s="68" t="s">
        <v>1977</v>
      </c>
      <c r="B1629" s="67" t="s">
        <v>7965</v>
      </c>
    </row>
    <row r="1630" spans="1:2" ht="15">
      <c r="A1630" s="68" t="s">
        <v>1978</v>
      </c>
      <c r="B1630" s="67" t="s">
        <v>7965</v>
      </c>
    </row>
    <row r="1631" spans="1:2" ht="15">
      <c r="A1631" s="68" t="s">
        <v>1979</v>
      </c>
      <c r="B1631" s="67" t="s">
        <v>7965</v>
      </c>
    </row>
    <row r="1632" spans="1:2" ht="15">
      <c r="A1632" s="68" t="s">
        <v>1980</v>
      </c>
      <c r="B1632" s="67" t="s">
        <v>7965</v>
      </c>
    </row>
    <row r="1633" spans="1:2" ht="15">
      <c r="A1633" s="68" t="s">
        <v>1981</v>
      </c>
      <c r="B1633" s="67" t="s">
        <v>7965</v>
      </c>
    </row>
    <row r="1634" spans="1:2" ht="15">
      <c r="A1634" s="68" t="s">
        <v>1982</v>
      </c>
      <c r="B1634" s="67" t="s">
        <v>7965</v>
      </c>
    </row>
    <row r="1635" spans="1:2" ht="15">
      <c r="A1635" s="68" t="s">
        <v>1983</v>
      </c>
      <c r="B1635" s="67" t="s">
        <v>7965</v>
      </c>
    </row>
    <row r="1636" spans="1:2" ht="15">
      <c r="A1636" s="68" t="s">
        <v>1984</v>
      </c>
      <c r="B1636" s="67" t="s">
        <v>7965</v>
      </c>
    </row>
    <row r="1637" spans="1:2" ht="15">
      <c r="A1637" s="68" t="s">
        <v>1985</v>
      </c>
      <c r="B1637" s="67" t="s">
        <v>7965</v>
      </c>
    </row>
    <row r="1638" spans="1:2" ht="15">
      <c r="A1638" s="68" t="s">
        <v>1986</v>
      </c>
      <c r="B1638" s="67" t="s">
        <v>7965</v>
      </c>
    </row>
    <row r="1639" spans="1:2" ht="15">
      <c r="A1639" s="68" t="s">
        <v>1987</v>
      </c>
      <c r="B1639" s="67" t="s">
        <v>7965</v>
      </c>
    </row>
    <row r="1640" spans="1:2" ht="15">
      <c r="A1640" s="68" t="s">
        <v>1988</v>
      </c>
      <c r="B1640" s="67" t="s">
        <v>7965</v>
      </c>
    </row>
    <row r="1641" spans="1:2" ht="15">
      <c r="A1641" s="68" t="s">
        <v>1989</v>
      </c>
      <c r="B1641" s="67" t="s">
        <v>7965</v>
      </c>
    </row>
    <row r="1642" spans="1:2" ht="15">
      <c r="A1642" s="68" t="s">
        <v>1990</v>
      </c>
      <c r="B1642" s="67" t="s">
        <v>7965</v>
      </c>
    </row>
    <row r="1643" spans="1:2" ht="15">
      <c r="A1643" s="68" t="s">
        <v>1991</v>
      </c>
      <c r="B1643" s="67" t="s">
        <v>7965</v>
      </c>
    </row>
    <row r="1644" spans="1:2" ht="15">
      <c r="A1644" s="68" t="s">
        <v>1992</v>
      </c>
      <c r="B1644" s="67" t="s">
        <v>7965</v>
      </c>
    </row>
    <row r="1645" spans="1:2" ht="15">
      <c r="A1645" s="68" t="s">
        <v>1993</v>
      </c>
      <c r="B1645" s="67" t="s">
        <v>7965</v>
      </c>
    </row>
    <row r="1646" spans="1:2" ht="15">
      <c r="A1646" s="68" t="s">
        <v>1994</v>
      </c>
      <c r="B1646" s="67" t="s">
        <v>7965</v>
      </c>
    </row>
    <row r="1647" spans="1:2" ht="15">
      <c r="A1647" s="68" t="s">
        <v>1995</v>
      </c>
      <c r="B1647" s="67" t="s">
        <v>7965</v>
      </c>
    </row>
    <row r="1648" spans="1:2" ht="15">
      <c r="A1648" s="68" t="s">
        <v>1996</v>
      </c>
      <c r="B1648" s="67" t="s">
        <v>7965</v>
      </c>
    </row>
    <row r="1649" spans="1:2" ht="15">
      <c r="A1649" s="68" t="s">
        <v>1997</v>
      </c>
      <c r="B1649" s="67" t="s">
        <v>7965</v>
      </c>
    </row>
    <row r="1650" spans="1:2" ht="15">
      <c r="A1650" s="68" t="s">
        <v>1998</v>
      </c>
      <c r="B1650" s="67" t="s">
        <v>7965</v>
      </c>
    </row>
    <row r="1651" spans="1:2" ht="15">
      <c r="A1651" s="68" t="s">
        <v>1999</v>
      </c>
      <c r="B1651" s="67" t="s">
        <v>7965</v>
      </c>
    </row>
    <row r="1652" spans="1:2" ht="15">
      <c r="A1652" s="68" t="s">
        <v>2000</v>
      </c>
      <c r="B1652" s="67" t="s">
        <v>7965</v>
      </c>
    </row>
    <row r="1653" spans="1:2" ht="15">
      <c r="A1653" s="68" t="s">
        <v>2001</v>
      </c>
      <c r="B1653" s="67" t="s">
        <v>7965</v>
      </c>
    </row>
    <row r="1654" spans="1:2" ht="15">
      <c r="A1654" s="68" t="s">
        <v>2002</v>
      </c>
      <c r="B1654" s="67" t="s">
        <v>7965</v>
      </c>
    </row>
    <row r="1655" spans="1:2" ht="15">
      <c r="A1655" s="68" t="s">
        <v>2003</v>
      </c>
      <c r="B1655" s="67" t="s">
        <v>7965</v>
      </c>
    </row>
    <row r="1656" spans="1:2" ht="15">
      <c r="A1656" s="68" t="s">
        <v>2004</v>
      </c>
      <c r="B1656" s="67" t="s">
        <v>7965</v>
      </c>
    </row>
    <row r="1657" spans="1:2" ht="15">
      <c r="A1657" s="68" t="s">
        <v>2005</v>
      </c>
      <c r="B1657" s="67" t="s">
        <v>7965</v>
      </c>
    </row>
    <row r="1658" spans="1:2" ht="15">
      <c r="A1658" s="68" t="s">
        <v>2006</v>
      </c>
      <c r="B1658" s="67" t="s">
        <v>7965</v>
      </c>
    </row>
    <row r="1659" spans="1:2" ht="15">
      <c r="A1659" s="68" t="s">
        <v>2007</v>
      </c>
      <c r="B1659" s="67" t="s">
        <v>7965</v>
      </c>
    </row>
    <row r="1660" spans="1:2" ht="15">
      <c r="A1660" s="68" t="s">
        <v>2008</v>
      </c>
      <c r="B1660" s="67" t="s">
        <v>7965</v>
      </c>
    </row>
    <row r="1661" spans="1:2" ht="15">
      <c r="A1661" s="68" t="s">
        <v>2009</v>
      </c>
      <c r="B1661" s="67" t="s">
        <v>7965</v>
      </c>
    </row>
    <row r="1662" spans="1:2" ht="15">
      <c r="A1662" s="68" t="s">
        <v>2010</v>
      </c>
      <c r="B1662" s="67" t="s">
        <v>7965</v>
      </c>
    </row>
    <row r="1663" spans="1:2" ht="15">
      <c r="A1663" s="68" t="s">
        <v>2011</v>
      </c>
      <c r="B1663" s="67" t="s">
        <v>7965</v>
      </c>
    </row>
    <row r="1664" spans="1:2" ht="15">
      <c r="A1664" s="68" t="s">
        <v>2012</v>
      </c>
      <c r="B1664" s="67" t="s">
        <v>7965</v>
      </c>
    </row>
    <row r="1665" spans="1:2" ht="15">
      <c r="A1665" s="68" t="s">
        <v>2013</v>
      </c>
      <c r="B1665" s="67" t="s">
        <v>7965</v>
      </c>
    </row>
    <row r="1666" spans="1:2" ht="15">
      <c r="A1666" s="68" t="s">
        <v>2014</v>
      </c>
      <c r="B1666" s="67" t="s">
        <v>7965</v>
      </c>
    </row>
    <row r="1667" spans="1:2" ht="15">
      <c r="A1667" s="68" t="s">
        <v>2015</v>
      </c>
      <c r="B1667" s="67" t="s">
        <v>7965</v>
      </c>
    </row>
    <row r="1668" spans="1:2" ht="15">
      <c r="A1668" s="68" t="s">
        <v>2016</v>
      </c>
      <c r="B1668" s="67" t="s">
        <v>7965</v>
      </c>
    </row>
    <row r="1669" spans="1:2" ht="15">
      <c r="A1669" s="68" t="s">
        <v>2017</v>
      </c>
      <c r="B1669" s="67" t="s">
        <v>7965</v>
      </c>
    </row>
    <row r="1670" spans="1:2" ht="15">
      <c r="A1670" s="68" t="s">
        <v>2018</v>
      </c>
      <c r="B1670" s="67" t="s">
        <v>7965</v>
      </c>
    </row>
    <row r="1671" spans="1:2" ht="15">
      <c r="A1671" s="68" t="s">
        <v>2019</v>
      </c>
      <c r="B1671" s="67" t="s">
        <v>7965</v>
      </c>
    </row>
    <row r="1672" spans="1:2" ht="15">
      <c r="A1672" s="68" t="s">
        <v>2020</v>
      </c>
      <c r="B1672" s="67" t="s">
        <v>7965</v>
      </c>
    </row>
    <row r="1673" spans="1:2" ht="15">
      <c r="A1673" s="68" t="s">
        <v>2021</v>
      </c>
      <c r="B1673" s="67" t="s">
        <v>7965</v>
      </c>
    </row>
    <row r="1674" spans="1:2" ht="15">
      <c r="A1674" s="68" t="s">
        <v>2022</v>
      </c>
      <c r="B1674" s="67" t="s">
        <v>7965</v>
      </c>
    </row>
    <row r="1675" spans="1:2" ht="15">
      <c r="A1675" s="68" t="s">
        <v>2023</v>
      </c>
      <c r="B1675" s="67" t="s">
        <v>7965</v>
      </c>
    </row>
    <row r="1676" spans="1:2" ht="15">
      <c r="A1676" s="68" t="s">
        <v>2024</v>
      </c>
      <c r="B1676" s="67" t="s">
        <v>7965</v>
      </c>
    </row>
    <row r="1677" spans="1:2" ht="15">
      <c r="A1677" s="68" t="s">
        <v>2025</v>
      </c>
      <c r="B1677" s="67" t="s">
        <v>7965</v>
      </c>
    </row>
    <row r="1678" spans="1:2" ht="15">
      <c r="A1678" s="68" t="s">
        <v>2026</v>
      </c>
      <c r="B1678" s="67" t="s">
        <v>7965</v>
      </c>
    </row>
    <row r="1679" spans="1:2" ht="15">
      <c r="A1679" s="68" t="s">
        <v>2027</v>
      </c>
      <c r="B1679" s="67" t="s">
        <v>7965</v>
      </c>
    </row>
    <row r="1680" spans="1:2" ht="15">
      <c r="A1680" s="68" t="s">
        <v>2028</v>
      </c>
      <c r="B1680" s="67" t="s">
        <v>7965</v>
      </c>
    </row>
    <row r="1681" spans="1:2" ht="15">
      <c r="A1681" s="68" t="s">
        <v>2029</v>
      </c>
      <c r="B1681" s="67" t="s">
        <v>7965</v>
      </c>
    </row>
    <row r="1682" spans="1:2" ht="15">
      <c r="A1682" s="68" t="s">
        <v>2030</v>
      </c>
      <c r="B1682" s="67" t="s">
        <v>7965</v>
      </c>
    </row>
    <row r="1683" spans="1:2" ht="15">
      <c r="A1683" s="68" t="s">
        <v>2031</v>
      </c>
      <c r="B1683" s="67" t="s">
        <v>7965</v>
      </c>
    </row>
    <row r="1684" spans="1:2" ht="15">
      <c r="A1684" s="68" t="s">
        <v>2032</v>
      </c>
      <c r="B1684" s="67" t="s">
        <v>7965</v>
      </c>
    </row>
    <row r="1685" spans="1:2" ht="15">
      <c r="A1685" s="68" t="s">
        <v>2033</v>
      </c>
      <c r="B1685" s="67" t="s">
        <v>7965</v>
      </c>
    </row>
    <row r="1686" spans="1:2" ht="15">
      <c r="A1686" s="68" t="s">
        <v>2034</v>
      </c>
      <c r="B1686" s="67" t="s">
        <v>7965</v>
      </c>
    </row>
    <row r="1687" spans="1:2" ht="15">
      <c r="A1687" s="68" t="s">
        <v>2035</v>
      </c>
      <c r="B1687" s="67" t="s">
        <v>7965</v>
      </c>
    </row>
    <row r="1688" spans="1:2" ht="15">
      <c r="A1688" s="68" t="s">
        <v>2036</v>
      </c>
      <c r="B1688" s="67" t="s">
        <v>7965</v>
      </c>
    </row>
    <row r="1689" spans="1:2" ht="15">
      <c r="A1689" s="68" t="s">
        <v>2037</v>
      </c>
      <c r="B1689" s="67" t="s">
        <v>7965</v>
      </c>
    </row>
    <row r="1690" spans="1:2" ht="15">
      <c r="A1690" s="68" t="s">
        <v>2038</v>
      </c>
      <c r="B1690" s="67" t="s">
        <v>7965</v>
      </c>
    </row>
    <row r="1691" spans="1:2" ht="15">
      <c r="A1691" s="68" t="s">
        <v>2039</v>
      </c>
      <c r="B1691" s="67" t="s">
        <v>7965</v>
      </c>
    </row>
    <row r="1692" spans="1:2" ht="15">
      <c r="A1692" s="68" t="s">
        <v>2040</v>
      </c>
      <c r="B1692" s="67" t="s">
        <v>7965</v>
      </c>
    </row>
    <row r="1693" spans="1:2" ht="15">
      <c r="A1693" s="68" t="s">
        <v>2041</v>
      </c>
      <c r="B1693" s="67" t="s">
        <v>7965</v>
      </c>
    </row>
    <row r="1694" spans="1:2" ht="15">
      <c r="A1694" s="68" t="s">
        <v>2042</v>
      </c>
      <c r="B1694" s="67" t="s">
        <v>7965</v>
      </c>
    </row>
    <row r="1695" spans="1:2" ht="15">
      <c r="A1695" s="68" t="s">
        <v>2043</v>
      </c>
      <c r="B1695" s="67" t="s">
        <v>7965</v>
      </c>
    </row>
    <row r="1696" spans="1:2" ht="15">
      <c r="A1696" s="68" t="s">
        <v>2044</v>
      </c>
      <c r="B1696" s="67" t="s">
        <v>7965</v>
      </c>
    </row>
    <row r="1697" spans="1:2" ht="15">
      <c r="A1697" s="68" t="s">
        <v>2045</v>
      </c>
      <c r="B1697" s="67" t="s">
        <v>7965</v>
      </c>
    </row>
    <row r="1698" spans="1:2" ht="15">
      <c r="A1698" s="68" t="s">
        <v>2046</v>
      </c>
      <c r="B1698" s="67" t="s">
        <v>7965</v>
      </c>
    </row>
    <row r="1699" spans="1:2" ht="15">
      <c r="A1699" s="68" t="s">
        <v>2047</v>
      </c>
      <c r="B1699" s="67" t="s">
        <v>7965</v>
      </c>
    </row>
    <row r="1700" spans="1:2" ht="15">
      <c r="A1700" s="68" t="s">
        <v>2048</v>
      </c>
      <c r="B1700" s="67" t="s">
        <v>7965</v>
      </c>
    </row>
    <row r="1701" spans="1:2" ht="15">
      <c r="A1701" s="68" t="s">
        <v>2049</v>
      </c>
      <c r="B1701" s="67" t="s">
        <v>7965</v>
      </c>
    </row>
    <row r="1702" spans="1:2" ht="15">
      <c r="A1702" s="68" t="s">
        <v>2050</v>
      </c>
      <c r="B1702" s="67" t="s">
        <v>7965</v>
      </c>
    </row>
    <row r="1703" spans="1:2" ht="15">
      <c r="A1703" s="68" t="s">
        <v>2051</v>
      </c>
      <c r="B1703" s="67" t="s">
        <v>7965</v>
      </c>
    </row>
    <row r="1704" spans="1:2" ht="15">
      <c r="A1704" s="68" t="s">
        <v>2052</v>
      </c>
      <c r="B1704" s="67" t="s">
        <v>7965</v>
      </c>
    </row>
    <row r="1705" spans="1:2" ht="15">
      <c r="A1705" s="68" t="s">
        <v>2053</v>
      </c>
      <c r="B1705" s="67" t="s">
        <v>7965</v>
      </c>
    </row>
    <row r="1706" spans="1:2" ht="15">
      <c r="A1706" s="68" t="s">
        <v>2054</v>
      </c>
      <c r="B1706" s="67" t="s">
        <v>7965</v>
      </c>
    </row>
    <row r="1707" spans="1:2" ht="15">
      <c r="A1707" s="68" t="s">
        <v>2055</v>
      </c>
      <c r="B1707" s="67" t="s">
        <v>7965</v>
      </c>
    </row>
    <row r="1708" spans="1:2" ht="15">
      <c r="A1708" s="68" t="s">
        <v>2056</v>
      </c>
      <c r="B1708" s="67" t="s">
        <v>7965</v>
      </c>
    </row>
    <row r="1709" spans="1:2" ht="15">
      <c r="A1709" s="68" t="s">
        <v>2057</v>
      </c>
      <c r="B1709" s="67" t="s">
        <v>7965</v>
      </c>
    </row>
    <row r="1710" spans="1:2" ht="15">
      <c r="A1710" s="68" t="s">
        <v>2058</v>
      </c>
      <c r="B1710" s="67" t="s">
        <v>7965</v>
      </c>
    </row>
    <row r="1711" spans="1:2" ht="15">
      <c r="A1711" s="68" t="s">
        <v>2059</v>
      </c>
      <c r="B1711" s="67" t="s">
        <v>7965</v>
      </c>
    </row>
    <row r="1712" spans="1:2" ht="15">
      <c r="A1712" s="68" t="s">
        <v>2060</v>
      </c>
      <c r="B1712" s="67" t="s">
        <v>7965</v>
      </c>
    </row>
    <row r="1713" spans="1:2" ht="15">
      <c r="A1713" s="68" t="s">
        <v>2061</v>
      </c>
      <c r="B1713" s="67" t="s">
        <v>7965</v>
      </c>
    </row>
    <row r="1714" spans="1:2" ht="15">
      <c r="A1714" s="68" t="s">
        <v>2062</v>
      </c>
      <c r="B1714" s="67" t="s">
        <v>7965</v>
      </c>
    </row>
    <row r="1715" spans="1:2" ht="15">
      <c r="A1715" s="68" t="s">
        <v>2063</v>
      </c>
      <c r="B1715" s="67" t="s">
        <v>7965</v>
      </c>
    </row>
    <row r="1716" spans="1:2" ht="15">
      <c r="A1716" s="68" t="s">
        <v>2064</v>
      </c>
      <c r="B1716" s="67" t="s">
        <v>7965</v>
      </c>
    </row>
    <row r="1717" spans="1:2" ht="15">
      <c r="A1717" s="68" t="s">
        <v>2065</v>
      </c>
      <c r="B1717" s="67" t="s">
        <v>7965</v>
      </c>
    </row>
    <row r="1718" spans="1:2" ht="15">
      <c r="A1718" s="68" t="s">
        <v>2066</v>
      </c>
      <c r="B1718" s="67" t="s">
        <v>7965</v>
      </c>
    </row>
    <row r="1719" spans="1:2" ht="15">
      <c r="A1719" s="68" t="s">
        <v>2067</v>
      </c>
      <c r="B1719" s="67" t="s">
        <v>7965</v>
      </c>
    </row>
    <row r="1720" spans="1:2" ht="15">
      <c r="A1720" s="68" t="s">
        <v>2068</v>
      </c>
      <c r="B1720" s="67" t="s">
        <v>7965</v>
      </c>
    </row>
    <row r="1721" spans="1:2" ht="15">
      <c r="A1721" s="68" t="s">
        <v>2069</v>
      </c>
      <c r="B1721" s="67" t="s">
        <v>7965</v>
      </c>
    </row>
    <row r="1722" spans="1:2" ht="15">
      <c r="A1722" s="68" t="s">
        <v>2070</v>
      </c>
      <c r="B1722" s="67" t="s">
        <v>7965</v>
      </c>
    </row>
    <row r="1723" spans="1:2" ht="15">
      <c r="A1723" s="68" t="s">
        <v>2071</v>
      </c>
      <c r="B1723" s="67" t="s">
        <v>7965</v>
      </c>
    </row>
    <row r="1724" spans="1:2" ht="15">
      <c r="A1724" s="68" t="s">
        <v>2072</v>
      </c>
      <c r="B1724" s="67" t="s">
        <v>7965</v>
      </c>
    </row>
    <row r="1725" spans="1:2" ht="15">
      <c r="A1725" s="68" t="s">
        <v>2073</v>
      </c>
      <c r="B1725" s="67" t="s">
        <v>7965</v>
      </c>
    </row>
    <row r="1726" spans="1:2" ht="15">
      <c r="A1726" s="68" t="s">
        <v>2074</v>
      </c>
      <c r="B1726" s="67" t="s">
        <v>7965</v>
      </c>
    </row>
    <row r="1727" spans="1:2" ht="15">
      <c r="A1727" s="68" t="s">
        <v>2075</v>
      </c>
      <c r="B1727" s="67" t="s">
        <v>7965</v>
      </c>
    </row>
    <row r="1728" spans="1:2" ht="15">
      <c r="A1728" s="68" t="s">
        <v>2076</v>
      </c>
      <c r="B1728" s="67" t="s">
        <v>7965</v>
      </c>
    </row>
    <row r="1729" spans="1:2" ht="15">
      <c r="A1729" s="68" t="s">
        <v>2077</v>
      </c>
      <c r="B1729" s="67" t="s">
        <v>7965</v>
      </c>
    </row>
    <row r="1730" spans="1:2" ht="15">
      <c r="A1730" s="68" t="s">
        <v>2078</v>
      </c>
      <c r="B1730" s="67" t="s">
        <v>7965</v>
      </c>
    </row>
    <row r="1731" spans="1:2" ht="15">
      <c r="A1731" s="68" t="s">
        <v>2079</v>
      </c>
      <c r="B1731" s="67" t="s">
        <v>7965</v>
      </c>
    </row>
    <row r="1732" spans="1:2" ht="15">
      <c r="A1732" s="68" t="s">
        <v>2080</v>
      </c>
      <c r="B1732" s="67" t="s">
        <v>7965</v>
      </c>
    </row>
    <row r="1733" spans="1:2" ht="15">
      <c r="A1733" s="68" t="s">
        <v>2081</v>
      </c>
      <c r="B1733" s="67" t="s">
        <v>7965</v>
      </c>
    </row>
    <row r="1734" spans="1:2" ht="15">
      <c r="A1734" s="68" t="s">
        <v>2082</v>
      </c>
      <c r="B1734" s="67" t="s">
        <v>7965</v>
      </c>
    </row>
    <row r="1735" spans="1:2" ht="15">
      <c r="A1735" s="68" t="s">
        <v>2083</v>
      </c>
      <c r="B1735" s="67" t="s">
        <v>7965</v>
      </c>
    </row>
    <row r="1736" spans="1:2" ht="15">
      <c r="A1736" s="68" t="s">
        <v>2084</v>
      </c>
      <c r="B1736" s="67" t="s">
        <v>7965</v>
      </c>
    </row>
    <row r="1737" spans="1:2" ht="15">
      <c r="A1737" s="68" t="s">
        <v>2085</v>
      </c>
      <c r="B1737" s="67" t="s">
        <v>7965</v>
      </c>
    </row>
    <row r="1738" spans="1:2" ht="15">
      <c r="A1738" s="68" t="s">
        <v>2086</v>
      </c>
      <c r="B1738" s="67" t="s">
        <v>7965</v>
      </c>
    </row>
    <row r="1739" spans="1:2" ht="15">
      <c r="A1739" s="68" t="s">
        <v>2087</v>
      </c>
      <c r="B1739" s="67" t="s">
        <v>7965</v>
      </c>
    </row>
    <row r="1740" spans="1:2" ht="15">
      <c r="A1740" s="68" t="s">
        <v>2088</v>
      </c>
      <c r="B1740" s="67" t="s">
        <v>7965</v>
      </c>
    </row>
    <row r="1741" spans="1:2" ht="15">
      <c r="A1741" s="68" t="s">
        <v>2089</v>
      </c>
      <c r="B1741" s="67" t="s">
        <v>7965</v>
      </c>
    </row>
    <row r="1742" spans="1:2" ht="15">
      <c r="A1742" s="68" t="s">
        <v>2090</v>
      </c>
      <c r="B1742" s="67" t="s">
        <v>7965</v>
      </c>
    </row>
    <row r="1743" spans="1:2" ht="15">
      <c r="A1743" s="68" t="s">
        <v>2091</v>
      </c>
      <c r="B1743" s="67" t="s">
        <v>7965</v>
      </c>
    </row>
    <row r="1744" spans="1:2" ht="15">
      <c r="A1744" s="68" t="s">
        <v>2092</v>
      </c>
      <c r="B1744" s="67" t="s">
        <v>7965</v>
      </c>
    </row>
    <row r="1745" spans="1:2" ht="15">
      <c r="A1745" s="68" t="s">
        <v>2093</v>
      </c>
      <c r="B1745" s="67" t="s">
        <v>7965</v>
      </c>
    </row>
    <row r="1746" spans="1:2" ht="15">
      <c r="A1746" s="68" t="s">
        <v>2094</v>
      </c>
      <c r="B1746" s="67" t="s">
        <v>7965</v>
      </c>
    </row>
    <row r="1747" spans="1:2" ht="15">
      <c r="A1747" s="68" t="s">
        <v>2095</v>
      </c>
      <c r="B1747" s="67" t="s">
        <v>7965</v>
      </c>
    </row>
    <row r="1748" spans="1:2" ht="15">
      <c r="A1748" s="68" t="s">
        <v>2096</v>
      </c>
      <c r="B1748" s="67" t="s">
        <v>7965</v>
      </c>
    </row>
    <row r="1749" spans="1:2" ht="15">
      <c r="A1749" s="68" t="s">
        <v>2097</v>
      </c>
      <c r="B1749" s="67" t="s">
        <v>7965</v>
      </c>
    </row>
    <row r="1750" spans="1:2" ht="15">
      <c r="A1750" s="68" t="s">
        <v>2098</v>
      </c>
      <c r="B1750" s="67" t="s">
        <v>7965</v>
      </c>
    </row>
    <row r="1751" spans="1:2" ht="15">
      <c r="A1751" s="68" t="s">
        <v>2099</v>
      </c>
      <c r="B1751" s="67" t="s">
        <v>7965</v>
      </c>
    </row>
    <row r="1752" spans="1:2" ht="15">
      <c r="A1752" s="68" t="s">
        <v>2100</v>
      </c>
      <c r="B1752" s="67" t="s">
        <v>7965</v>
      </c>
    </row>
    <row r="1753" spans="1:2" ht="15">
      <c r="A1753" s="68" t="s">
        <v>2101</v>
      </c>
      <c r="B1753" s="67" t="s">
        <v>7965</v>
      </c>
    </row>
    <row r="1754" spans="1:2" ht="15">
      <c r="A1754" s="68" t="s">
        <v>2102</v>
      </c>
      <c r="B1754" s="67" t="s">
        <v>7965</v>
      </c>
    </row>
    <row r="1755" spans="1:2" ht="15">
      <c r="A1755" s="68" t="s">
        <v>2103</v>
      </c>
      <c r="B1755" s="67" t="s">
        <v>7965</v>
      </c>
    </row>
    <row r="1756" spans="1:2" ht="15">
      <c r="A1756" s="68" t="s">
        <v>2104</v>
      </c>
      <c r="B1756" s="67" t="s">
        <v>7965</v>
      </c>
    </row>
    <row r="1757" spans="1:2" ht="15">
      <c r="A1757" s="68" t="s">
        <v>2105</v>
      </c>
      <c r="B1757" s="67" t="s">
        <v>7965</v>
      </c>
    </row>
    <row r="1758" spans="1:2" ht="15">
      <c r="A1758" s="68" t="s">
        <v>2106</v>
      </c>
      <c r="B1758" s="67" t="s">
        <v>7965</v>
      </c>
    </row>
    <row r="1759" spans="1:2" ht="15">
      <c r="A1759" s="68" t="s">
        <v>2107</v>
      </c>
      <c r="B1759" s="67" t="s">
        <v>7965</v>
      </c>
    </row>
    <row r="1760" spans="1:2" ht="15">
      <c r="A1760" s="68" t="s">
        <v>2108</v>
      </c>
      <c r="B1760" s="67" t="s">
        <v>7965</v>
      </c>
    </row>
    <row r="1761" spans="1:2" ht="15">
      <c r="A1761" s="68" t="s">
        <v>2109</v>
      </c>
      <c r="B1761" s="67" t="s">
        <v>7965</v>
      </c>
    </row>
    <row r="1762" spans="1:2" ht="15">
      <c r="A1762" s="68" t="s">
        <v>2110</v>
      </c>
      <c r="B1762" s="67" t="s">
        <v>7965</v>
      </c>
    </row>
    <row r="1763" spans="1:2" ht="15">
      <c r="A1763" s="68" t="s">
        <v>2111</v>
      </c>
      <c r="B1763" s="67" t="s">
        <v>7965</v>
      </c>
    </row>
    <row r="1764" spans="1:2" ht="15">
      <c r="A1764" s="68" t="s">
        <v>2112</v>
      </c>
      <c r="B1764" s="67" t="s">
        <v>7965</v>
      </c>
    </row>
    <row r="1765" spans="1:2" ht="15">
      <c r="A1765" s="68" t="s">
        <v>2113</v>
      </c>
      <c r="B1765" s="67" t="s">
        <v>7965</v>
      </c>
    </row>
    <row r="1766" spans="1:2" ht="15">
      <c r="A1766" s="68" t="s">
        <v>2114</v>
      </c>
      <c r="B1766" s="67" t="s">
        <v>7965</v>
      </c>
    </row>
    <row r="1767" spans="1:2" ht="15">
      <c r="A1767" s="68" t="s">
        <v>2115</v>
      </c>
      <c r="B1767" s="67" t="s">
        <v>7965</v>
      </c>
    </row>
    <row r="1768" spans="1:2" ht="15">
      <c r="A1768" s="68" t="s">
        <v>2116</v>
      </c>
      <c r="B1768" s="67" t="s">
        <v>7965</v>
      </c>
    </row>
    <row r="1769" spans="1:2" ht="15">
      <c r="A1769" s="68" t="s">
        <v>2117</v>
      </c>
      <c r="B1769" s="67" t="s">
        <v>7965</v>
      </c>
    </row>
    <row r="1770" spans="1:2" ht="15">
      <c r="A1770" s="68" t="s">
        <v>2118</v>
      </c>
      <c r="B1770" s="67" t="s">
        <v>7965</v>
      </c>
    </row>
    <row r="1771" spans="1:2" ht="15">
      <c r="A1771" s="68" t="s">
        <v>2119</v>
      </c>
      <c r="B1771" s="67" t="s">
        <v>7965</v>
      </c>
    </row>
    <row r="1772" spans="1:2" ht="15">
      <c r="A1772" s="68" t="s">
        <v>2120</v>
      </c>
      <c r="B1772" s="67" t="s">
        <v>7965</v>
      </c>
    </row>
    <row r="1773" spans="1:2" ht="15">
      <c r="A1773" s="68" t="s">
        <v>2121</v>
      </c>
      <c r="B1773" s="67" t="s">
        <v>7965</v>
      </c>
    </row>
    <row r="1774" spans="1:2" ht="15">
      <c r="A1774" s="68" t="s">
        <v>2122</v>
      </c>
      <c r="B1774" s="67" t="s">
        <v>7965</v>
      </c>
    </row>
    <row r="1775" spans="1:2" ht="15">
      <c r="A1775" s="68" t="s">
        <v>2123</v>
      </c>
      <c r="B1775" s="67" t="s">
        <v>7965</v>
      </c>
    </row>
    <row r="1776" spans="1:2" ht="15">
      <c r="A1776" s="68" t="s">
        <v>2124</v>
      </c>
      <c r="B1776" s="67" t="s">
        <v>7965</v>
      </c>
    </row>
    <row r="1777" spans="1:2" ht="15">
      <c r="A1777" s="68" t="s">
        <v>2125</v>
      </c>
      <c r="B1777" s="67" t="s">
        <v>7965</v>
      </c>
    </row>
    <row r="1778" spans="1:2" ht="15">
      <c r="A1778" s="68" t="s">
        <v>2126</v>
      </c>
      <c r="B1778" s="67" t="s">
        <v>7965</v>
      </c>
    </row>
    <row r="1779" spans="1:2" ht="15">
      <c r="A1779" s="68" t="s">
        <v>2127</v>
      </c>
      <c r="B1779" s="67" t="s">
        <v>7965</v>
      </c>
    </row>
    <row r="1780" spans="1:2" ht="15">
      <c r="A1780" s="68" t="s">
        <v>2128</v>
      </c>
      <c r="B1780" s="67" t="s">
        <v>7965</v>
      </c>
    </row>
    <row r="1781" spans="1:2" ht="15">
      <c r="A1781" s="68" t="s">
        <v>2129</v>
      </c>
      <c r="B1781" s="67" t="s">
        <v>7965</v>
      </c>
    </row>
    <row r="1782" spans="1:2" ht="15">
      <c r="A1782" s="68" t="s">
        <v>2130</v>
      </c>
      <c r="B1782" s="67" t="s">
        <v>7965</v>
      </c>
    </row>
    <row r="1783" spans="1:2" ht="15">
      <c r="A1783" s="68" t="s">
        <v>2131</v>
      </c>
      <c r="B1783" s="67" t="s">
        <v>7965</v>
      </c>
    </row>
    <row r="1784" spans="1:2" ht="15">
      <c r="A1784" s="68" t="s">
        <v>2132</v>
      </c>
      <c r="B1784" s="67" t="s">
        <v>7965</v>
      </c>
    </row>
    <row r="1785" spans="1:2" ht="15">
      <c r="A1785" s="68" t="s">
        <v>2133</v>
      </c>
      <c r="B1785" s="67" t="s">
        <v>7965</v>
      </c>
    </row>
    <row r="1786" spans="1:2" ht="15">
      <c r="A1786" s="68" t="s">
        <v>2134</v>
      </c>
      <c r="B1786" s="67" t="s">
        <v>7965</v>
      </c>
    </row>
    <row r="1787" spans="1:2" ht="15">
      <c r="A1787" s="68" t="s">
        <v>2135</v>
      </c>
      <c r="B1787" s="67" t="s">
        <v>7965</v>
      </c>
    </row>
    <row r="1788" spans="1:2" ht="15">
      <c r="A1788" s="68" t="s">
        <v>2136</v>
      </c>
      <c r="B1788" s="67" t="s">
        <v>7965</v>
      </c>
    </row>
    <row r="1789" spans="1:2" ht="15">
      <c r="A1789" s="68" t="s">
        <v>2137</v>
      </c>
      <c r="B1789" s="67" t="s">
        <v>7965</v>
      </c>
    </row>
    <row r="1790" spans="1:2" ht="15">
      <c r="A1790" s="68" t="s">
        <v>2138</v>
      </c>
      <c r="B1790" s="67" t="s">
        <v>7965</v>
      </c>
    </row>
    <row r="1791" spans="1:2" ht="15">
      <c r="A1791" s="68" t="s">
        <v>2139</v>
      </c>
      <c r="B1791" s="67" t="s">
        <v>7965</v>
      </c>
    </row>
    <row r="1792" spans="1:2" ht="15">
      <c r="A1792" s="68" t="s">
        <v>2140</v>
      </c>
      <c r="B1792" s="67" t="s">
        <v>7965</v>
      </c>
    </row>
    <row r="1793" spans="1:2" ht="15">
      <c r="A1793" s="68" t="s">
        <v>2141</v>
      </c>
      <c r="B1793" s="67" t="s">
        <v>7965</v>
      </c>
    </row>
    <row r="1794" spans="1:2" ht="15">
      <c r="A1794" s="68" t="s">
        <v>2142</v>
      </c>
      <c r="B1794" s="67" t="s">
        <v>7965</v>
      </c>
    </row>
    <row r="1795" spans="1:2" ht="15">
      <c r="A1795" s="68" t="s">
        <v>2143</v>
      </c>
      <c r="B1795" s="67" t="s">
        <v>7965</v>
      </c>
    </row>
    <row r="1796" spans="1:2" ht="15">
      <c r="A1796" s="68" t="s">
        <v>2144</v>
      </c>
      <c r="B1796" s="67" t="s">
        <v>7965</v>
      </c>
    </row>
    <row r="1797" spans="1:2" ht="15">
      <c r="A1797" s="68" t="s">
        <v>2145</v>
      </c>
      <c r="B1797" s="67" t="s">
        <v>7965</v>
      </c>
    </row>
    <row r="1798" spans="1:2" ht="15">
      <c r="A1798" s="68" t="s">
        <v>2146</v>
      </c>
      <c r="B1798" s="67" t="s">
        <v>7965</v>
      </c>
    </row>
    <row r="1799" spans="1:2" ht="15">
      <c r="A1799" s="68" t="s">
        <v>2147</v>
      </c>
      <c r="B1799" s="67" t="s">
        <v>7965</v>
      </c>
    </row>
    <row r="1800" spans="1:2" ht="15">
      <c r="A1800" s="68" t="s">
        <v>2148</v>
      </c>
      <c r="B1800" s="67" t="s">
        <v>7965</v>
      </c>
    </row>
    <row r="1801" spans="1:2" ht="15">
      <c r="A1801" s="68" t="s">
        <v>2149</v>
      </c>
      <c r="B1801" s="67" t="s">
        <v>7965</v>
      </c>
    </row>
    <row r="1802" spans="1:2" ht="15">
      <c r="A1802" s="68" t="s">
        <v>2150</v>
      </c>
      <c r="B1802" s="67" t="s">
        <v>7965</v>
      </c>
    </row>
    <row r="1803" spans="1:2" ht="15">
      <c r="A1803" s="68" t="s">
        <v>2151</v>
      </c>
      <c r="B1803" s="67" t="s">
        <v>7965</v>
      </c>
    </row>
    <row r="1804" spans="1:2" ht="15">
      <c r="A1804" s="68" t="s">
        <v>2152</v>
      </c>
      <c r="B1804" s="67" t="s">
        <v>7965</v>
      </c>
    </row>
    <row r="1805" spans="1:2" ht="15">
      <c r="A1805" s="68" t="s">
        <v>2153</v>
      </c>
      <c r="B1805" s="67" t="s">
        <v>7965</v>
      </c>
    </row>
    <row r="1806" spans="1:2" ht="15">
      <c r="A1806" s="68" t="s">
        <v>2154</v>
      </c>
      <c r="B1806" s="67" t="s">
        <v>7965</v>
      </c>
    </row>
    <row r="1807" spans="1:2" ht="15">
      <c r="A1807" s="68" t="s">
        <v>2155</v>
      </c>
      <c r="B1807" s="67" t="s">
        <v>7965</v>
      </c>
    </row>
    <row r="1808" spans="1:2" ht="15">
      <c r="A1808" s="68" t="s">
        <v>2156</v>
      </c>
      <c r="B1808" s="67" t="s">
        <v>7965</v>
      </c>
    </row>
    <row r="1809" spans="1:2" ht="15">
      <c r="A1809" s="68" t="s">
        <v>2157</v>
      </c>
      <c r="B1809" s="67" t="s">
        <v>7965</v>
      </c>
    </row>
    <row r="1810" spans="1:2" ht="15">
      <c r="A1810" s="68" t="s">
        <v>2158</v>
      </c>
      <c r="B1810" s="67" t="s">
        <v>7965</v>
      </c>
    </row>
    <row r="1811" spans="1:2" ht="15">
      <c r="A1811" s="68" t="s">
        <v>314</v>
      </c>
      <c r="B1811" s="67" t="s">
        <v>7965</v>
      </c>
    </row>
    <row r="1812" spans="1:2" ht="15">
      <c r="A1812" s="68" t="s">
        <v>2159</v>
      </c>
      <c r="B1812" s="67" t="s">
        <v>7965</v>
      </c>
    </row>
    <row r="1813" spans="1:2" ht="15">
      <c r="A1813" s="68" t="s">
        <v>2160</v>
      </c>
      <c r="B1813" s="67" t="s">
        <v>7965</v>
      </c>
    </row>
    <row r="1814" spans="1:2" ht="15">
      <c r="A1814" s="68" t="s">
        <v>2161</v>
      </c>
      <c r="B1814" s="67" t="s">
        <v>7965</v>
      </c>
    </row>
    <row r="1815" spans="1:2" ht="15">
      <c r="A1815" s="68" t="s">
        <v>2162</v>
      </c>
      <c r="B1815" s="67" t="s">
        <v>7965</v>
      </c>
    </row>
    <row r="1816" spans="1:2" ht="15">
      <c r="A1816" s="68" t="s">
        <v>2163</v>
      </c>
      <c r="B1816" s="67" t="s">
        <v>7965</v>
      </c>
    </row>
    <row r="1817" spans="1:2" ht="15">
      <c r="A1817" s="68" t="s">
        <v>2164</v>
      </c>
      <c r="B1817" s="67" t="s">
        <v>7965</v>
      </c>
    </row>
    <row r="1818" spans="1:2" ht="15">
      <c r="A1818" s="68" t="s">
        <v>2165</v>
      </c>
      <c r="B1818" s="67" t="s">
        <v>7965</v>
      </c>
    </row>
    <row r="1819" spans="1:2" ht="15">
      <c r="A1819" s="68" t="s">
        <v>2166</v>
      </c>
      <c r="B1819" s="67" t="s">
        <v>7965</v>
      </c>
    </row>
    <row r="1820" spans="1:2" ht="15">
      <c r="A1820" s="68" t="s">
        <v>2167</v>
      </c>
      <c r="B1820" s="67" t="s">
        <v>7965</v>
      </c>
    </row>
    <row r="1821" spans="1:2" ht="15">
      <c r="A1821" s="68" t="s">
        <v>2168</v>
      </c>
      <c r="B1821" s="67" t="s">
        <v>7965</v>
      </c>
    </row>
    <row r="1822" spans="1:2" ht="15">
      <c r="A1822" s="68" t="s">
        <v>2169</v>
      </c>
      <c r="B1822" s="67" t="s">
        <v>7965</v>
      </c>
    </row>
    <row r="1823" spans="1:2" ht="15">
      <c r="A1823" s="68" t="s">
        <v>2170</v>
      </c>
      <c r="B1823" s="67" t="s">
        <v>7965</v>
      </c>
    </row>
    <row r="1824" spans="1:2" ht="15">
      <c r="A1824" s="68" t="s">
        <v>2171</v>
      </c>
      <c r="B1824" s="67" t="s">
        <v>7965</v>
      </c>
    </row>
    <row r="1825" spans="1:2" ht="15">
      <c r="A1825" s="68" t="s">
        <v>2172</v>
      </c>
      <c r="B1825" s="67" t="s">
        <v>7965</v>
      </c>
    </row>
    <row r="1826" spans="1:2" ht="15">
      <c r="A1826" s="68" t="s">
        <v>2173</v>
      </c>
      <c r="B1826" s="67" t="s">
        <v>7965</v>
      </c>
    </row>
    <row r="1827" spans="1:2" ht="15">
      <c r="A1827" s="68" t="s">
        <v>2174</v>
      </c>
      <c r="B1827" s="67" t="s">
        <v>7965</v>
      </c>
    </row>
    <row r="1828" spans="1:2" ht="15">
      <c r="A1828" s="68" t="s">
        <v>2175</v>
      </c>
      <c r="B1828" s="67" t="s">
        <v>7965</v>
      </c>
    </row>
    <row r="1829" spans="1:2" ht="15">
      <c r="A1829" s="68" t="s">
        <v>2176</v>
      </c>
      <c r="B1829" s="67" t="s">
        <v>7965</v>
      </c>
    </row>
    <row r="1830" spans="1:2" ht="15">
      <c r="A1830" s="68" t="s">
        <v>2177</v>
      </c>
      <c r="B1830" s="67" t="s">
        <v>7965</v>
      </c>
    </row>
    <row r="1831" spans="1:2" ht="15">
      <c r="A1831" s="68" t="s">
        <v>2178</v>
      </c>
      <c r="B1831" s="67" t="s">
        <v>7965</v>
      </c>
    </row>
    <row r="1832" spans="1:2" ht="15">
      <c r="A1832" s="68" t="s">
        <v>2179</v>
      </c>
      <c r="B1832" s="67" t="s">
        <v>7965</v>
      </c>
    </row>
    <row r="1833" spans="1:2" ht="15">
      <c r="A1833" s="68" t="s">
        <v>2180</v>
      </c>
      <c r="B1833" s="67" t="s">
        <v>7965</v>
      </c>
    </row>
    <row r="1834" spans="1:2" ht="15">
      <c r="A1834" s="68" t="s">
        <v>2181</v>
      </c>
      <c r="B1834" s="67" t="s">
        <v>7965</v>
      </c>
    </row>
    <row r="1835" spans="1:2" ht="15">
      <c r="A1835" s="68" t="s">
        <v>2182</v>
      </c>
      <c r="B1835" s="67" t="s">
        <v>7965</v>
      </c>
    </row>
    <row r="1836" spans="1:2" ht="15">
      <c r="A1836" s="68" t="s">
        <v>2183</v>
      </c>
      <c r="B1836" s="67" t="s">
        <v>7965</v>
      </c>
    </row>
    <row r="1837" spans="1:2" ht="15">
      <c r="A1837" s="68" t="s">
        <v>2184</v>
      </c>
      <c r="B1837" s="67" t="s">
        <v>7965</v>
      </c>
    </row>
    <row r="1838" spans="1:2" ht="15">
      <c r="A1838" s="68" t="s">
        <v>2185</v>
      </c>
      <c r="B1838" s="67" t="s">
        <v>7965</v>
      </c>
    </row>
    <row r="1839" spans="1:2" ht="15">
      <c r="A1839" s="68" t="s">
        <v>2186</v>
      </c>
      <c r="B1839" s="67" t="s">
        <v>7965</v>
      </c>
    </row>
    <row r="1840" spans="1:2" ht="15">
      <c r="A1840" s="68" t="s">
        <v>2187</v>
      </c>
      <c r="B1840" s="67" t="s">
        <v>7965</v>
      </c>
    </row>
    <row r="1841" spans="1:2" ht="15">
      <c r="A1841" s="68" t="s">
        <v>2188</v>
      </c>
      <c r="B1841" s="67" t="s">
        <v>7965</v>
      </c>
    </row>
    <row r="1842" spans="1:2" ht="15">
      <c r="A1842" s="68" t="s">
        <v>2189</v>
      </c>
      <c r="B1842" s="67" t="s">
        <v>7965</v>
      </c>
    </row>
    <row r="1843" spans="1:2" ht="15">
      <c r="A1843" s="68" t="s">
        <v>2190</v>
      </c>
      <c r="B1843" s="67" t="s">
        <v>7965</v>
      </c>
    </row>
    <row r="1844" spans="1:2" ht="15">
      <c r="A1844" s="68" t="s">
        <v>2191</v>
      </c>
      <c r="B1844" s="67" t="s">
        <v>7965</v>
      </c>
    </row>
    <row r="1845" spans="1:2" ht="15">
      <c r="A1845" s="68" t="s">
        <v>2192</v>
      </c>
      <c r="B1845" s="67" t="s">
        <v>7965</v>
      </c>
    </row>
    <row r="1846" spans="1:2" ht="15">
      <c r="A1846" s="68" t="s">
        <v>2193</v>
      </c>
      <c r="B1846" s="67" t="s">
        <v>7965</v>
      </c>
    </row>
    <row r="1847" spans="1:2" ht="15">
      <c r="A1847" s="68" t="s">
        <v>2194</v>
      </c>
      <c r="B1847" s="67" t="s">
        <v>7965</v>
      </c>
    </row>
    <row r="1848" spans="1:2" ht="15">
      <c r="A1848" s="68" t="s">
        <v>2195</v>
      </c>
      <c r="B1848" s="67" t="s">
        <v>7965</v>
      </c>
    </row>
    <row r="1849" spans="1:2" ht="15">
      <c r="A1849" s="68" t="s">
        <v>2196</v>
      </c>
      <c r="B1849" s="67" t="s">
        <v>7965</v>
      </c>
    </row>
    <row r="1850" spans="1:2" ht="15">
      <c r="A1850" s="68" t="s">
        <v>2197</v>
      </c>
      <c r="B1850" s="67" t="s">
        <v>7965</v>
      </c>
    </row>
    <row r="1851" spans="1:2" ht="15">
      <c r="A1851" s="68" t="s">
        <v>2198</v>
      </c>
      <c r="B1851" s="67" t="s">
        <v>7965</v>
      </c>
    </row>
    <row r="1852" spans="1:2" ht="15">
      <c r="A1852" s="68" t="s">
        <v>2199</v>
      </c>
      <c r="B1852" s="67" t="s">
        <v>7965</v>
      </c>
    </row>
    <row r="1853" spans="1:2" ht="15">
      <c r="A1853" s="68" t="s">
        <v>2200</v>
      </c>
      <c r="B1853" s="67" t="s">
        <v>7965</v>
      </c>
    </row>
    <row r="1854" spans="1:2" ht="15">
      <c r="A1854" s="68" t="s">
        <v>2201</v>
      </c>
      <c r="B1854" s="67" t="s">
        <v>7965</v>
      </c>
    </row>
    <row r="1855" spans="1:2" ht="15">
      <c r="A1855" s="68" t="s">
        <v>2202</v>
      </c>
      <c r="B1855" s="67" t="s">
        <v>7965</v>
      </c>
    </row>
    <row r="1856" spans="1:2" ht="15">
      <c r="A1856" s="68" t="s">
        <v>2203</v>
      </c>
      <c r="B1856" s="67" t="s">
        <v>7965</v>
      </c>
    </row>
    <row r="1857" spans="1:2" ht="15">
      <c r="A1857" s="68" t="s">
        <v>2204</v>
      </c>
      <c r="B1857" s="67" t="s">
        <v>7965</v>
      </c>
    </row>
    <row r="1858" spans="1:2" ht="15">
      <c r="A1858" s="68" t="s">
        <v>2205</v>
      </c>
      <c r="B1858" s="67" t="s">
        <v>7965</v>
      </c>
    </row>
    <row r="1859" spans="1:2" ht="15">
      <c r="A1859" s="68" t="s">
        <v>2206</v>
      </c>
      <c r="B1859" s="67" t="s">
        <v>7965</v>
      </c>
    </row>
    <row r="1860" spans="1:2" ht="15">
      <c r="A1860" s="68" t="s">
        <v>2207</v>
      </c>
      <c r="B1860" s="67" t="s">
        <v>7965</v>
      </c>
    </row>
    <row r="1861" spans="1:2" ht="15">
      <c r="A1861" s="68" t="s">
        <v>2208</v>
      </c>
      <c r="B1861" s="67" t="s">
        <v>7965</v>
      </c>
    </row>
    <row r="1862" spans="1:2" ht="15">
      <c r="A1862" s="68" t="s">
        <v>2209</v>
      </c>
      <c r="B1862" s="67" t="s">
        <v>7965</v>
      </c>
    </row>
    <row r="1863" spans="1:2" ht="15">
      <c r="A1863" s="68" t="s">
        <v>2210</v>
      </c>
      <c r="B1863" s="67" t="s">
        <v>7965</v>
      </c>
    </row>
    <row r="1864" spans="1:2" ht="15">
      <c r="A1864" s="68" t="s">
        <v>2211</v>
      </c>
      <c r="B1864" s="67" t="s">
        <v>7965</v>
      </c>
    </row>
    <row r="1865" spans="1:2" ht="15">
      <c r="A1865" s="68" t="s">
        <v>2212</v>
      </c>
      <c r="B1865" s="67" t="s">
        <v>7965</v>
      </c>
    </row>
    <row r="1866" spans="1:2" ht="15">
      <c r="A1866" s="68" t="s">
        <v>2213</v>
      </c>
      <c r="B1866" s="67" t="s">
        <v>7965</v>
      </c>
    </row>
    <row r="1867" spans="1:2" ht="15">
      <c r="A1867" s="68" t="s">
        <v>2214</v>
      </c>
      <c r="B1867" s="67" t="s">
        <v>7965</v>
      </c>
    </row>
    <row r="1868" spans="1:2" ht="15">
      <c r="A1868" s="68" t="s">
        <v>2215</v>
      </c>
      <c r="B1868" s="67" t="s">
        <v>7965</v>
      </c>
    </row>
    <row r="1869" spans="1:2" ht="15">
      <c r="A1869" s="68" t="s">
        <v>2216</v>
      </c>
      <c r="B1869" s="67" t="s">
        <v>7965</v>
      </c>
    </row>
    <row r="1870" spans="1:2" ht="15">
      <c r="A1870" s="68" t="s">
        <v>2217</v>
      </c>
      <c r="B1870" s="67" t="s">
        <v>7965</v>
      </c>
    </row>
    <row r="1871" spans="1:2" ht="15">
      <c r="A1871" s="68" t="s">
        <v>2218</v>
      </c>
      <c r="B1871" s="67" t="s">
        <v>7965</v>
      </c>
    </row>
    <row r="1872" spans="1:2" ht="15">
      <c r="A1872" s="68" t="s">
        <v>2219</v>
      </c>
      <c r="B1872" s="67" t="s">
        <v>7965</v>
      </c>
    </row>
    <row r="1873" spans="1:2" ht="15">
      <c r="A1873" s="68" t="s">
        <v>2220</v>
      </c>
      <c r="B1873" s="67" t="s">
        <v>7965</v>
      </c>
    </row>
    <row r="1874" spans="1:2" ht="15">
      <c r="A1874" s="68" t="s">
        <v>2221</v>
      </c>
      <c r="B1874" s="67" t="s">
        <v>7965</v>
      </c>
    </row>
    <row r="1875" spans="1:2" ht="15">
      <c r="A1875" s="68" t="s">
        <v>2222</v>
      </c>
      <c r="B1875" s="67" t="s">
        <v>7965</v>
      </c>
    </row>
    <row r="1876" spans="1:2" ht="15">
      <c r="A1876" s="68" t="s">
        <v>2223</v>
      </c>
      <c r="B1876" s="67" t="s">
        <v>7965</v>
      </c>
    </row>
    <row r="1877" spans="1:2" ht="15">
      <c r="A1877" s="68" t="s">
        <v>2224</v>
      </c>
      <c r="B1877" s="67" t="s">
        <v>7965</v>
      </c>
    </row>
    <row r="1878" spans="1:2" ht="15">
      <c r="A1878" s="68" t="s">
        <v>2225</v>
      </c>
      <c r="B1878" s="67" t="s">
        <v>7965</v>
      </c>
    </row>
    <row r="1879" spans="1:2" ht="15">
      <c r="A1879" s="68" t="s">
        <v>2226</v>
      </c>
      <c r="B1879" s="67" t="s">
        <v>7965</v>
      </c>
    </row>
    <row r="1880" spans="1:2" ht="15">
      <c r="A1880" s="68" t="s">
        <v>2227</v>
      </c>
      <c r="B1880" s="67" t="s">
        <v>7965</v>
      </c>
    </row>
    <row r="1881" spans="1:2" ht="15">
      <c r="A1881" s="68" t="s">
        <v>2228</v>
      </c>
      <c r="B1881" s="67" t="s">
        <v>7965</v>
      </c>
    </row>
    <row r="1882" spans="1:2" ht="15">
      <c r="A1882" s="68" t="s">
        <v>2229</v>
      </c>
      <c r="B1882" s="67" t="s">
        <v>7965</v>
      </c>
    </row>
    <row r="1883" spans="1:2" ht="15">
      <c r="A1883" s="68" t="s">
        <v>2230</v>
      </c>
      <c r="B1883" s="67" t="s">
        <v>7965</v>
      </c>
    </row>
    <row r="1884" spans="1:2" ht="15">
      <c r="A1884" s="68" t="s">
        <v>2231</v>
      </c>
      <c r="B1884" s="67" t="s">
        <v>7965</v>
      </c>
    </row>
    <row r="1885" spans="1:2" ht="15">
      <c r="A1885" s="68" t="s">
        <v>2232</v>
      </c>
      <c r="B1885" s="67" t="s">
        <v>7965</v>
      </c>
    </row>
    <row r="1886" spans="1:2" ht="15">
      <c r="A1886" s="68" t="s">
        <v>2233</v>
      </c>
      <c r="B1886" s="67" t="s">
        <v>7965</v>
      </c>
    </row>
    <row r="1887" spans="1:2" ht="15">
      <c r="A1887" s="68" t="s">
        <v>2234</v>
      </c>
      <c r="B1887" s="67" t="s">
        <v>7965</v>
      </c>
    </row>
    <row r="1888" spans="1:2" ht="15">
      <c r="A1888" s="68" t="s">
        <v>2235</v>
      </c>
      <c r="B1888" s="67" t="s">
        <v>7965</v>
      </c>
    </row>
    <row r="1889" spans="1:2" ht="15">
      <c r="A1889" s="68" t="s">
        <v>2236</v>
      </c>
      <c r="B1889" s="67" t="s">
        <v>7965</v>
      </c>
    </row>
    <row r="1890" spans="1:2" ht="15">
      <c r="A1890" s="68" t="s">
        <v>2237</v>
      </c>
      <c r="B1890" s="67" t="s">
        <v>7965</v>
      </c>
    </row>
    <row r="1891" spans="1:2" ht="15">
      <c r="A1891" s="68" t="s">
        <v>2238</v>
      </c>
      <c r="B1891" s="67" t="s">
        <v>7965</v>
      </c>
    </row>
    <row r="1892" spans="1:2" ht="15">
      <c r="A1892" s="68" t="s">
        <v>2239</v>
      </c>
      <c r="B1892" s="67" t="s">
        <v>7965</v>
      </c>
    </row>
    <row r="1893" spans="1:2" ht="15">
      <c r="A1893" s="68" t="s">
        <v>2240</v>
      </c>
      <c r="B1893" s="67" t="s">
        <v>7965</v>
      </c>
    </row>
    <row r="1894" spans="1:2" ht="15">
      <c r="A1894" s="68" t="s">
        <v>2241</v>
      </c>
      <c r="B1894" s="67" t="s">
        <v>7965</v>
      </c>
    </row>
    <row r="1895" spans="1:2" ht="15">
      <c r="A1895" s="68" t="s">
        <v>2242</v>
      </c>
      <c r="B1895" s="67" t="s">
        <v>7965</v>
      </c>
    </row>
    <row r="1896" spans="1:2" ht="15">
      <c r="A1896" s="68" t="s">
        <v>2243</v>
      </c>
      <c r="B1896" s="67" t="s">
        <v>7965</v>
      </c>
    </row>
    <row r="1897" spans="1:2" ht="15">
      <c r="A1897" s="68" t="s">
        <v>2244</v>
      </c>
      <c r="B1897" s="67" t="s">
        <v>7965</v>
      </c>
    </row>
    <row r="1898" spans="1:2" ht="15">
      <c r="A1898" s="68" t="s">
        <v>2245</v>
      </c>
      <c r="B1898" s="67" t="s">
        <v>7965</v>
      </c>
    </row>
    <row r="1899" spans="1:2" ht="15">
      <c r="A1899" s="68" t="s">
        <v>2246</v>
      </c>
      <c r="B1899" s="67" t="s">
        <v>7965</v>
      </c>
    </row>
    <row r="1900" spans="1:2" ht="15">
      <c r="A1900" s="68" t="s">
        <v>2247</v>
      </c>
      <c r="B1900" s="67" t="s">
        <v>7965</v>
      </c>
    </row>
    <row r="1901" spans="1:2" ht="15">
      <c r="A1901" s="68" t="s">
        <v>2248</v>
      </c>
      <c r="B1901" s="67" t="s">
        <v>7965</v>
      </c>
    </row>
    <row r="1902" spans="1:2" ht="15">
      <c r="A1902" s="68" t="s">
        <v>2249</v>
      </c>
      <c r="B1902" s="67" t="s">
        <v>7965</v>
      </c>
    </row>
    <row r="1903" spans="1:2" ht="15">
      <c r="A1903" s="68" t="s">
        <v>2250</v>
      </c>
      <c r="B1903" s="67" t="s">
        <v>7965</v>
      </c>
    </row>
    <row r="1904" spans="1:2" ht="15">
      <c r="A1904" s="68" t="s">
        <v>2251</v>
      </c>
      <c r="B1904" s="67" t="s">
        <v>7965</v>
      </c>
    </row>
    <row r="1905" spans="1:2" ht="15">
      <c r="A1905" s="68" t="s">
        <v>2252</v>
      </c>
      <c r="B1905" s="67" t="s">
        <v>7965</v>
      </c>
    </row>
    <row r="1906" spans="1:2" ht="15">
      <c r="A1906" s="68" t="s">
        <v>2253</v>
      </c>
      <c r="B1906" s="67" t="s">
        <v>7965</v>
      </c>
    </row>
    <row r="1907" spans="1:2" ht="15">
      <c r="A1907" s="68" t="s">
        <v>2254</v>
      </c>
      <c r="B1907" s="67" t="s">
        <v>7965</v>
      </c>
    </row>
    <row r="1908" spans="1:2" ht="15">
      <c r="A1908" s="68" t="s">
        <v>2255</v>
      </c>
      <c r="B1908" s="67" t="s">
        <v>7965</v>
      </c>
    </row>
    <row r="1909" spans="1:2" ht="15">
      <c r="A1909" s="68" t="s">
        <v>2256</v>
      </c>
      <c r="B1909" s="67" t="s">
        <v>7965</v>
      </c>
    </row>
    <row r="1910" spans="1:2" ht="15">
      <c r="A1910" s="68" t="s">
        <v>2257</v>
      </c>
      <c r="B1910" s="67" t="s">
        <v>7965</v>
      </c>
    </row>
    <row r="1911" spans="1:2" ht="15">
      <c r="A1911" s="68" t="s">
        <v>2258</v>
      </c>
      <c r="B1911" s="67" t="s">
        <v>7965</v>
      </c>
    </row>
    <row r="1912" spans="1:2" ht="15">
      <c r="A1912" s="68" t="s">
        <v>2259</v>
      </c>
      <c r="B1912" s="67" t="s">
        <v>7965</v>
      </c>
    </row>
    <row r="1913" spans="1:2" ht="15">
      <c r="A1913" s="68" t="s">
        <v>2260</v>
      </c>
      <c r="B1913" s="67" t="s">
        <v>7965</v>
      </c>
    </row>
    <row r="1914" spans="1:2" ht="15">
      <c r="A1914" s="68" t="s">
        <v>2261</v>
      </c>
      <c r="B1914" s="67" t="s">
        <v>7965</v>
      </c>
    </row>
    <row r="1915" spans="1:2" ht="15">
      <c r="A1915" s="68" t="s">
        <v>2262</v>
      </c>
      <c r="B1915" s="67" t="s">
        <v>7965</v>
      </c>
    </row>
    <row r="1916" spans="1:2" ht="15">
      <c r="A1916" s="68" t="s">
        <v>2263</v>
      </c>
      <c r="B1916" s="67" t="s">
        <v>7965</v>
      </c>
    </row>
    <row r="1917" spans="1:2" ht="15">
      <c r="A1917" s="68" t="s">
        <v>2264</v>
      </c>
      <c r="B1917" s="67" t="s">
        <v>7965</v>
      </c>
    </row>
    <row r="1918" spans="1:2" ht="15">
      <c r="A1918" s="68" t="s">
        <v>2265</v>
      </c>
      <c r="B1918" s="67" t="s">
        <v>7965</v>
      </c>
    </row>
    <row r="1919" spans="1:2" ht="15">
      <c r="A1919" s="68" t="s">
        <v>2266</v>
      </c>
      <c r="B1919" s="67" t="s">
        <v>7965</v>
      </c>
    </row>
    <row r="1920" spans="1:2" ht="15">
      <c r="A1920" s="68" t="s">
        <v>2267</v>
      </c>
      <c r="B1920" s="67" t="s">
        <v>7965</v>
      </c>
    </row>
    <row r="1921" spans="1:2" ht="15">
      <c r="A1921" s="68" t="s">
        <v>2268</v>
      </c>
      <c r="B1921" s="67" t="s">
        <v>7965</v>
      </c>
    </row>
    <row r="1922" spans="1:2" ht="15">
      <c r="A1922" s="68" t="s">
        <v>2269</v>
      </c>
      <c r="B1922" s="67" t="s">
        <v>7965</v>
      </c>
    </row>
    <row r="1923" spans="1:2" ht="15">
      <c r="A1923" s="68" t="s">
        <v>2270</v>
      </c>
      <c r="B1923" s="67" t="s">
        <v>7965</v>
      </c>
    </row>
    <row r="1924" spans="1:2" ht="15">
      <c r="A1924" s="68" t="s">
        <v>2271</v>
      </c>
      <c r="B1924" s="67" t="s">
        <v>7965</v>
      </c>
    </row>
    <row r="1925" spans="1:2" ht="15">
      <c r="A1925" s="68" t="s">
        <v>2272</v>
      </c>
      <c r="B1925" s="67" t="s">
        <v>7965</v>
      </c>
    </row>
    <row r="1926" spans="1:2" ht="15">
      <c r="A1926" s="68" t="s">
        <v>2273</v>
      </c>
      <c r="B1926" s="67" t="s">
        <v>7965</v>
      </c>
    </row>
    <row r="1927" spans="1:2" ht="15">
      <c r="A1927" s="68" t="s">
        <v>2274</v>
      </c>
      <c r="B1927" s="67" t="s">
        <v>7965</v>
      </c>
    </row>
    <row r="1928" spans="1:2" ht="15">
      <c r="A1928" s="68" t="s">
        <v>2275</v>
      </c>
      <c r="B1928" s="67" t="s">
        <v>7965</v>
      </c>
    </row>
    <row r="1929" spans="1:2" ht="15">
      <c r="A1929" s="68" t="s">
        <v>2276</v>
      </c>
      <c r="B1929" s="67" t="s">
        <v>7965</v>
      </c>
    </row>
    <row r="1930" spans="1:2" ht="15">
      <c r="A1930" s="68" t="s">
        <v>2277</v>
      </c>
      <c r="B1930" s="67" t="s">
        <v>7965</v>
      </c>
    </row>
    <row r="1931" spans="1:2" ht="15">
      <c r="A1931" s="68" t="s">
        <v>2278</v>
      </c>
      <c r="B1931" s="67" t="s">
        <v>7965</v>
      </c>
    </row>
    <row r="1932" spans="1:2" ht="15">
      <c r="A1932" s="68" t="s">
        <v>2279</v>
      </c>
      <c r="B1932" s="67" t="s">
        <v>7965</v>
      </c>
    </row>
    <row r="1933" spans="1:2" ht="15">
      <c r="A1933" s="68" t="s">
        <v>2280</v>
      </c>
      <c r="B1933" s="67" t="s">
        <v>7965</v>
      </c>
    </row>
    <row r="1934" spans="1:2" ht="15">
      <c r="A1934" s="68" t="s">
        <v>2281</v>
      </c>
      <c r="B1934" s="67" t="s">
        <v>7965</v>
      </c>
    </row>
    <row r="1935" spans="1:2" ht="15">
      <c r="A1935" s="68" t="s">
        <v>2282</v>
      </c>
      <c r="B1935" s="67" t="s">
        <v>7965</v>
      </c>
    </row>
    <row r="1936" spans="1:2" ht="15">
      <c r="A1936" s="68" t="s">
        <v>2283</v>
      </c>
      <c r="B1936" s="67" t="s">
        <v>7965</v>
      </c>
    </row>
    <row r="1937" spans="1:2" ht="15">
      <c r="A1937" s="68" t="s">
        <v>2284</v>
      </c>
      <c r="B1937" s="67" t="s">
        <v>7965</v>
      </c>
    </row>
    <row r="1938" spans="1:2" ht="15">
      <c r="A1938" s="68" t="s">
        <v>2285</v>
      </c>
      <c r="B1938" s="67" t="s">
        <v>7965</v>
      </c>
    </row>
    <row r="1939" spans="1:2" ht="15">
      <c r="A1939" s="68" t="s">
        <v>2286</v>
      </c>
      <c r="B1939" s="67" t="s">
        <v>7965</v>
      </c>
    </row>
    <row r="1940" spans="1:2" ht="15">
      <c r="A1940" s="68" t="s">
        <v>2287</v>
      </c>
      <c r="B1940" s="67" t="s">
        <v>7965</v>
      </c>
    </row>
    <row r="1941" spans="1:2" ht="15">
      <c r="A1941" s="68" t="s">
        <v>2288</v>
      </c>
      <c r="B1941" s="67" t="s">
        <v>7965</v>
      </c>
    </row>
    <row r="1942" spans="1:2" ht="15">
      <c r="A1942" s="68" t="s">
        <v>2289</v>
      </c>
      <c r="B1942" s="67" t="s">
        <v>7965</v>
      </c>
    </row>
    <row r="1943" spans="1:2" ht="15">
      <c r="A1943" s="68" t="s">
        <v>2290</v>
      </c>
      <c r="B1943" s="67" t="s">
        <v>7965</v>
      </c>
    </row>
    <row r="1944" spans="1:2" ht="15">
      <c r="A1944" s="68" t="s">
        <v>2291</v>
      </c>
      <c r="B1944" s="67" t="s">
        <v>7965</v>
      </c>
    </row>
    <row r="1945" spans="1:2" ht="15">
      <c r="A1945" s="68" t="s">
        <v>2292</v>
      </c>
      <c r="B1945" s="67" t="s">
        <v>7965</v>
      </c>
    </row>
    <row r="1946" spans="1:2" ht="15">
      <c r="A1946" s="68" t="s">
        <v>2293</v>
      </c>
      <c r="B1946" s="67" t="s">
        <v>7965</v>
      </c>
    </row>
    <row r="1947" spans="1:2" ht="15">
      <c r="A1947" s="68" t="s">
        <v>2294</v>
      </c>
      <c r="B1947" s="67" t="s">
        <v>7965</v>
      </c>
    </row>
    <row r="1948" spans="1:2" ht="15">
      <c r="A1948" s="68" t="s">
        <v>2295</v>
      </c>
      <c r="B1948" s="67" t="s">
        <v>7965</v>
      </c>
    </row>
    <row r="1949" spans="1:2" ht="15">
      <c r="A1949" s="68" t="s">
        <v>2296</v>
      </c>
      <c r="B1949" s="67" t="s">
        <v>7965</v>
      </c>
    </row>
    <row r="1950" spans="1:2" ht="15">
      <c r="A1950" s="68" t="s">
        <v>2297</v>
      </c>
      <c r="B1950" s="67" t="s">
        <v>7965</v>
      </c>
    </row>
    <row r="1951" spans="1:2" ht="15">
      <c r="A1951" s="68" t="s">
        <v>2298</v>
      </c>
      <c r="B1951" s="67" t="s">
        <v>7965</v>
      </c>
    </row>
    <row r="1952" spans="1:2" ht="15">
      <c r="A1952" s="68" t="s">
        <v>2299</v>
      </c>
      <c r="B1952" s="67" t="s">
        <v>7965</v>
      </c>
    </row>
    <row r="1953" spans="1:2" ht="15">
      <c r="A1953" s="68" t="s">
        <v>2300</v>
      </c>
      <c r="B1953" s="67" t="s">
        <v>7965</v>
      </c>
    </row>
    <row r="1954" spans="1:2" ht="15">
      <c r="A1954" s="68" t="s">
        <v>2301</v>
      </c>
      <c r="B1954" s="67" t="s">
        <v>7965</v>
      </c>
    </row>
    <row r="1955" spans="1:2" ht="15">
      <c r="A1955" s="68" t="s">
        <v>2302</v>
      </c>
      <c r="B1955" s="67" t="s">
        <v>7965</v>
      </c>
    </row>
    <row r="1956" spans="1:2" ht="15">
      <c r="A1956" s="68" t="s">
        <v>2303</v>
      </c>
      <c r="B1956" s="67" t="s">
        <v>7965</v>
      </c>
    </row>
    <row r="1957" spans="1:2" ht="15">
      <c r="A1957" s="68" t="s">
        <v>2304</v>
      </c>
      <c r="B1957" s="67" t="s">
        <v>7965</v>
      </c>
    </row>
    <row r="1958" spans="1:2" ht="15">
      <c r="A1958" s="68" t="s">
        <v>2305</v>
      </c>
      <c r="B1958" s="67" t="s">
        <v>7965</v>
      </c>
    </row>
    <row r="1959" spans="1:2" ht="15">
      <c r="A1959" s="68" t="s">
        <v>2306</v>
      </c>
      <c r="B1959" s="67" t="s">
        <v>7965</v>
      </c>
    </row>
    <row r="1960" spans="1:2" ht="15">
      <c r="A1960" s="68" t="s">
        <v>2307</v>
      </c>
      <c r="B1960" s="67" t="s">
        <v>7965</v>
      </c>
    </row>
    <row r="1961" spans="1:2" ht="15">
      <c r="A1961" s="68" t="s">
        <v>2308</v>
      </c>
      <c r="B1961" s="67" t="s">
        <v>7965</v>
      </c>
    </row>
    <row r="1962" spans="1:2" ht="15">
      <c r="A1962" s="68" t="s">
        <v>2309</v>
      </c>
      <c r="B1962" s="67" t="s">
        <v>7965</v>
      </c>
    </row>
    <row r="1963" spans="1:2" ht="15">
      <c r="A1963" s="68" t="s">
        <v>2310</v>
      </c>
      <c r="B1963" s="67" t="s">
        <v>7965</v>
      </c>
    </row>
    <row r="1964" spans="1:2" ht="15">
      <c r="A1964" s="68" t="s">
        <v>2311</v>
      </c>
      <c r="B1964" s="67" t="s">
        <v>7965</v>
      </c>
    </row>
    <row r="1965" spans="1:2" ht="15">
      <c r="A1965" s="68" t="s">
        <v>2312</v>
      </c>
      <c r="B1965" s="67" t="s">
        <v>7965</v>
      </c>
    </row>
    <row r="1966" spans="1:2" ht="15">
      <c r="A1966" s="68" t="s">
        <v>2313</v>
      </c>
      <c r="B1966" s="67" t="s">
        <v>7965</v>
      </c>
    </row>
    <row r="1967" spans="1:2" ht="15">
      <c r="A1967" s="68" t="s">
        <v>2314</v>
      </c>
      <c r="B1967" s="67" t="s">
        <v>7965</v>
      </c>
    </row>
    <row r="1968" spans="1:2" ht="15">
      <c r="A1968" s="68" t="s">
        <v>2315</v>
      </c>
      <c r="B1968" s="67" t="s">
        <v>7965</v>
      </c>
    </row>
    <row r="1969" spans="1:2" ht="15">
      <c r="A1969" s="68" t="s">
        <v>2316</v>
      </c>
      <c r="B1969" s="67" t="s">
        <v>7965</v>
      </c>
    </row>
    <row r="1970" spans="1:2" ht="15">
      <c r="A1970" s="68" t="s">
        <v>2317</v>
      </c>
      <c r="B1970" s="67" t="s">
        <v>7965</v>
      </c>
    </row>
    <row r="1971" spans="1:2" ht="15">
      <c r="A1971" s="68" t="s">
        <v>2318</v>
      </c>
      <c r="B1971" s="67" t="s">
        <v>7965</v>
      </c>
    </row>
    <row r="1972" spans="1:2" ht="15">
      <c r="A1972" s="68" t="s">
        <v>2319</v>
      </c>
      <c r="B1972" s="67" t="s">
        <v>7965</v>
      </c>
    </row>
    <row r="1973" spans="1:2" ht="15">
      <c r="A1973" s="68" t="s">
        <v>2320</v>
      </c>
      <c r="B1973" s="67" t="s">
        <v>7965</v>
      </c>
    </row>
    <row r="1974" spans="1:2" ht="15">
      <c r="A1974" s="68" t="s">
        <v>2321</v>
      </c>
      <c r="B1974" s="67" t="s">
        <v>7965</v>
      </c>
    </row>
    <row r="1975" spans="1:2" ht="15">
      <c r="A1975" s="68" t="s">
        <v>2322</v>
      </c>
      <c r="B1975" s="67" t="s">
        <v>7965</v>
      </c>
    </row>
    <row r="1976" spans="1:2" ht="15">
      <c r="A1976" s="68" t="s">
        <v>2323</v>
      </c>
      <c r="B1976" s="67" t="s">
        <v>7965</v>
      </c>
    </row>
    <row r="1977" spans="1:2" ht="15">
      <c r="A1977" s="68" t="s">
        <v>2324</v>
      </c>
      <c r="B1977" s="67" t="s">
        <v>7965</v>
      </c>
    </row>
    <row r="1978" spans="1:2" ht="15">
      <c r="A1978" s="68" t="s">
        <v>2325</v>
      </c>
      <c r="B1978" s="67" t="s">
        <v>7965</v>
      </c>
    </row>
    <row r="1979" spans="1:2" ht="15">
      <c r="A1979" s="68" t="s">
        <v>2326</v>
      </c>
      <c r="B1979" s="67" t="s">
        <v>7965</v>
      </c>
    </row>
    <row r="1980" spans="1:2" ht="15">
      <c r="A1980" s="68" t="s">
        <v>2327</v>
      </c>
      <c r="B1980" s="67" t="s">
        <v>7965</v>
      </c>
    </row>
    <row r="1981" spans="1:2" ht="15">
      <c r="A1981" s="68" t="s">
        <v>2328</v>
      </c>
      <c r="B1981" s="67" t="s">
        <v>7965</v>
      </c>
    </row>
    <row r="1982" spans="1:2" ht="15">
      <c r="A1982" s="68" t="s">
        <v>2329</v>
      </c>
      <c r="B1982" s="67" t="s">
        <v>7965</v>
      </c>
    </row>
    <row r="1983" spans="1:2" ht="15">
      <c r="A1983" s="68" t="s">
        <v>2330</v>
      </c>
      <c r="B1983" s="67" t="s">
        <v>7965</v>
      </c>
    </row>
    <row r="1984" spans="1:2" ht="15">
      <c r="A1984" s="68" t="s">
        <v>2331</v>
      </c>
      <c r="B1984" s="67" t="s">
        <v>7965</v>
      </c>
    </row>
    <row r="1985" spans="1:2" ht="15">
      <c r="A1985" s="68" t="s">
        <v>2332</v>
      </c>
      <c r="B1985" s="67" t="s">
        <v>7965</v>
      </c>
    </row>
    <row r="1986" spans="1:2" ht="15">
      <c r="A1986" s="68" t="s">
        <v>2333</v>
      </c>
      <c r="B1986" s="67" t="s">
        <v>7965</v>
      </c>
    </row>
    <row r="1987" spans="1:2" ht="15">
      <c r="A1987" s="68" t="s">
        <v>2334</v>
      </c>
      <c r="B1987" s="67" t="s">
        <v>7965</v>
      </c>
    </row>
    <row r="1988" spans="1:2" ht="15">
      <c r="A1988" s="68" t="s">
        <v>2335</v>
      </c>
      <c r="B1988" s="67" t="s">
        <v>7965</v>
      </c>
    </row>
    <row r="1989" spans="1:2" ht="15">
      <c r="A1989" s="68" t="s">
        <v>2336</v>
      </c>
      <c r="B1989" s="67" t="s">
        <v>7965</v>
      </c>
    </row>
    <row r="1990" spans="1:2" ht="15">
      <c r="A1990" s="68" t="s">
        <v>2337</v>
      </c>
      <c r="B1990" s="67" t="s">
        <v>7965</v>
      </c>
    </row>
    <row r="1991" spans="1:2" ht="15">
      <c r="A1991" s="68" t="s">
        <v>2338</v>
      </c>
      <c r="B1991" s="67" t="s">
        <v>7965</v>
      </c>
    </row>
    <row r="1992" spans="1:2" ht="15">
      <c r="A1992" s="68" t="s">
        <v>2339</v>
      </c>
      <c r="B1992" s="67" t="s">
        <v>7965</v>
      </c>
    </row>
    <row r="1993" spans="1:2" ht="15">
      <c r="A1993" s="68" t="s">
        <v>2340</v>
      </c>
      <c r="B1993" s="67" t="s">
        <v>7965</v>
      </c>
    </row>
    <row r="1994" spans="1:2" ht="15">
      <c r="A1994" s="68" t="s">
        <v>2341</v>
      </c>
      <c r="B1994" s="67" t="s">
        <v>7965</v>
      </c>
    </row>
    <row r="1995" spans="1:2" ht="15">
      <c r="A1995" s="68" t="s">
        <v>2342</v>
      </c>
      <c r="B1995" s="67" t="s">
        <v>7965</v>
      </c>
    </row>
    <row r="1996" spans="1:2" ht="15">
      <c r="A1996" s="68" t="s">
        <v>2343</v>
      </c>
      <c r="B1996" s="67" t="s">
        <v>7965</v>
      </c>
    </row>
    <row r="1997" spans="1:2" ht="15">
      <c r="A1997" s="68" t="s">
        <v>2344</v>
      </c>
      <c r="B1997" s="67" t="s">
        <v>7965</v>
      </c>
    </row>
    <row r="1998" spans="1:2" ht="15">
      <c r="A1998" s="68" t="s">
        <v>2345</v>
      </c>
      <c r="B1998" s="67" t="s">
        <v>7965</v>
      </c>
    </row>
    <row r="1999" spans="1:2" ht="15">
      <c r="A1999" s="68" t="s">
        <v>2346</v>
      </c>
      <c r="B1999" s="67" t="s">
        <v>7965</v>
      </c>
    </row>
    <row r="2000" spans="1:2" ht="15">
      <c r="A2000" s="68" t="s">
        <v>2347</v>
      </c>
      <c r="B2000" s="67" t="s">
        <v>7965</v>
      </c>
    </row>
    <row r="2001" spans="1:2" ht="15">
      <c r="A2001" s="68" t="s">
        <v>2348</v>
      </c>
      <c r="B2001" s="67" t="s">
        <v>7965</v>
      </c>
    </row>
    <row r="2002" spans="1:2" ht="15">
      <c r="A2002" s="68" t="s">
        <v>2349</v>
      </c>
      <c r="B2002" s="67" t="s">
        <v>7965</v>
      </c>
    </row>
    <row r="2003" spans="1:2" ht="15">
      <c r="A2003" s="68" t="s">
        <v>2350</v>
      </c>
      <c r="B2003" s="67" t="s">
        <v>7965</v>
      </c>
    </row>
    <row r="2004" spans="1:2" ht="15">
      <c r="A2004" s="68" t="s">
        <v>2351</v>
      </c>
      <c r="B2004" s="67" t="s">
        <v>7965</v>
      </c>
    </row>
    <row r="2005" spans="1:2" ht="15">
      <c r="A2005" s="68" t="s">
        <v>2352</v>
      </c>
      <c r="B2005" s="67" t="s">
        <v>7965</v>
      </c>
    </row>
    <row r="2006" spans="1:2" ht="15">
      <c r="A2006" s="68" t="s">
        <v>2353</v>
      </c>
      <c r="B2006" s="67" t="s">
        <v>7965</v>
      </c>
    </row>
    <row r="2007" spans="1:2" ht="15">
      <c r="A2007" s="68" t="s">
        <v>2354</v>
      </c>
      <c r="B2007" s="67" t="s">
        <v>7965</v>
      </c>
    </row>
    <row r="2008" spans="1:2" ht="15">
      <c r="A2008" s="68" t="s">
        <v>2355</v>
      </c>
      <c r="B2008" s="67" t="s">
        <v>7965</v>
      </c>
    </row>
    <row r="2009" spans="1:2" ht="15">
      <c r="A2009" s="68" t="s">
        <v>2356</v>
      </c>
      <c r="B2009" s="67" t="s">
        <v>7965</v>
      </c>
    </row>
    <row r="2010" spans="1:2" ht="15">
      <c r="A2010" s="68" t="s">
        <v>2357</v>
      </c>
      <c r="B2010" s="67" t="s">
        <v>7965</v>
      </c>
    </row>
    <row r="2011" spans="1:2" ht="15">
      <c r="A2011" s="68" t="s">
        <v>2358</v>
      </c>
      <c r="B2011" s="67" t="s">
        <v>7965</v>
      </c>
    </row>
    <row r="2012" spans="1:2" ht="15">
      <c r="A2012" s="68" t="s">
        <v>2359</v>
      </c>
      <c r="B2012" s="67" t="s">
        <v>7965</v>
      </c>
    </row>
    <row r="2013" spans="1:2" ht="15">
      <c r="A2013" s="68" t="s">
        <v>2360</v>
      </c>
      <c r="B2013" s="67" t="s">
        <v>7965</v>
      </c>
    </row>
    <row r="2014" spans="1:2" ht="15">
      <c r="A2014" s="68" t="s">
        <v>2361</v>
      </c>
      <c r="B2014" s="67" t="s">
        <v>7965</v>
      </c>
    </row>
    <row r="2015" spans="1:2" ht="15">
      <c r="A2015" s="68" t="s">
        <v>2362</v>
      </c>
      <c r="B2015" s="67" t="s">
        <v>7965</v>
      </c>
    </row>
    <row r="2016" spans="1:2" ht="15">
      <c r="A2016" s="68" t="s">
        <v>2363</v>
      </c>
      <c r="B2016" s="67" t="s">
        <v>7965</v>
      </c>
    </row>
    <row r="2017" spans="1:2" ht="15">
      <c r="A2017" s="68" t="s">
        <v>2364</v>
      </c>
      <c r="B2017" s="67" t="s">
        <v>7965</v>
      </c>
    </row>
    <row r="2018" spans="1:2" ht="15">
      <c r="A2018" s="68" t="s">
        <v>2365</v>
      </c>
      <c r="B2018" s="67" t="s">
        <v>7965</v>
      </c>
    </row>
    <row r="2019" spans="1:2" ht="15">
      <c r="A2019" s="68" t="s">
        <v>2366</v>
      </c>
      <c r="B2019" s="67" t="s">
        <v>7965</v>
      </c>
    </row>
    <row r="2020" spans="1:2" ht="15">
      <c r="A2020" s="68" t="s">
        <v>2367</v>
      </c>
      <c r="B2020" s="67" t="s">
        <v>7965</v>
      </c>
    </row>
    <row r="2021" spans="1:2" ht="15">
      <c r="A2021" s="68" t="s">
        <v>2368</v>
      </c>
      <c r="B2021" s="67" t="s">
        <v>7965</v>
      </c>
    </row>
    <row r="2022" spans="1:2" ht="15">
      <c r="A2022" s="68" t="s">
        <v>2369</v>
      </c>
      <c r="B2022" s="67" t="s">
        <v>7965</v>
      </c>
    </row>
    <row r="2023" spans="1:2" ht="15">
      <c r="A2023" s="68" t="s">
        <v>2370</v>
      </c>
      <c r="B2023" s="67" t="s">
        <v>7965</v>
      </c>
    </row>
    <row r="2024" spans="1:2" ht="15">
      <c r="A2024" s="68" t="s">
        <v>2371</v>
      </c>
      <c r="B2024" s="67" t="s">
        <v>7965</v>
      </c>
    </row>
    <row r="2025" spans="1:2" ht="15">
      <c r="A2025" s="68" t="s">
        <v>2372</v>
      </c>
      <c r="B2025" s="67" t="s">
        <v>7965</v>
      </c>
    </row>
    <row r="2026" spans="1:2" ht="15">
      <c r="A2026" s="68" t="s">
        <v>2373</v>
      </c>
      <c r="B2026" s="67" t="s">
        <v>7965</v>
      </c>
    </row>
    <row r="2027" spans="1:2" ht="15">
      <c r="A2027" s="68" t="s">
        <v>2374</v>
      </c>
      <c r="B2027" s="67" t="s">
        <v>7965</v>
      </c>
    </row>
    <row r="2028" spans="1:2" ht="15">
      <c r="A2028" s="68" t="s">
        <v>2375</v>
      </c>
      <c r="B2028" s="67" t="s">
        <v>7965</v>
      </c>
    </row>
    <row r="2029" spans="1:2" ht="15">
      <c r="A2029" s="68" t="s">
        <v>2376</v>
      </c>
      <c r="B2029" s="67" t="s">
        <v>7965</v>
      </c>
    </row>
    <row r="2030" spans="1:2" ht="15">
      <c r="A2030" s="68" t="s">
        <v>2377</v>
      </c>
      <c r="B2030" s="67" t="s">
        <v>7965</v>
      </c>
    </row>
    <row r="2031" spans="1:2" ht="15">
      <c r="A2031" s="68" t="s">
        <v>2378</v>
      </c>
      <c r="B2031" s="67" t="s">
        <v>7965</v>
      </c>
    </row>
    <row r="2032" spans="1:2" ht="15">
      <c r="A2032" s="68" t="s">
        <v>2379</v>
      </c>
      <c r="B2032" s="67" t="s">
        <v>7965</v>
      </c>
    </row>
    <row r="2033" spans="1:2" ht="15">
      <c r="A2033" s="68" t="s">
        <v>2380</v>
      </c>
      <c r="B2033" s="67" t="s">
        <v>7965</v>
      </c>
    </row>
    <row r="2034" spans="1:2" ht="15">
      <c r="A2034" s="68" t="s">
        <v>2381</v>
      </c>
      <c r="B2034" s="67" t="s">
        <v>7965</v>
      </c>
    </row>
    <row r="2035" spans="1:2" ht="15">
      <c r="A2035" s="68" t="s">
        <v>2382</v>
      </c>
      <c r="B2035" s="67" t="s">
        <v>7965</v>
      </c>
    </row>
    <row r="2036" spans="1:2" ht="15">
      <c r="A2036" s="68" t="s">
        <v>2383</v>
      </c>
      <c r="B2036" s="67" t="s">
        <v>7965</v>
      </c>
    </row>
    <row r="2037" spans="1:2" ht="15">
      <c r="A2037" s="68" t="s">
        <v>2384</v>
      </c>
      <c r="B2037" s="67" t="s">
        <v>7965</v>
      </c>
    </row>
    <row r="2038" spans="1:2" ht="15">
      <c r="A2038" s="68" t="s">
        <v>2385</v>
      </c>
      <c r="B2038" s="67" t="s">
        <v>7965</v>
      </c>
    </row>
    <row r="2039" spans="1:2" ht="15">
      <c r="A2039" s="68" t="s">
        <v>2386</v>
      </c>
      <c r="B2039" s="67" t="s">
        <v>7965</v>
      </c>
    </row>
    <row r="2040" spans="1:2" ht="15">
      <c r="A2040" s="68" t="s">
        <v>2387</v>
      </c>
      <c r="B2040" s="67" t="s">
        <v>7965</v>
      </c>
    </row>
    <row r="2041" spans="1:2" ht="15">
      <c r="A2041" s="68" t="s">
        <v>2388</v>
      </c>
      <c r="B2041" s="67" t="s">
        <v>7965</v>
      </c>
    </row>
    <row r="2042" spans="1:2" ht="15">
      <c r="A2042" s="68" t="s">
        <v>2389</v>
      </c>
      <c r="B2042" s="67" t="s">
        <v>7965</v>
      </c>
    </row>
    <row r="2043" spans="1:2" ht="15">
      <c r="A2043" s="68" t="s">
        <v>2390</v>
      </c>
      <c r="B2043" s="67" t="s">
        <v>7965</v>
      </c>
    </row>
    <row r="2044" spans="1:2" ht="15">
      <c r="A2044" s="68" t="s">
        <v>2391</v>
      </c>
      <c r="B2044" s="67" t="s">
        <v>7965</v>
      </c>
    </row>
    <row r="2045" spans="1:2" ht="15">
      <c r="A2045" s="68" t="s">
        <v>2392</v>
      </c>
      <c r="B2045" s="67" t="s">
        <v>7965</v>
      </c>
    </row>
    <row r="2046" spans="1:2" ht="15">
      <c r="A2046" s="68" t="s">
        <v>2393</v>
      </c>
      <c r="B2046" s="67" t="s">
        <v>7965</v>
      </c>
    </row>
    <row r="2047" spans="1:2" ht="15">
      <c r="A2047" s="68" t="s">
        <v>2394</v>
      </c>
      <c r="B2047" s="67" t="s">
        <v>7965</v>
      </c>
    </row>
    <row r="2048" spans="1:2" ht="15">
      <c r="A2048" s="68" t="s">
        <v>2395</v>
      </c>
      <c r="B2048" s="67" t="s">
        <v>7965</v>
      </c>
    </row>
    <row r="2049" spans="1:2" ht="15">
      <c r="A2049" s="68" t="s">
        <v>2396</v>
      </c>
      <c r="B2049" s="67" t="s">
        <v>7965</v>
      </c>
    </row>
    <row r="2050" spans="1:2" ht="15">
      <c r="A2050" s="68" t="s">
        <v>2397</v>
      </c>
      <c r="B2050" s="67" t="s">
        <v>7965</v>
      </c>
    </row>
    <row r="2051" spans="1:2" ht="15">
      <c r="A2051" s="68" t="s">
        <v>2398</v>
      </c>
      <c r="B2051" s="67" t="s">
        <v>7965</v>
      </c>
    </row>
    <row r="2052" spans="1:2" ht="15">
      <c r="A2052" s="68" t="s">
        <v>2399</v>
      </c>
      <c r="B2052" s="67" t="s">
        <v>7965</v>
      </c>
    </row>
    <row r="2053" spans="1:2" ht="15">
      <c r="A2053" s="68" t="s">
        <v>2400</v>
      </c>
      <c r="B2053" s="67" t="s">
        <v>7965</v>
      </c>
    </row>
    <row r="2054" spans="1:2" ht="15">
      <c r="A2054" s="68" t="s">
        <v>2401</v>
      </c>
      <c r="B2054" s="67" t="s">
        <v>7965</v>
      </c>
    </row>
    <row r="2055" spans="1:2" ht="15">
      <c r="A2055" s="68" t="s">
        <v>2402</v>
      </c>
      <c r="B2055" s="67" t="s">
        <v>7965</v>
      </c>
    </row>
    <row r="2056" spans="1:2" ht="15">
      <c r="A2056" s="68" t="s">
        <v>2403</v>
      </c>
      <c r="B2056" s="67" t="s">
        <v>7965</v>
      </c>
    </row>
    <row r="2057" spans="1:2" ht="15">
      <c r="A2057" s="68" t="s">
        <v>2404</v>
      </c>
      <c r="B2057" s="67" t="s">
        <v>7965</v>
      </c>
    </row>
    <row r="2058" spans="1:2" ht="15">
      <c r="A2058" s="68" t="s">
        <v>2405</v>
      </c>
      <c r="B2058" s="67" t="s">
        <v>7965</v>
      </c>
    </row>
    <row r="2059" spans="1:2" ht="15">
      <c r="A2059" s="68" t="s">
        <v>2406</v>
      </c>
      <c r="B2059" s="67" t="s">
        <v>7965</v>
      </c>
    </row>
    <row r="2060" spans="1:2" ht="15">
      <c r="A2060" s="68" t="s">
        <v>2407</v>
      </c>
      <c r="B2060" s="67" t="s">
        <v>7965</v>
      </c>
    </row>
    <row r="2061" spans="1:2" ht="15">
      <c r="A2061" s="68" t="s">
        <v>2408</v>
      </c>
      <c r="B2061" s="67" t="s">
        <v>7965</v>
      </c>
    </row>
    <row r="2062" spans="1:2" ht="15">
      <c r="A2062" s="68" t="s">
        <v>2409</v>
      </c>
      <c r="B2062" s="67" t="s">
        <v>7965</v>
      </c>
    </row>
    <row r="2063" spans="1:2" ht="15">
      <c r="A2063" s="68" t="s">
        <v>2410</v>
      </c>
      <c r="B2063" s="67" t="s">
        <v>7965</v>
      </c>
    </row>
    <row r="2064" spans="1:2" ht="15">
      <c r="A2064" s="68" t="s">
        <v>2411</v>
      </c>
      <c r="B2064" s="67" t="s">
        <v>7965</v>
      </c>
    </row>
    <row r="2065" spans="1:2" ht="15">
      <c r="A2065" s="68" t="s">
        <v>2412</v>
      </c>
      <c r="B2065" s="67" t="s">
        <v>7965</v>
      </c>
    </row>
    <row r="2066" spans="1:2" ht="15">
      <c r="A2066" s="68" t="s">
        <v>2413</v>
      </c>
      <c r="B2066" s="67" t="s">
        <v>7965</v>
      </c>
    </row>
    <row r="2067" spans="1:2" ht="15">
      <c r="A2067" s="68" t="s">
        <v>2414</v>
      </c>
      <c r="B2067" s="67" t="s">
        <v>7965</v>
      </c>
    </row>
    <row r="2068" spans="1:2" ht="15">
      <c r="A2068" s="68" t="s">
        <v>2415</v>
      </c>
      <c r="B2068" s="67" t="s">
        <v>7965</v>
      </c>
    </row>
    <row r="2069" spans="1:2" ht="15">
      <c r="A2069" s="68" t="s">
        <v>2416</v>
      </c>
      <c r="B2069" s="67" t="s">
        <v>7965</v>
      </c>
    </row>
    <row r="2070" spans="1:2" ht="15">
      <c r="A2070" s="68" t="s">
        <v>2417</v>
      </c>
      <c r="B2070" s="67" t="s">
        <v>7965</v>
      </c>
    </row>
    <row r="2071" spans="1:2" ht="15">
      <c r="A2071" s="68" t="s">
        <v>2418</v>
      </c>
      <c r="B2071" s="67" t="s">
        <v>7965</v>
      </c>
    </row>
    <row r="2072" spans="1:2" ht="15">
      <c r="A2072" s="68" t="s">
        <v>2419</v>
      </c>
      <c r="B2072" s="67" t="s">
        <v>7965</v>
      </c>
    </row>
    <row r="2073" spans="1:2" ht="15">
      <c r="A2073" s="68" t="s">
        <v>2420</v>
      </c>
      <c r="B2073" s="67" t="s">
        <v>7965</v>
      </c>
    </row>
    <row r="2074" spans="1:2" ht="15">
      <c r="A2074" s="68" t="s">
        <v>2421</v>
      </c>
      <c r="B2074" s="67" t="s">
        <v>7965</v>
      </c>
    </row>
    <row r="2075" spans="1:2" ht="15">
      <c r="A2075" s="68" t="s">
        <v>2422</v>
      </c>
      <c r="B2075" s="67" t="s">
        <v>7965</v>
      </c>
    </row>
    <row r="2076" spans="1:2" ht="15">
      <c r="A2076" s="68" t="s">
        <v>2423</v>
      </c>
      <c r="B2076" s="67" t="s">
        <v>7965</v>
      </c>
    </row>
    <row r="2077" spans="1:2" ht="15">
      <c r="A2077" s="68" t="s">
        <v>2424</v>
      </c>
      <c r="B2077" s="67" t="s">
        <v>7965</v>
      </c>
    </row>
    <row r="2078" spans="1:2" ht="15">
      <c r="A2078" s="68" t="s">
        <v>2425</v>
      </c>
      <c r="B2078" s="67" t="s">
        <v>7965</v>
      </c>
    </row>
    <row r="2079" spans="1:2" ht="15">
      <c r="A2079" s="68" t="s">
        <v>2426</v>
      </c>
      <c r="B2079" s="67" t="s">
        <v>7965</v>
      </c>
    </row>
    <row r="2080" spans="1:2" ht="15">
      <c r="A2080" s="68" t="s">
        <v>2427</v>
      </c>
      <c r="B2080" s="67" t="s">
        <v>7965</v>
      </c>
    </row>
    <row r="2081" spans="1:2" ht="15">
      <c r="A2081" s="68" t="s">
        <v>2428</v>
      </c>
      <c r="B2081" s="67" t="s">
        <v>7965</v>
      </c>
    </row>
    <row r="2082" spans="1:2" ht="15">
      <c r="A2082" s="68" t="s">
        <v>2429</v>
      </c>
      <c r="B2082" s="67" t="s">
        <v>7965</v>
      </c>
    </row>
    <row r="2083" spans="1:2" ht="15">
      <c r="A2083" s="68" t="s">
        <v>2430</v>
      </c>
      <c r="B2083" s="67" t="s">
        <v>7965</v>
      </c>
    </row>
    <row r="2084" spans="1:2" ht="15">
      <c r="A2084" s="68" t="s">
        <v>2431</v>
      </c>
      <c r="B2084" s="67" t="s">
        <v>7965</v>
      </c>
    </row>
    <row r="2085" spans="1:2" ht="15">
      <c r="A2085" s="68" t="s">
        <v>2432</v>
      </c>
      <c r="B2085" s="67" t="s">
        <v>7965</v>
      </c>
    </row>
    <row r="2086" spans="1:2" ht="15">
      <c r="A2086" s="68" t="s">
        <v>2433</v>
      </c>
      <c r="B2086" s="67" t="s">
        <v>7965</v>
      </c>
    </row>
    <row r="2087" spans="1:2" ht="15">
      <c r="A2087" s="68" t="s">
        <v>2434</v>
      </c>
      <c r="B2087" s="67" t="s">
        <v>7965</v>
      </c>
    </row>
    <row r="2088" spans="1:2" ht="15">
      <c r="A2088" s="68" t="s">
        <v>2435</v>
      </c>
      <c r="B2088" s="67" t="s">
        <v>7965</v>
      </c>
    </row>
    <row r="2089" spans="1:2" ht="15">
      <c r="A2089" s="68" t="s">
        <v>2436</v>
      </c>
      <c r="B2089" s="67" t="s">
        <v>7965</v>
      </c>
    </row>
    <row r="2090" spans="1:2" ht="15">
      <c r="A2090" s="68" t="s">
        <v>2437</v>
      </c>
      <c r="B2090" s="67" t="s">
        <v>7965</v>
      </c>
    </row>
    <row r="2091" spans="1:2" ht="15">
      <c r="A2091" s="68" t="s">
        <v>2438</v>
      </c>
      <c r="B2091" s="67" t="s">
        <v>7965</v>
      </c>
    </row>
    <row r="2092" spans="1:2" ht="15">
      <c r="A2092" s="68" t="s">
        <v>2439</v>
      </c>
      <c r="B2092" s="67" t="s">
        <v>7965</v>
      </c>
    </row>
    <row r="2093" spans="1:2" ht="15">
      <c r="A2093" s="68" t="s">
        <v>2440</v>
      </c>
      <c r="B2093" s="67" t="s">
        <v>7965</v>
      </c>
    </row>
    <row r="2094" spans="1:2" ht="15">
      <c r="A2094" s="68" t="s">
        <v>2441</v>
      </c>
      <c r="B2094" s="67" t="s">
        <v>7965</v>
      </c>
    </row>
    <row r="2095" spans="1:2" ht="15">
      <c r="A2095" s="68" t="s">
        <v>2442</v>
      </c>
      <c r="B2095" s="67" t="s">
        <v>7965</v>
      </c>
    </row>
    <row r="2096" spans="1:2" ht="15">
      <c r="A2096" s="68" t="s">
        <v>2443</v>
      </c>
      <c r="B2096" s="67" t="s">
        <v>7965</v>
      </c>
    </row>
    <row r="2097" spans="1:2" ht="15">
      <c r="A2097" s="68" t="s">
        <v>2444</v>
      </c>
      <c r="B2097" s="67" t="s">
        <v>7965</v>
      </c>
    </row>
    <row r="2098" spans="1:2" ht="15">
      <c r="A2098" s="68" t="s">
        <v>2445</v>
      </c>
      <c r="B2098" s="67" t="s">
        <v>7965</v>
      </c>
    </row>
    <row r="2099" spans="1:2" ht="15">
      <c r="A2099" s="68" t="s">
        <v>2446</v>
      </c>
      <c r="B2099" s="67" t="s">
        <v>7965</v>
      </c>
    </row>
    <row r="2100" spans="1:2" ht="15">
      <c r="A2100" s="68" t="s">
        <v>2447</v>
      </c>
      <c r="B2100" s="67" t="s">
        <v>7965</v>
      </c>
    </row>
    <row r="2101" spans="1:2" ht="15">
      <c r="A2101" s="68" t="s">
        <v>2448</v>
      </c>
      <c r="B2101" s="67" t="s">
        <v>7965</v>
      </c>
    </row>
    <row r="2102" spans="1:2" ht="15">
      <c r="A2102" s="68" t="s">
        <v>2449</v>
      </c>
      <c r="B2102" s="67" t="s">
        <v>7965</v>
      </c>
    </row>
    <row r="2103" spans="1:2" ht="15">
      <c r="A2103" s="68" t="s">
        <v>2450</v>
      </c>
      <c r="B2103" s="67" t="s">
        <v>7965</v>
      </c>
    </row>
    <row r="2104" spans="1:2" ht="15">
      <c r="A2104" s="68" t="s">
        <v>2451</v>
      </c>
      <c r="B2104" s="67" t="s">
        <v>7965</v>
      </c>
    </row>
    <row r="2105" spans="1:2" ht="15">
      <c r="A2105" s="68" t="s">
        <v>2452</v>
      </c>
      <c r="B2105" s="67" t="s">
        <v>7965</v>
      </c>
    </row>
    <row r="2106" spans="1:2" ht="15">
      <c r="A2106" s="68" t="s">
        <v>2453</v>
      </c>
      <c r="B2106" s="67" t="s">
        <v>7965</v>
      </c>
    </row>
    <row r="2107" spans="1:2" ht="15">
      <c r="A2107" s="68" t="s">
        <v>2454</v>
      </c>
      <c r="B2107" s="67" t="s">
        <v>7965</v>
      </c>
    </row>
    <row r="2108" spans="1:2" ht="15">
      <c r="A2108" s="68" t="s">
        <v>2455</v>
      </c>
      <c r="B2108" s="67" t="s">
        <v>7965</v>
      </c>
    </row>
    <row r="2109" spans="1:2" ht="15">
      <c r="A2109" s="68" t="s">
        <v>2456</v>
      </c>
      <c r="B2109" s="67" t="s">
        <v>7965</v>
      </c>
    </row>
    <row r="2110" spans="1:2" ht="15">
      <c r="A2110" s="68" t="s">
        <v>2457</v>
      </c>
      <c r="B2110" s="67" t="s">
        <v>7965</v>
      </c>
    </row>
    <row r="2111" spans="1:2" ht="15">
      <c r="A2111" s="68" t="s">
        <v>2458</v>
      </c>
      <c r="B2111" s="67" t="s">
        <v>7965</v>
      </c>
    </row>
    <row r="2112" spans="1:2" ht="15">
      <c r="A2112" s="68" t="s">
        <v>2459</v>
      </c>
      <c r="B2112" s="67" t="s">
        <v>7965</v>
      </c>
    </row>
    <row r="2113" spans="1:2" ht="15">
      <c r="A2113" s="68" t="s">
        <v>2460</v>
      </c>
      <c r="B2113" s="67" t="s">
        <v>7965</v>
      </c>
    </row>
    <row r="2114" spans="1:2" ht="15">
      <c r="A2114" s="68" t="s">
        <v>2461</v>
      </c>
      <c r="B2114" s="67" t="s">
        <v>7965</v>
      </c>
    </row>
    <row r="2115" spans="1:2" ht="15">
      <c r="A2115" s="68" t="s">
        <v>2462</v>
      </c>
      <c r="B2115" s="67" t="s">
        <v>7965</v>
      </c>
    </row>
    <row r="2116" spans="1:2" ht="15">
      <c r="A2116" s="68" t="s">
        <v>2463</v>
      </c>
      <c r="B2116" s="67" t="s">
        <v>7965</v>
      </c>
    </row>
    <row r="2117" spans="1:2" ht="15">
      <c r="A2117" s="68" t="s">
        <v>2464</v>
      </c>
      <c r="B2117" s="67" t="s">
        <v>7965</v>
      </c>
    </row>
    <row r="2118" spans="1:2" ht="15">
      <c r="A2118" s="68" t="s">
        <v>2465</v>
      </c>
      <c r="B2118" s="67" t="s">
        <v>7965</v>
      </c>
    </row>
    <row r="2119" spans="1:2" ht="15">
      <c r="A2119" s="68" t="s">
        <v>2466</v>
      </c>
      <c r="B2119" s="67" t="s">
        <v>7965</v>
      </c>
    </row>
    <row r="2120" spans="1:2" ht="15">
      <c r="A2120" s="68" t="s">
        <v>2467</v>
      </c>
      <c r="B2120" s="67" t="s">
        <v>7965</v>
      </c>
    </row>
    <row r="2121" spans="1:2" ht="15">
      <c r="A2121" s="68" t="s">
        <v>2468</v>
      </c>
      <c r="B2121" s="67" t="s">
        <v>7965</v>
      </c>
    </row>
    <row r="2122" spans="1:2" ht="15">
      <c r="A2122" s="68" t="s">
        <v>2469</v>
      </c>
      <c r="B2122" s="67" t="s">
        <v>7965</v>
      </c>
    </row>
    <row r="2123" spans="1:2" ht="15">
      <c r="A2123" s="68" t="s">
        <v>2470</v>
      </c>
      <c r="B2123" s="67" t="s">
        <v>7965</v>
      </c>
    </row>
    <row r="2124" spans="1:2" ht="15">
      <c r="A2124" s="68" t="s">
        <v>2471</v>
      </c>
      <c r="B2124" s="67" t="s">
        <v>7965</v>
      </c>
    </row>
    <row r="2125" spans="1:2" ht="15">
      <c r="A2125" s="68" t="s">
        <v>2472</v>
      </c>
      <c r="B2125" s="67" t="s">
        <v>7965</v>
      </c>
    </row>
    <row r="2126" spans="1:2" ht="15">
      <c r="A2126" s="68" t="s">
        <v>2473</v>
      </c>
      <c r="B2126" s="67" t="s">
        <v>7965</v>
      </c>
    </row>
    <row r="2127" spans="1:2" ht="15">
      <c r="A2127" s="68" t="s">
        <v>2474</v>
      </c>
      <c r="B2127" s="67" t="s">
        <v>7965</v>
      </c>
    </row>
    <row r="2128" spans="1:2" ht="15">
      <c r="A2128" s="68" t="s">
        <v>2475</v>
      </c>
      <c r="B2128" s="67" t="s">
        <v>7965</v>
      </c>
    </row>
    <row r="2129" spans="1:2" ht="15">
      <c r="A2129" s="68" t="s">
        <v>2476</v>
      </c>
      <c r="B2129" s="67" t="s">
        <v>7965</v>
      </c>
    </row>
    <row r="2130" spans="1:2" ht="15">
      <c r="A2130" s="68" t="s">
        <v>2477</v>
      </c>
      <c r="B2130" s="67" t="s">
        <v>7965</v>
      </c>
    </row>
    <row r="2131" spans="1:2" ht="15">
      <c r="A2131" s="68" t="s">
        <v>2478</v>
      </c>
      <c r="B2131" s="67" t="s">
        <v>7965</v>
      </c>
    </row>
    <row r="2132" spans="1:2" ht="15">
      <c r="A2132" s="68" t="s">
        <v>2479</v>
      </c>
      <c r="B2132" s="67" t="s">
        <v>7965</v>
      </c>
    </row>
    <row r="2133" spans="1:2" ht="15">
      <c r="A2133" s="68" t="s">
        <v>2480</v>
      </c>
      <c r="B2133" s="67" t="s">
        <v>7965</v>
      </c>
    </row>
    <row r="2134" spans="1:2" ht="15">
      <c r="A2134" s="68" t="s">
        <v>2481</v>
      </c>
      <c r="B2134" s="67" t="s">
        <v>7965</v>
      </c>
    </row>
    <row r="2135" spans="1:2" ht="15">
      <c r="A2135" s="68" t="s">
        <v>2482</v>
      </c>
      <c r="B2135" s="67" t="s">
        <v>7965</v>
      </c>
    </row>
    <row r="2136" spans="1:2" ht="15">
      <c r="A2136" s="68" t="s">
        <v>2483</v>
      </c>
      <c r="B2136" s="67" t="s">
        <v>7965</v>
      </c>
    </row>
    <row r="2137" spans="1:2" ht="15">
      <c r="A2137" s="68" t="s">
        <v>2484</v>
      </c>
      <c r="B2137" s="67" t="s">
        <v>7965</v>
      </c>
    </row>
    <row r="2138" spans="1:2" ht="15">
      <c r="A2138" s="68" t="s">
        <v>2485</v>
      </c>
      <c r="B2138" s="67" t="s">
        <v>7965</v>
      </c>
    </row>
    <row r="2139" spans="1:2" ht="15">
      <c r="A2139" s="68" t="s">
        <v>2486</v>
      </c>
      <c r="B2139" s="67" t="s">
        <v>7965</v>
      </c>
    </row>
    <row r="2140" spans="1:2" ht="15">
      <c r="A2140" s="68" t="s">
        <v>2487</v>
      </c>
      <c r="B2140" s="67" t="s">
        <v>7965</v>
      </c>
    </row>
    <row r="2141" spans="1:2" ht="15">
      <c r="A2141" s="68" t="s">
        <v>2488</v>
      </c>
      <c r="B2141" s="67" t="s">
        <v>7965</v>
      </c>
    </row>
    <row r="2142" spans="1:2" ht="15">
      <c r="A2142" s="68" t="s">
        <v>2489</v>
      </c>
      <c r="B2142" s="67" t="s">
        <v>7965</v>
      </c>
    </row>
    <row r="2143" spans="1:2" ht="15">
      <c r="A2143" s="68" t="s">
        <v>2490</v>
      </c>
      <c r="B2143" s="67" t="s">
        <v>7965</v>
      </c>
    </row>
    <row r="2144" spans="1:2" ht="15">
      <c r="A2144" s="68" t="s">
        <v>2491</v>
      </c>
      <c r="B2144" s="67" t="s">
        <v>7965</v>
      </c>
    </row>
    <row r="2145" spans="1:2" ht="15">
      <c r="A2145" s="68" t="s">
        <v>2492</v>
      </c>
      <c r="B2145" s="67" t="s">
        <v>7965</v>
      </c>
    </row>
    <row r="2146" spans="1:2" ht="15">
      <c r="A2146" s="68" t="s">
        <v>2493</v>
      </c>
      <c r="B2146" s="67" t="s">
        <v>7965</v>
      </c>
    </row>
    <row r="2147" spans="1:2" ht="15">
      <c r="A2147" s="68" t="s">
        <v>2494</v>
      </c>
      <c r="B2147" s="67" t="s">
        <v>7965</v>
      </c>
    </row>
    <row r="2148" spans="1:2" ht="15">
      <c r="A2148" s="68" t="s">
        <v>2495</v>
      </c>
      <c r="B2148" s="67" t="s">
        <v>7965</v>
      </c>
    </row>
    <row r="2149" spans="1:2" ht="15">
      <c r="A2149" s="68" t="s">
        <v>2496</v>
      </c>
      <c r="B2149" s="67" t="s">
        <v>7965</v>
      </c>
    </row>
    <row r="2150" spans="1:2" ht="15">
      <c r="A2150" s="68" t="s">
        <v>2497</v>
      </c>
      <c r="B2150" s="67" t="s">
        <v>7965</v>
      </c>
    </row>
    <row r="2151" spans="1:2" ht="15">
      <c r="A2151" s="68" t="s">
        <v>2498</v>
      </c>
      <c r="B2151" s="67" t="s">
        <v>7965</v>
      </c>
    </row>
    <row r="2152" spans="1:2" ht="15">
      <c r="A2152" s="68" t="s">
        <v>2499</v>
      </c>
      <c r="B2152" s="67" t="s">
        <v>7965</v>
      </c>
    </row>
    <row r="2153" spans="1:2" ht="15">
      <c r="A2153" s="68" t="s">
        <v>2500</v>
      </c>
      <c r="B2153" s="67" t="s">
        <v>7965</v>
      </c>
    </row>
    <row r="2154" spans="1:2" ht="15">
      <c r="A2154" s="68" t="s">
        <v>2501</v>
      </c>
      <c r="B2154" s="67" t="s">
        <v>7965</v>
      </c>
    </row>
    <row r="2155" spans="1:2" ht="15">
      <c r="A2155" s="68" t="s">
        <v>2502</v>
      </c>
      <c r="B2155" s="67" t="s">
        <v>7965</v>
      </c>
    </row>
    <row r="2156" spans="1:2" ht="15">
      <c r="A2156" s="68" t="s">
        <v>2503</v>
      </c>
      <c r="B2156" s="67" t="s">
        <v>7965</v>
      </c>
    </row>
    <row r="2157" spans="1:2" ht="15">
      <c r="A2157" s="68" t="s">
        <v>2504</v>
      </c>
      <c r="B2157" s="67" t="s">
        <v>7965</v>
      </c>
    </row>
    <row r="2158" spans="1:2" ht="15">
      <c r="A2158" s="68" t="s">
        <v>2505</v>
      </c>
      <c r="B2158" s="67" t="s">
        <v>7965</v>
      </c>
    </row>
    <row r="2159" spans="1:2" ht="15">
      <c r="A2159" s="68" t="s">
        <v>2506</v>
      </c>
      <c r="B2159" s="67" t="s">
        <v>7965</v>
      </c>
    </row>
    <row r="2160" spans="1:2" ht="15">
      <c r="A2160" s="68" t="s">
        <v>2507</v>
      </c>
      <c r="B2160" s="67" t="s">
        <v>7965</v>
      </c>
    </row>
    <row r="2161" spans="1:2" ht="15">
      <c r="A2161" s="68" t="s">
        <v>2508</v>
      </c>
      <c r="B2161" s="67" t="s">
        <v>7965</v>
      </c>
    </row>
    <row r="2162" spans="1:2" ht="15">
      <c r="A2162" s="68" t="s">
        <v>2509</v>
      </c>
      <c r="B2162" s="67" t="s">
        <v>7965</v>
      </c>
    </row>
    <row r="2163" spans="1:2" ht="15">
      <c r="A2163" s="68" t="s">
        <v>2510</v>
      </c>
      <c r="B2163" s="67" t="s">
        <v>7965</v>
      </c>
    </row>
    <row r="2164" spans="1:2" ht="15">
      <c r="A2164" s="68" t="s">
        <v>2511</v>
      </c>
      <c r="B2164" s="67" t="s">
        <v>7965</v>
      </c>
    </row>
    <row r="2165" spans="1:2" ht="15">
      <c r="A2165" s="68" t="s">
        <v>2512</v>
      </c>
      <c r="B2165" s="67" t="s">
        <v>7965</v>
      </c>
    </row>
    <row r="2166" spans="1:2" ht="15">
      <c r="A2166" s="68" t="s">
        <v>2513</v>
      </c>
      <c r="B2166" s="67" t="s">
        <v>7965</v>
      </c>
    </row>
    <row r="2167" spans="1:2" ht="15">
      <c r="A2167" s="68" t="s">
        <v>2514</v>
      </c>
      <c r="B2167" s="67" t="s">
        <v>7965</v>
      </c>
    </row>
    <row r="2168" spans="1:2" ht="15">
      <c r="A2168" s="68" t="s">
        <v>2515</v>
      </c>
      <c r="B2168" s="67" t="s">
        <v>7965</v>
      </c>
    </row>
    <row r="2169" spans="1:2" ht="15">
      <c r="A2169" s="68" t="s">
        <v>2516</v>
      </c>
      <c r="B2169" s="67" t="s">
        <v>7965</v>
      </c>
    </row>
    <row r="2170" spans="1:2" ht="15">
      <c r="A2170" s="68" t="s">
        <v>2517</v>
      </c>
      <c r="B2170" s="67" t="s">
        <v>7965</v>
      </c>
    </row>
    <row r="2171" spans="1:2" ht="15">
      <c r="A2171" s="68" t="s">
        <v>2518</v>
      </c>
      <c r="B2171" s="67" t="s">
        <v>7965</v>
      </c>
    </row>
    <row r="2172" spans="1:2" ht="15">
      <c r="A2172" s="68" t="s">
        <v>2519</v>
      </c>
      <c r="B2172" s="67" t="s">
        <v>7965</v>
      </c>
    </row>
    <row r="2173" spans="1:2" ht="15">
      <c r="A2173" s="68" t="s">
        <v>2520</v>
      </c>
      <c r="B2173" s="67" t="s">
        <v>7965</v>
      </c>
    </row>
    <row r="2174" spans="1:2" ht="15">
      <c r="A2174" s="68" t="s">
        <v>2521</v>
      </c>
      <c r="B2174" s="67" t="s">
        <v>7965</v>
      </c>
    </row>
    <row r="2175" spans="1:2" ht="15">
      <c r="A2175" s="68" t="s">
        <v>2522</v>
      </c>
      <c r="B2175" s="67" t="s">
        <v>7965</v>
      </c>
    </row>
    <row r="2176" spans="1:2" ht="15">
      <c r="A2176" s="68" t="s">
        <v>2523</v>
      </c>
      <c r="B2176" s="67" t="s">
        <v>7965</v>
      </c>
    </row>
    <row r="2177" spans="1:2" ht="15">
      <c r="A2177" s="68" t="s">
        <v>2524</v>
      </c>
      <c r="B2177" s="67" t="s">
        <v>7965</v>
      </c>
    </row>
    <row r="2178" spans="1:2" ht="15">
      <c r="A2178" s="68" t="s">
        <v>2525</v>
      </c>
      <c r="B2178" s="67" t="s">
        <v>7965</v>
      </c>
    </row>
    <row r="2179" spans="1:2" ht="15">
      <c r="A2179" s="68" t="s">
        <v>2526</v>
      </c>
      <c r="B2179" s="67" t="s">
        <v>7965</v>
      </c>
    </row>
    <row r="2180" spans="1:2" ht="15">
      <c r="A2180" s="68" t="s">
        <v>2527</v>
      </c>
      <c r="B2180" s="67" t="s">
        <v>7965</v>
      </c>
    </row>
    <row r="2181" spans="1:2" ht="15">
      <c r="A2181" s="68" t="s">
        <v>2528</v>
      </c>
      <c r="B2181" s="67" t="s">
        <v>7965</v>
      </c>
    </row>
    <row r="2182" spans="1:2" ht="15">
      <c r="A2182" s="68" t="s">
        <v>2529</v>
      </c>
      <c r="B2182" s="67" t="s">
        <v>7965</v>
      </c>
    </row>
    <row r="2183" spans="1:2" ht="15">
      <c r="A2183" s="68" t="s">
        <v>2530</v>
      </c>
      <c r="B2183" s="67" t="s">
        <v>7965</v>
      </c>
    </row>
    <row r="2184" spans="1:2" ht="15">
      <c r="A2184" s="68" t="s">
        <v>2531</v>
      </c>
      <c r="B2184" s="67" t="s">
        <v>7965</v>
      </c>
    </row>
    <row r="2185" spans="1:2" ht="15">
      <c r="A2185" s="68" t="s">
        <v>2532</v>
      </c>
      <c r="B2185" s="67" t="s">
        <v>7965</v>
      </c>
    </row>
    <row r="2186" spans="1:2" ht="15">
      <c r="A2186" s="68" t="s">
        <v>2533</v>
      </c>
      <c r="B2186" s="67" t="s">
        <v>7965</v>
      </c>
    </row>
    <row r="2187" spans="1:2" ht="15">
      <c r="A2187" s="68" t="s">
        <v>2534</v>
      </c>
      <c r="B2187" s="67" t="s">
        <v>7965</v>
      </c>
    </row>
    <row r="2188" spans="1:2" ht="15">
      <c r="A2188" s="68" t="s">
        <v>2535</v>
      </c>
      <c r="B2188" s="67" t="s">
        <v>7965</v>
      </c>
    </row>
    <row r="2189" spans="1:2" ht="15">
      <c r="A2189" s="68" t="s">
        <v>2536</v>
      </c>
      <c r="B2189" s="67" t="s">
        <v>7965</v>
      </c>
    </row>
    <row r="2190" spans="1:2" ht="15">
      <c r="A2190" s="68" t="s">
        <v>2537</v>
      </c>
      <c r="B2190" s="67" t="s">
        <v>7965</v>
      </c>
    </row>
    <row r="2191" spans="1:2" ht="15">
      <c r="A2191" s="68" t="s">
        <v>2538</v>
      </c>
      <c r="B2191" s="67" t="s">
        <v>7965</v>
      </c>
    </row>
    <row r="2192" spans="1:2" ht="15">
      <c r="A2192" s="68" t="s">
        <v>2539</v>
      </c>
      <c r="B2192" s="67" t="s">
        <v>7965</v>
      </c>
    </row>
    <row r="2193" spans="1:2" ht="15">
      <c r="A2193" s="68" t="s">
        <v>2540</v>
      </c>
      <c r="B2193" s="67" t="s">
        <v>7965</v>
      </c>
    </row>
    <row r="2194" spans="1:2" ht="15">
      <c r="A2194" s="68" t="s">
        <v>2541</v>
      </c>
      <c r="B2194" s="67" t="s">
        <v>7965</v>
      </c>
    </row>
    <row r="2195" spans="1:2" ht="15">
      <c r="A2195" s="68" t="s">
        <v>2542</v>
      </c>
      <c r="B2195" s="67" t="s">
        <v>7965</v>
      </c>
    </row>
    <row r="2196" spans="1:2" ht="15">
      <c r="A2196" s="68" t="s">
        <v>2543</v>
      </c>
      <c r="B2196" s="67" t="s">
        <v>7965</v>
      </c>
    </row>
    <row r="2197" spans="1:2" ht="15">
      <c r="A2197" s="68" t="s">
        <v>2544</v>
      </c>
      <c r="B2197" s="67" t="s">
        <v>7965</v>
      </c>
    </row>
    <row r="2198" spans="1:2" ht="15">
      <c r="A2198" s="68" t="s">
        <v>2545</v>
      </c>
      <c r="B2198" s="67" t="s">
        <v>7965</v>
      </c>
    </row>
    <row r="2199" spans="1:2" ht="15">
      <c r="A2199" s="68" t="s">
        <v>2546</v>
      </c>
      <c r="B2199" s="67" t="s">
        <v>7965</v>
      </c>
    </row>
    <row r="2200" spans="1:2" ht="15">
      <c r="A2200" s="68" t="s">
        <v>2547</v>
      </c>
      <c r="B2200" s="67" t="s">
        <v>7965</v>
      </c>
    </row>
    <row r="2201" spans="1:2" ht="15">
      <c r="A2201" s="68" t="s">
        <v>2548</v>
      </c>
      <c r="B2201" s="67" t="s">
        <v>7965</v>
      </c>
    </row>
    <row r="2202" spans="1:2" ht="15">
      <c r="A2202" s="68" t="s">
        <v>2549</v>
      </c>
      <c r="B2202" s="67" t="s">
        <v>7965</v>
      </c>
    </row>
    <row r="2203" spans="1:2" ht="15">
      <c r="A2203" s="68" t="s">
        <v>2550</v>
      </c>
      <c r="B2203" s="67" t="s">
        <v>7965</v>
      </c>
    </row>
    <row r="2204" spans="1:2" ht="15">
      <c r="A2204" s="68" t="s">
        <v>2551</v>
      </c>
      <c r="B2204" s="67" t="s">
        <v>7965</v>
      </c>
    </row>
    <row r="2205" spans="1:2" ht="15">
      <c r="A2205" s="68" t="s">
        <v>2552</v>
      </c>
      <c r="B2205" s="67" t="s">
        <v>7965</v>
      </c>
    </row>
    <row r="2206" spans="1:2" ht="15">
      <c r="A2206" s="68" t="s">
        <v>2553</v>
      </c>
      <c r="B2206" s="67" t="s">
        <v>7965</v>
      </c>
    </row>
    <row r="2207" spans="1:2" ht="15">
      <c r="A2207" s="68" t="s">
        <v>2554</v>
      </c>
      <c r="B2207" s="67" t="s">
        <v>7965</v>
      </c>
    </row>
    <row r="2208" spans="1:2" ht="15">
      <c r="A2208" s="68" t="s">
        <v>2555</v>
      </c>
      <c r="B2208" s="67" t="s">
        <v>7965</v>
      </c>
    </row>
    <row r="2209" spans="1:2" ht="15">
      <c r="A2209" s="68" t="s">
        <v>2556</v>
      </c>
      <c r="B2209" s="67" t="s">
        <v>7965</v>
      </c>
    </row>
    <row r="2210" spans="1:2" ht="15">
      <c r="A2210" s="68" t="s">
        <v>2557</v>
      </c>
      <c r="B2210" s="67" t="s">
        <v>7965</v>
      </c>
    </row>
    <row r="2211" spans="1:2" ht="15">
      <c r="A2211" s="68" t="s">
        <v>2558</v>
      </c>
      <c r="B2211" s="67" t="s">
        <v>7965</v>
      </c>
    </row>
    <row r="2212" spans="1:2" ht="15">
      <c r="A2212" s="68" t="s">
        <v>2559</v>
      </c>
      <c r="B2212" s="67" t="s">
        <v>7965</v>
      </c>
    </row>
    <row r="2213" spans="1:2" ht="15">
      <c r="A2213" s="68" t="s">
        <v>2560</v>
      </c>
      <c r="B2213" s="67" t="s">
        <v>7965</v>
      </c>
    </row>
    <row r="2214" spans="1:2" ht="15">
      <c r="A2214" s="68" t="s">
        <v>2561</v>
      </c>
      <c r="B2214" s="67" t="s">
        <v>7965</v>
      </c>
    </row>
    <row r="2215" spans="1:2" ht="15">
      <c r="A2215" s="68" t="s">
        <v>2562</v>
      </c>
      <c r="B2215" s="67" t="s">
        <v>7965</v>
      </c>
    </row>
    <row r="2216" spans="1:2" ht="15">
      <c r="A2216" s="68" t="s">
        <v>2563</v>
      </c>
      <c r="B2216" s="67" t="s">
        <v>7965</v>
      </c>
    </row>
    <row r="2217" spans="1:2" ht="15">
      <c r="A2217" s="68" t="s">
        <v>2564</v>
      </c>
      <c r="B2217" s="67" t="s">
        <v>7965</v>
      </c>
    </row>
    <row r="2218" spans="1:2" ht="15">
      <c r="A2218" s="68" t="s">
        <v>2565</v>
      </c>
      <c r="B2218" s="67" t="s">
        <v>7965</v>
      </c>
    </row>
    <row r="2219" spans="1:2" ht="15">
      <c r="A2219" s="68" t="s">
        <v>2566</v>
      </c>
      <c r="B2219" s="67" t="s">
        <v>7965</v>
      </c>
    </row>
    <row r="2220" spans="1:2" ht="15">
      <c r="A2220" s="68" t="s">
        <v>2567</v>
      </c>
      <c r="B2220" s="67" t="s">
        <v>7965</v>
      </c>
    </row>
    <row r="2221" spans="1:2" ht="15">
      <c r="A2221" s="68" t="s">
        <v>2568</v>
      </c>
      <c r="B2221" s="67" t="s">
        <v>7965</v>
      </c>
    </row>
    <row r="2222" spans="1:2" ht="15">
      <c r="A2222" s="68" t="s">
        <v>2569</v>
      </c>
      <c r="B2222" s="67" t="s">
        <v>7965</v>
      </c>
    </row>
    <row r="2223" spans="1:2" ht="15">
      <c r="A2223" s="68" t="s">
        <v>2570</v>
      </c>
      <c r="B2223" s="67" t="s">
        <v>7965</v>
      </c>
    </row>
    <row r="2224" spans="1:2" ht="15">
      <c r="A2224" s="68" t="s">
        <v>2571</v>
      </c>
      <c r="B2224" s="67" t="s">
        <v>7965</v>
      </c>
    </row>
    <row r="2225" spans="1:2" ht="15">
      <c r="A2225" s="68" t="s">
        <v>2572</v>
      </c>
      <c r="B2225" s="67" t="s">
        <v>7965</v>
      </c>
    </row>
    <row r="2226" spans="1:2" ht="15">
      <c r="A2226" s="68" t="s">
        <v>2573</v>
      </c>
      <c r="B2226" s="67" t="s">
        <v>7965</v>
      </c>
    </row>
    <row r="2227" spans="1:2" ht="15">
      <c r="A2227" s="68" t="s">
        <v>2574</v>
      </c>
      <c r="B2227" s="67" t="s">
        <v>7965</v>
      </c>
    </row>
    <row r="2228" spans="1:2" ht="15">
      <c r="A2228" s="68" t="s">
        <v>2575</v>
      </c>
      <c r="B2228" s="67" t="s">
        <v>7965</v>
      </c>
    </row>
    <row r="2229" spans="1:2" ht="15">
      <c r="A2229" s="68" t="s">
        <v>2576</v>
      </c>
      <c r="B2229" s="67" t="s">
        <v>7965</v>
      </c>
    </row>
    <row r="2230" spans="1:2" ht="15">
      <c r="A2230" s="68" t="s">
        <v>2577</v>
      </c>
      <c r="B2230" s="67" t="s">
        <v>7965</v>
      </c>
    </row>
    <row r="2231" spans="1:2" ht="15">
      <c r="A2231" s="68" t="s">
        <v>2578</v>
      </c>
      <c r="B2231" s="67" t="s">
        <v>7965</v>
      </c>
    </row>
    <row r="2232" spans="1:2" ht="15">
      <c r="A2232" s="68" t="s">
        <v>2579</v>
      </c>
      <c r="B2232" s="67" t="s">
        <v>7965</v>
      </c>
    </row>
    <row r="2233" spans="1:2" ht="15">
      <c r="A2233" s="68" t="s">
        <v>2580</v>
      </c>
      <c r="B2233" s="67" t="s">
        <v>7965</v>
      </c>
    </row>
    <row r="2234" spans="1:2" ht="15">
      <c r="A2234" s="68" t="s">
        <v>2581</v>
      </c>
      <c r="B2234" s="67" t="s">
        <v>7965</v>
      </c>
    </row>
    <row r="2235" spans="1:2" ht="15">
      <c r="A2235" s="68" t="s">
        <v>2582</v>
      </c>
      <c r="B2235" s="67" t="s">
        <v>7965</v>
      </c>
    </row>
    <row r="2236" spans="1:2" ht="15">
      <c r="A2236" s="68" t="s">
        <v>2583</v>
      </c>
      <c r="B2236" s="67" t="s">
        <v>7965</v>
      </c>
    </row>
    <row r="2237" spans="1:2" ht="15">
      <c r="A2237" s="68" t="s">
        <v>2584</v>
      </c>
      <c r="B2237" s="67" t="s">
        <v>7965</v>
      </c>
    </row>
    <row r="2238" spans="1:2" ht="15">
      <c r="A2238" s="68" t="s">
        <v>2585</v>
      </c>
      <c r="B2238" s="67" t="s">
        <v>7965</v>
      </c>
    </row>
    <row r="2239" spans="1:2" ht="15">
      <c r="A2239" s="68" t="s">
        <v>2586</v>
      </c>
      <c r="B2239" s="67" t="s">
        <v>7965</v>
      </c>
    </row>
    <row r="2240" spans="1:2" ht="15">
      <c r="A2240" s="68" t="s">
        <v>2587</v>
      </c>
      <c r="B2240" s="67" t="s">
        <v>7965</v>
      </c>
    </row>
    <row r="2241" spans="1:2" ht="15">
      <c r="A2241" s="68" t="s">
        <v>2588</v>
      </c>
      <c r="B2241" s="67" t="s">
        <v>7965</v>
      </c>
    </row>
    <row r="2242" spans="1:2" ht="15">
      <c r="A2242" s="68" t="s">
        <v>2589</v>
      </c>
      <c r="B2242" s="67" t="s">
        <v>7965</v>
      </c>
    </row>
    <row r="2243" spans="1:2" ht="15">
      <c r="A2243" s="68" t="s">
        <v>2590</v>
      </c>
      <c r="B2243" s="67" t="s">
        <v>7965</v>
      </c>
    </row>
    <row r="2244" spans="1:2" ht="15">
      <c r="A2244" s="68" t="s">
        <v>2591</v>
      </c>
      <c r="B2244" s="67" t="s">
        <v>7965</v>
      </c>
    </row>
    <row r="2245" spans="1:2" ht="15">
      <c r="A2245" s="68" t="s">
        <v>2592</v>
      </c>
      <c r="B2245" s="67" t="s">
        <v>7965</v>
      </c>
    </row>
    <row r="2246" spans="1:2" ht="15">
      <c r="A2246" s="68" t="s">
        <v>2593</v>
      </c>
      <c r="B2246" s="67" t="s">
        <v>7965</v>
      </c>
    </row>
    <row r="2247" spans="1:2" ht="15">
      <c r="A2247" s="68" t="s">
        <v>2594</v>
      </c>
      <c r="B2247" s="67" t="s">
        <v>7965</v>
      </c>
    </row>
    <row r="2248" spans="1:2" ht="15">
      <c r="A2248" s="68" t="s">
        <v>2595</v>
      </c>
      <c r="B2248" s="67" t="s">
        <v>7965</v>
      </c>
    </row>
    <row r="2249" spans="1:2" ht="15">
      <c r="A2249" s="68" t="s">
        <v>2596</v>
      </c>
      <c r="B2249" s="67" t="s">
        <v>7965</v>
      </c>
    </row>
    <row r="2250" spans="1:2" ht="15">
      <c r="A2250" s="68" t="s">
        <v>2597</v>
      </c>
      <c r="B2250" s="67" t="s">
        <v>7965</v>
      </c>
    </row>
    <row r="2251" spans="1:2" ht="15">
      <c r="A2251" s="68" t="s">
        <v>2598</v>
      </c>
      <c r="B2251" s="67" t="s">
        <v>7965</v>
      </c>
    </row>
    <row r="2252" spans="1:2" ht="15">
      <c r="A2252" s="68" t="s">
        <v>2599</v>
      </c>
      <c r="B2252" s="67" t="s">
        <v>7965</v>
      </c>
    </row>
    <row r="2253" spans="1:2" ht="15">
      <c r="A2253" s="68" t="s">
        <v>2600</v>
      </c>
      <c r="B2253" s="67" t="s">
        <v>7965</v>
      </c>
    </row>
    <row r="2254" spans="1:2" ht="15">
      <c r="A2254" s="68" t="s">
        <v>2601</v>
      </c>
      <c r="B2254" s="67" t="s">
        <v>7965</v>
      </c>
    </row>
    <row r="2255" spans="1:2" ht="15">
      <c r="A2255" s="68" t="s">
        <v>2602</v>
      </c>
      <c r="B2255" s="67" t="s">
        <v>7965</v>
      </c>
    </row>
    <row r="2256" spans="1:2" ht="15">
      <c r="A2256" s="68" t="s">
        <v>2603</v>
      </c>
      <c r="B2256" s="67" t="s">
        <v>7965</v>
      </c>
    </row>
    <row r="2257" spans="1:2" ht="15">
      <c r="A2257" s="68" t="s">
        <v>2604</v>
      </c>
      <c r="B2257" s="67" t="s">
        <v>7965</v>
      </c>
    </row>
    <row r="2258" spans="1:2" ht="15">
      <c r="A2258" s="68" t="s">
        <v>2605</v>
      </c>
      <c r="B2258" s="67" t="s">
        <v>7965</v>
      </c>
    </row>
    <row r="2259" spans="1:2" ht="15">
      <c r="A2259" s="68" t="s">
        <v>2606</v>
      </c>
      <c r="B2259" s="67" t="s">
        <v>7965</v>
      </c>
    </row>
    <row r="2260" spans="1:2" ht="15">
      <c r="A2260" s="68" t="s">
        <v>2607</v>
      </c>
      <c r="B2260" s="67" t="s">
        <v>7965</v>
      </c>
    </row>
    <row r="2261" spans="1:2" ht="15">
      <c r="A2261" s="68" t="s">
        <v>2608</v>
      </c>
      <c r="B2261" s="67" t="s">
        <v>7965</v>
      </c>
    </row>
    <row r="2262" spans="1:2" ht="15">
      <c r="A2262" s="68" t="s">
        <v>2609</v>
      </c>
      <c r="B2262" s="67" t="s">
        <v>7965</v>
      </c>
    </row>
    <row r="2263" spans="1:2" ht="15">
      <c r="A2263" s="68" t="s">
        <v>2610</v>
      </c>
      <c r="B2263" s="67" t="s">
        <v>7965</v>
      </c>
    </row>
    <row r="2264" spans="1:2" ht="15">
      <c r="A2264" s="68" t="s">
        <v>2611</v>
      </c>
      <c r="B2264" s="67" t="s">
        <v>7965</v>
      </c>
    </row>
    <row r="2265" spans="1:2" ht="15">
      <c r="A2265" s="68" t="s">
        <v>2612</v>
      </c>
      <c r="B2265" s="67" t="s">
        <v>7965</v>
      </c>
    </row>
    <row r="2266" spans="1:2" ht="15">
      <c r="A2266" s="68" t="s">
        <v>2613</v>
      </c>
      <c r="B2266" s="67" t="s">
        <v>7965</v>
      </c>
    </row>
    <row r="2267" spans="1:2" ht="15">
      <c r="A2267" s="68" t="s">
        <v>2614</v>
      </c>
      <c r="B2267" s="67" t="s">
        <v>7965</v>
      </c>
    </row>
    <row r="2268" spans="1:2" ht="15">
      <c r="A2268" s="68" t="s">
        <v>2615</v>
      </c>
      <c r="B2268" s="67" t="s">
        <v>7965</v>
      </c>
    </row>
    <row r="2269" spans="1:2" ht="15">
      <c r="A2269" s="68" t="s">
        <v>2616</v>
      </c>
      <c r="B2269" s="67" t="s">
        <v>7965</v>
      </c>
    </row>
    <row r="2270" spans="1:2" ht="15">
      <c r="A2270" s="68" t="s">
        <v>2617</v>
      </c>
      <c r="B2270" s="67" t="s">
        <v>7965</v>
      </c>
    </row>
    <row r="2271" spans="1:2" ht="15">
      <c r="A2271" s="68" t="s">
        <v>2618</v>
      </c>
      <c r="B2271" s="67" t="s">
        <v>7965</v>
      </c>
    </row>
    <row r="2272" spans="1:2" ht="15">
      <c r="A2272" s="68" t="s">
        <v>324</v>
      </c>
      <c r="B2272" s="67" t="s">
        <v>7965</v>
      </c>
    </row>
    <row r="2273" spans="1:2" ht="15">
      <c r="A2273" s="68" t="s">
        <v>2619</v>
      </c>
      <c r="B2273" s="67" t="s">
        <v>7965</v>
      </c>
    </row>
    <row r="2274" spans="1:2" ht="15">
      <c r="A2274" s="68" t="s">
        <v>2620</v>
      </c>
      <c r="B2274" s="67" t="s">
        <v>7965</v>
      </c>
    </row>
    <row r="2275" spans="1:2" ht="15">
      <c r="A2275" s="68" t="s">
        <v>2621</v>
      </c>
      <c r="B2275" s="67" t="s">
        <v>7965</v>
      </c>
    </row>
    <row r="2276" spans="1:2" ht="15">
      <c r="A2276" s="68" t="s">
        <v>2622</v>
      </c>
      <c r="B2276" s="67" t="s">
        <v>7965</v>
      </c>
    </row>
    <row r="2277" spans="1:2" ht="15">
      <c r="A2277" s="68" t="s">
        <v>2623</v>
      </c>
      <c r="B2277" s="67" t="s">
        <v>7965</v>
      </c>
    </row>
    <row r="2278" spans="1:2" ht="15">
      <c r="A2278" s="68" t="s">
        <v>2624</v>
      </c>
      <c r="B2278" s="67" t="s">
        <v>7965</v>
      </c>
    </row>
    <row r="2279" spans="1:2" ht="15">
      <c r="A2279" s="68" t="s">
        <v>2625</v>
      </c>
      <c r="B2279" s="67" t="s">
        <v>7965</v>
      </c>
    </row>
    <row r="2280" spans="1:2" ht="15">
      <c r="A2280" s="68" t="s">
        <v>2626</v>
      </c>
      <c r="B2280" s="67" t="s">
        <v>7965</v>
      </c>
    </row>
    <row r="2281" spans="1:2" ht="15">
      <c r="A2281" s="68" t="s">
        <v>2627</v>
      </c>
      <c r="B2281" s="67" t="s">
        <v>7965</v>
      </c>
    </row>
    <row r="2282" spans="1:2" ht="15">
      <c r="A2282" s="68" t="s">
        <v>2628</v>
      </c>
      <c r="B2282" s="67" t="s">
        <v>7965</v>
      </c>
    </row>
    <row r="2283" spans="1:2" ht="15">
      <c r="A2283" s="68" t="s">
        <v>2629</v>
      </c>
      <c r="B2283" s="67" t="s">
        <v>7965</v>
      </c>
    </row>
    <row r="2284" spans="1:2" ht="15">
      <c r="A2284" s="68" t="s">
        <v>2630</v>
      </c>
      <c r="B2284" s="67" t="s">
        <v>7965</v>
      </c>
    </row>
    <row r="2285" spans="1:2" ht="15">
      <c r="A2285" s="68" t="s">
        <v>2631</v>
      </c>
      <c r="B2285" s="67" t="s">
        <v>7965</v>
      </c>
    </row>
    <row r="2286" spans="1:2" ht="15">
      <c r="A2286" s="68" t="s">
        <v>2632</v>
      </c>
      <c r="B2286" s="67" t="s">
        <v>7965</v>
      </c>
    </row>
    <row r="2287" spans="1:2" ht="15">
      <c r="A2287" s="68" t="s">
        <v>2633</v>
      </c>
      <c r="B2287" s="67" t="s">
        <v>7965</v>
      </c>
    </row>
    <row r="2288" spans="1:2" ht="15">
      <c r="A2288" s="68" t="s">
        <v>2634</v>
      </c>
      <c r="B2288" s="67" t="s">
        <v>7965</v>
      </c>
    </row>
    <row r="2289" spans="1:2" ht="15">
      <c r="A2289" s="68" t="s">
        <v>2635</v>
      </c>
      <c r="B2289" s="67" t="s">
        <v>7965</v>
      </c>
    </row>
    <row r="2290" spans="1:2" ht="15">
      <c r="A2290" s="68" t="s">
        <v>2636</v>
      </c>
      <c r="B2290" s="67" t="s">
        <v>7965</v>
      </c>
    </row>
    <row r="2291" spans="1:2" ht="15">
      <c r="A2291" s="68" t="s">
        <v>2637</v>
      </c>
      <c r="B2291" s="67" t="s">
        <v>7965</v>
      </c>
    </row>
    <row r="2292" spans="1:2" ht="15">
      <c r="A2292" s="68" t="s">
        <v>2638</v>
      </c>
      <c r="B2292" s="67" t="s">
        <v>7965</v>
      </c>
    </row>
    <row r="2293" spans="1:2" ht="15">
      <c r="A2293" s="68" t="s">
        <v>2639</v>
      </c>
      <c r="B2293" s="67" t="s">
        <v>7965</v>
      </c>
    </row>
    <row r="2294" spans="1:2" ht="15">
      <c r="A2294" s="68" t="s">
        <v>2640</v>
      </c>
      <c r="B2294" s="67" t="s">
        <v>7965</v>
      </c>
    </row>
    <row r="2295" spans="1:2" ht="15">
      <c r="A2295" s="68" t="s">
        <v>2641</v>
      </c>
      <c r="B2295" s="67" t="s">
        <v>7965</v>
      </c>
    </row>
    <row r="2296" spans="1:2" ht="15">
      <c r="A2296" s="68" t="s">
        <v>2642</v>
      </c>
      <c r="B2296" s="67" t="s">
        <v>7965</v>
      </c>
    </row>
    <row r="2297" spans="1:2" ht="15">
      <c r="A2297" s="68" t="s">
        <v>2643</v>
      </c>
      <c r="B2297" s="67" t="s">
        <v>7965</v>
      </c>
    </row>
    <row r="2298" spans="1:2" ht="15">
      <c r="A2298" s="68" t="s">
        <v>2644</v>
      </c>
      <c r="B2298" s="67" t="s">
        <v>7965</v>
      </c>
    </row>
    <row r="2299" spans="1:2" ht="15">
      <c r="A2299" s="68" t="s">
        <v>2645</v>
      </c>
      <c r="B2299" s="67" t="s">
        <v>7965</v>
      </c>
    </row>
    <row r="2300" spans="1:2" ht="15">
      <c r="A2300" s="68" t="s">
        <v>2646</v>
      </c>
      <c r="B2300" s="67" t="s">
        <v>7965</v>
      </c>
    </row>
    <row r="2301" spans="1:2" ht="15">
      <c r="A2301" s="68" t="s">
        <v>2647</v>
      </c>
      <c r="B2301" s="67" t="s">
        <v>7965</v>
      </c>
    </row>
    <row r="2302" spans="1:2" ht="15">
      <c r="A2302" s="68" t="s">
        <v>2648</v>
      </c>
      <c r="B2302" s="67" t="s">
        <v>7965</v>
      </c>
    </row>
    <row r="2303" spans="1:2" ht="15">
      <c r="A2303" s="68" t="s">
        <v>2649</v>
      </c>
      <c r="B2303" s="67" t="s">
        <v>7965</v>
      </c>
    </row>
    <row r="2304" spans="1:2" ht="15">
      <c r="A2304" s="68" t="s">
        <v>2650</v>
      </c>
      <c r="B2304" s="67" t="s">
        <v>7965</v>
      </c>
    </row>
    <row r="2305" spans="1:2" ht="15">
      <c r="A2305" s="68" t="s">
        <v>2651</v>
      </c>
      <c r="B2305" s="67" t="s">
        <v>7965</v>
      </c>
    </row>
    <row r="2306" spans="1:2" ht="15">
      <c r="A2306" s="68" t="s">
        <v>2652</v>
      </c>
      <c r="B2306" s="67" t="s">
        <v>7965</v>
      </c>
    </row>
    <row r="2307" spans="1:2" ht="15">
      <c r="A2307" s="68" t="s">
        <v>2653</v>
      </c>
      <c r="B2307" s="67" t="s">
        <v>7965</v>
      </c>
    </row>
    <row r="2308" spans="1:2" ht="15">
      <c r="A2308" s="68" t="s">
        <v>2654</v>
      </c>
      <c r="B2308" s="67" t="s">
        <v>7965</v>
      </c>
    </row>
    <row r="2309" spans="1:2" ht="15">
      <c r="A2309" s="68" t="s">
        <v>2655</v>
      </c>
      <c r="B2309" s="67" t="s">
        <v>7965</v>
      </c>
    </row>
    <row r="2310" spans="1:2" ht="15">
      <c r="A2310" s="68" t="s">
        <v>2656</v>
      </c>
      <c r="B2310" s="67" t="s">
        <v>7965</v>
      </c>
    </row>
    <row r="2311" spans="1:2" ht="15">
      <c r="A2311" s="68" t="s">
        <v>2657</v>
      </c>
      <c r="B2311" s="67" t="s">
        <v>7965</v>
      </c>
    </row>
    <row r="2312" spans="1:2" ht="15">
      <c r="A2312" s="68" t="s">
        <v>2658</v>
      </c>
      <c r="B2312" s="67" t="s">
        <v>7965</v>
      </c>
    </row>
    <row r="2313" spans="1:2" ht="15">
      <c r="A2313" s="68" t="s">
        <v>2659</v>
      </c>
      <c r="B2313" s="67" t="s">
        <v>7965</v>
      </c>
    </row>
    <row r="2314" spans="1:2" ht="15">
      <c r="A2314" s="68" t="s">
        <v>2660</v>
      </c>
      <c r="B2314" s="67" t="s">
        <v>7965</v>
      </c>
    </row>
    <row r="2315" spans="1:2" ht="15">
      <c r="A2315" s="68" t="s">
        <v>2661</v>
      </c>
      <c r="B2315" s="67" t="s">
        <v>7965</v>
      </c>
    </row>
    <row r="2316" spans="1:2" ht="15">
      <c r="A2316" s="68" t="s">
        <v>2662</v>
      </c>
      <c r="B2316" s="67" t="s">
        <v>7965</v>
      </c>
    </row>
    <row r="2317" spans="1:2" ht="15">
      <c r="A2317" s="68" t="s">
        <v>2663</v>
      </c>
      <c r="B2317" s="67" t="s">
        <v>7965</v>
      </c>
    </row>
    <row r="2318" spans="1:2" ht="15">
      <c r="A2318" s="68" t="s">
        <v>2664</v>
      </c>
      <c r="B2318" s="67" t="s">
        <v>7965</v>
      </c>
    </row>
    <row r="2319" spans="1:2" ht="15">
      <c r="A2319" s="68" t="s">
        <v>2665</v>
      </c>
      <c r="B2319" s="67" t="s">
        <v>7965</v>
      </c>
    </row>
    <row r="2320" spans="1:2" ht="15">
      <c r="A2320" s="68" t="s">
        <v>2666</v>
      </c>
      <c r="B2320" s="67" t="s">
        <v>7965</v>
      </c>
    </row>
    <row r="2321" spans="1:2" ht="15">
      <c r="A2321" s="68" t="s">
        <v>2667</v>
      </c>
      <c r="B2321" s="67" t="s">
        <v>7965</v>
      </c>
    </row>
    <row r="2322" spans="1:2" ht="15">
      <c r="A2322" s="68" t="s">
        <v>2668</v>
      </c>
      <c r="B2322" s="67" t="s">
        <v>7965</v>
      </c>
    </row>
    <row r="2323" spans="1:2" ht="15">
      <c r="A2323" s="68" t="s">
        <v>2669</v>
      </c>
      <c r="B2323" s="67" t="s">
        <v>7965</v>
      </c>
    </row>
    <row r="2324" spans="1:2" ht="15">
      <c r="A2324" s="68" t="s">
        <v>2670</v>
      </c>
      <c r="B2324" s="67" t="s">
        <v>7965</v>
      </c>
    </row>
    <row r="2325" spans="1:2" ht="15">
      <c r="A2325" s="68" t="s">
        <v>2671</v>
      </c>
      <c r="B2325" s="67" t="s">
        <v>7965</v>
      </c>
    </row>
    <row r="2326" spans="1:2" ht="15">
      <c r="A2326" s="68" t="s">
        <v>2672</v>
      </c>
      <c r="B2326" s="67" t="s">
        <v>7965</v>
      </c>
    </row>
    <row r="2327" spans="1:2" ht="15">
      <c r="A2327" s="68" t="s">
        <v>2673</v>
      </c>
      <c r="B2327" s="67" t="s">
        <v>7965</v>
      </c>
    </row>
    <row r="2328" spans="1:2" ht="15">
      <c r="A2328" s="68" t="s">
        <v>2674</v>
      </c>
      <c r="B2328" s="67" t="s">
        <v>7965</v>
      </c>
    </row>
    <row r="2329" spans="1:2" ht="15">
      <c r="A2329" s="68" t="s">
        <v>2675</v>
      </c>
      <c r="B2329" s="67" t="s">
        <v>7965</v>
      </c>
    </row>
    <row r="2330" spans="1:2" ht="15">
      <c r="A2330" s="68" t="s">
        <v>2676</v>
      </c>
      <c r="B2330" s="67" t="s">
        <v>7965</v>
      </c>
    </row>
    <row r="2331" spans="1:2" ht="15">
      <c r="A2331" s="68" t="s">
        <v>2677</v>
      </c>
      <c r="B2331" s="67" t="s">
        <v>7965</v>
      </c>
    </row>
    <row r="2332" spans="1:2" ht="15">
      <c r="A2332" s="68" t="s">
        <v>2678</v>
      </c>
      <c r="B2332" s="67" t="s">
        <v>7965</v>
      </c>
    </row>
    <row r="2333" spans="1:2" ht="15">
      <c r="A2333" s="68" t="s">
        <v>2679</v>
      </c>
      <c r="B2333" s="67" t="s">
        <v>7965</v>
      </c>
    </row>
    <row r="2334" spans="1:2" ht="15">
      <c r="A2334" s="68" t="s">
        <v>2680</v>
      </c>
      <c r="B2334" s="67" t="s">
        <v>7965</v>
      </c>
    </row>
    <row r="2335" spans="1:2" ht="15">
      <c r="A2335" s="68" t="s">
        <v>2681</v>
      </c>
      <c r="B2335" s="67" t="s">
        <v>7965</v>
      </c>
    </row>
    <row r="2336" spans="1:2" ht="15">
      <c r="A2336" s="68" t="s">
        <v>2682</v>
      </c>
      <c r="B2336" s="67" t="s">
        <v>7965</v>
      </c>
    </row>
    <row r="2337" spans="1:2" ht="15">
      <c r="A2337" s="68" t="s">
        <v>2683</v>
      </c>
      <c r="B2337" s="67" t="s">
        <v>7965</v>
      </c>
    </row>
    <row r="2338" spans="1:2" ht="15">
      <c r="A2338" s="68" t="s">
        <v>2684</v>
      </c>
      <c r="B2338" s="67" t="s">
        <v>7965</v>
      </c>
    </row>
    <row r="2339" spans="1:2" ht="15">
      <c r="A2339" s="68" t="s">
        <v>2685</v>
      </c>
      <c r="B2339" s="67" t="s">
        <v>7965</v>
      </c>
    </row>
    <row r="2340" spans="1:2" ht="15">
      <c r="A2340" s="68" t="s">
        <v>2686</v>
      </c>
      <c r="B2340" s="67" t="s">
        <v>7965</v>
      </c>
    </row>
    <row r="2341" spans="1:2" ht="15">
      <c r="A2341" s="68" t="s">
        <v>2687</v>
      </c>
      <c r="B2341" s="67" t="s">
        <v>7965</v>
      </c>
    </row>
    <row r="2342" spans="1:2" ht="15">
      <c r="A2342" s="68" t="s">
        <v>2688</v>
      </c>
      <c r="B2342" s="67" t="s">
        <v>7965</v>
      </c>
    </row>
    <row r="2343" spans="1:2" ht="15">
      <c r="A2343" s="68" t="s">
        <v>318</v>
      </c>
      <c r="B2343" s="67" t="s">
        <v>7965</v>
      </c>
    </row>
    <row r="2344" spans="1:2" ht="15">
      <c r="A2344" s="68" t="s">
        <v>2689</v>
      </c>
      <c r="B2344" s="67" t="s">
        <v>7965</v>
      </c>
    </row>
    <row r="2345" spans="1:2" ht="15">
      <c r="A2345" s="68" t="s">
        <v>2690</v>
      </c>
      <c r="B2345" s="67" t="s">
        <v>7965</v>
      </c>
    </row>
    <row r="2346" spans="1:2" ht="15">
      <c r="A2346" s="68" t="s">
        <v>2691</v>
      </c>
      <c r="B2346" s="67" t="s">
        <v>7965</v>
      </c>
    </row>
    <row r="2347" spans="1:2" ht="15">
      <c r="A2347" s="68" t="s">
        <v>2692</v>
      </c>
      <c r="B2347" s="67" t="s">
        <v>7965</v>
      </c>
    </row>
    <row r="2348" spans="1:2" ht="15">
      <c r="A2348" s="68" t="s">
        <v>2693</v>
      </c>
      <c r="B2348" s="67" t="s">
        <v>7965</v>
      </c>
    </row>
    <row r="2349" spans="1:2" ht="15">
      <c r="A2349" s="68" t="s">
        <v>2694</v>
      </c>
      <c r="B2349" s="67" t="s">
        <v>7965</v>
      </c>
    </row>
    <row r="2350" spans="1:2" ht="15">
      <c r="A2350" s="68" t="s">
        <v>2695</v>
      </c>
      <c r="B2350" s="67" t="s">
        <v>7965</v>
      </c>
    </row>
    <row r="2351" spans="1:2" ht="15">
      <c r="A2351" s="68" t="s">
        <v>2696</v>
      </c>
      <c r="B2351" s="67" t="s">
        <v>7965</v>
      </c>
    </row>
    <row r="2352" spans="1:2" ht="15">
      <c r="A2352" s="68" t="s">
        <v>2697</v>
      </c>
      <c r="B2352" s="67" t="s">
        <v>7965</v>
      </c>
    </row>
    <row r="2353" spans="1:2" ht="15">
      <c r="A2353" s="68" t="s">
        <v>2698</v>
      </c>
      <c r="B2353" s="67" t="s">
        <v>7965</v>
      </c>
    </row>
    <row r="2354" spans="1:2" ht="15">
      <c r="A2354" s="68" t="s">
        <v>2699</v>
      </c>
      <c r="B2354" s="67" t="s">
        <v>7965</v>
      </c>
    </row>
    <row r="2355" spans="1:2" ht="15">
      <c r="A2355" s="68" t="s">
        <v>2700</v>
      </c>
      <c r="B2355" s="67" t="s">
        <v>7965</v>
      </c>
    </row>
    <row r="2356" spans="1:2" ht="15">
      <c r="A2356" s="68" t="s">
        <v>2701</v>
      </c>
      <c r="B2356" s="67" t="s">
        <v>7965</v>
      </c>
    </row>
    <row r="2357" spans="1:2" ht="15">
      <c r="A2357" s="68" t="s">
        <v>2702</v>
      </c>
      <c r="B2357" s="67" t="s">
        <v>7965</v>
      </c>
    </row>
    <row r="2358" spans="1:2" ht="15">
      <c r="A2358" s="68" t="s">
        <v>2703</v>
      </c>
      <c r="B2358" s="67" t="s">
        <v>7965</v>
      </c>
    </row>
    <row r="2359" spans="1:2" ht="15">
      <c r="A2359" s="68" t="s">
        <v>2704</v>
      </c>
      <c r="B2359" s="67" t="s">
        <v>7965</v>
      </c>
    </row>
    <row r="2360" spans="1:2" ht="15">
      <c r="A2360" s="68" t="s">
        <v>2705</v>
      </c>
      <c r="B2360" s="67" t="s">
        <v>7965</v>
      </c>
    </row>
    <row r="2361" spans="1:2" ht="15">
      <c r="A2361" s="68" t="s">
        <v>2706</v>
      </c>
      <c r="B2361" s="67" t="s">
        <v>7965</v>
      </c>
    </row>
    <row r="2362" spans="1:2" ht="15">
      <c r="A2362" s="68" t="s">
        <v>2707</v>
      </c>
      <c r="B2362" s="67" t="s">
        <v>7965</v>
      </c>
    </row>
    <row r="2363" spans="1:2" ht="15">
      <c r="A2363" s="68" t="s">
        <v>2708</v>
      </c>
      <c r="B2363" s="67" t="s">
        <v>7965</v>
      </c>
    </row>
    <row r="2364" spans="1:2" ht="15">
      <c r="A2364" s="68" t="s">
        <v>2709</v>
      </c>
      <c r="B2364" s="67" t="s">
        <v>7965</v>
      </c>
    </row>
    <row r="2365" spans="1:2" ht="15">
      <c r="A2365" s="68" t="s">
        <v>2710</v>
      </c>
      <c r="B2365" s="67" t="s">
        <v>7965</v>
      </c>
    </row>
    <row r="2366" spans="1:2" ht="15">
      <c r="A2366" s="68" t="s">
        <v>2711</v>
      </c>
      <c r="B2366" s="67" t="s">
        <v>7965</v>
      </c>
    </row>
    <row r="2367" spans="1:2" ht="15">
      <c r="A2367" s="68" t="s">
        <v>2712</v>
      </c>
      <c r="B2367" s="67" t="s">
        <v>7965</v>
      </c>
    </row>
    <row r="2368" spans="1:2" ht="15">
      <c r="A2368" s="68" t="s">
        <v>2713</v>
      </c>
      <c r="B2368" s="67" t="s">
        <v>7965</v>
      </c>
    </row>
    <row r="2369" spans="1:2" ht="15">
      <c r="A2369" s="68" t="s">
        <v>2714</v>
      </c>
      <c r="B2369" s="67" t="s">
        <v>7965</v>
      </c>
    </row>
    <row r="2370" spans="1:2" ht="15">
      <c r="A2370" s="68" t="s">
        <v>2715</v>
      </c>
      <c r="B2370" s="67" t="s">
        <v>7965</v>
      </c>
    </row>
    <row r="2371" spans="1:2" ht="15">
      <c r="A2371" s="68" t="s">
        <v>2716</v>
      </c>
      <c r="B2371" s="67" t="s">
        <v>7965</v>
      </c>
    </row>
    <row r="2372" spans="1:2" ht="15">
      <c r="A2372" s="68" t="s">
        <v>2717</v>
      </c>
      <c r="B2372" s="67" t="s">
        <v>7965</v>
      </c>
    </row>
    <row r="2373" spans="1:2" ht="15">
      <c r="A2373" s="68" t="s">
        <v>2718</v>
      </c>
      <c r="B2373" s="67" t="s">
        <v>7965</v>
      </c>
    </row>
    <row r="2374" spans="1:2" ht="15">
      <c r="A2374" s="68" t="s">
        <v>2719</v>
      </c>
      <c r="B2374" s="67" t="s">
        <v>7965</v>
      </c>
    </row>
    <row r="2375" spans="1:2" ht="15">
      <c r="A2375" s="68" t="s">
        <v>2720</v>
      </c>
      <c r="B2375" s="67" t="s">
        <v>7965</v>
      </c>
    </row>
    <row r="2376" spans="1:2" ht="15">
      <c r="A2376" s="68" t="s">
        <v>2721</v>
      </c>
      <c r="B2376" s="67" t="s">
        <v>7965</v>
      </c>
    </row>
    <row r="2377" spans="1:2" ht="15">
      <c r="A2377" s="68" t="s">
        <v>2722</v>
      </c>
      <c r="B2377" s="67" t="s">
        <v>7965</v>
      </c>
    </row>
    <row r="2378" spans="1:2" ht="15">
      <c r="A2378" s="68" t="s">
        <v>306</v>
      </c>
      <c r="B2378" s="67" t="s">
        <v>7965</v>
      </c>
    </row>
    <row r="2379" spans="1:2" ht="15">
      <c r="A2379" s="68" t="s">
        <v>2723</v>
      </c>
      <c r="B2379" s="67" t="s">
        <v>7965</v>
      </c>
    </row>
    <row r="2380" spans="1:2" ht="15">
      <c r="A2380" s="68" t="s">
        <v>2724</v>
      </c>
      <c r="B2380" s="67" t="s">
        <v>7965</v>
      </c>
    </row>
    <row r="2381" spans="1:2" ht="15">
      <c r="A2381" s="68" t="s">
        <v>2725</v>
      </c>
      <c r="B2381" s="67" t="s">
        <v>7965</v>
      </c>
    </row>
    <row r="2382" spans="1:2" ht="15">
      <c r="A2382" s="68" t="s">
        <v>2726</v>
      </c>
      <c r="B2382" s="67" t="s">
        <v>7965</v>
      </c>
    </row>
    <row r="2383" spans="1:2" ht="15">
      <c r="A2383" s="68" t="s">
        <v>2727</v>
      </c>
      <c r="B2383" s="67" t="s">
        <v>7965</v>
      </c>
    </row>
    <row r="2384" spans="1:2" ht="15">
      <c r="A2384" s="68" t="s">
        <v>2728</v>
      </c>
      <c r="B2384" s="67" t="s">
        <v>7965</v>
      </c>
    </row>
    <row r="2385" spans="1:2" ht="15">
      <c r="A2385" s="68" t="s">
        <v>2729</v>
      </c>
      <c r="B2385" s="67" t="s">
        <v>7965</v>
      </c>
    </row>
    <row r="2386" spans="1:2" ht="15">
      <c r="A2386" s="68" t="s">
        <v>2730</v>
      </c>
      <c r="B2386" s="67" t="s">
        <v>7965</v>
      </c>
    </row>
    <row r="2387" spans="1:2" ht="15">
      <c r="A2387" s="68" t="s">
        <v>2731</v>
      </c>
      <c r="B2387" s="67" t="s">
        <v>7965</v>
      </c>
    </row>
    <row r="2388" spans="1:2" ht="15">
      <c r="A2388" s="68" t="s">
        <v>2732</v>
      </c>
      <c r="B2388" s="67" t="s">
        <v>7965</v>
      </c>
    </row>
    <row r="2389" spans="1:2" ht="15">
      <c r="A2389" s="68" t="s">
        <v>2733</v>
      </c>
      <c r="B2389" s="67" t="s">
        <v>7965</v>
      </c>
    </row>
    <row r="2390" spans="1:2" ht="15">
      <c r="A2390" s="68" t="s">
        <v>2734</v>
      </c>
      <c r="B2390" s="67" t="s">
        <v>7965</v>
      </c>
    </row>
    <row r="2391" spans="1:2" ht="15">
      <c r="A2391" s="68" t="s">
        <v>2735</v>
      </c>
      <c r="B2391" s="67" t="s">
        <v>7965</v>
      </c>
    </row>
    <row r="2392" spans="1:2" ht="15">
      <c r="A2392" s="68" t="s">
        <v>2736</v>
      </c>
      <c r="B2392" s="67" t="s">
        <v>7965</v>
      </c>
    </row>
    <row r="2393" spans="1:2" ht="15">
      <c r="A2393" s="68" t="s">
        <v>2737</v>
      </c>
      <c r="B2393" s="67" t="s">
        <v>7965</v>
      </c>
    </row>
    <row r="2394" spans="1:2" ht="15">
      <c r="A2394" s="68" t="s">
        <v>2738</v>
      </c>
      <c r="B2394" s="67" t="s">
        <v>7965</v>
      </c>
    </row>
    <row r="2395" spans="1:2" ht="15">
      <c r="A2395" s="68" t="s">
        <v>2739</v>
      </c>
      <c r="B2395" s="67" t="s">
        <v>7965</v>
      </c>
    </row>
    <row r="2396" spans="1:2" ht="15">
      <c r="A2396" s="68" t="s">
        <v>2740</v>
      </c>
      <c r="B2396" s="67" t="s">
        <v>7965</v>
      </c>
    </row>
    <row r="2397" spans="1:2" ht="15">
      <c r="A2397" s="68" t="s">
        <v>2741</v>
      </c>
      <c r="B2397" s="67" t="s">
        <v>7965</v>
      </c>
    </row>
    <row r="2398" spans="1:2" ht="15">
      <c r="A2398" s="68" t="s">
        <v>2742</v>
      </c>
      <c r="B2398" s="67" t="s">
        <v>7965</v>
      </c>
    </row>
    <row r="2399" spans="1:2" ht="15">
      <c r="A2399" s="68" t="s">
        <v>2743</v>
      </c>
      <c r="B2399" s="67" t="s">
        <v>7965</v>
      </c>
    </row>
    <row r="2400" spans="1:2" ht="15">
      <c r="A2400" s="68" t="s">
        <v>2744</v>
      </c>
      <c r="B2400" s="67" t="s">
        <v>7965</v>
      </c>
    </row>
    <row r="2401" spans="1:2" ht="15">
      <c r="A2401" s="68" t="s">
        <v>2745</v>
      </c>
      <c r="B2401" s="67" t="s">
        <v>7965</v>
      </c>
    </row>
    <row r="2402" spans="1:2" ht="15">
      <c r="A2402" s="68" t="s">
        <v>2746</v>
      </c>
      <c r="B2402" s="67" t="s">
        <v>7965</v>
      </c>
    </row>
    <row r="2403" spans="1:2" ht="15">
      <c r="A2403" s="68" t="s">
        <v>2747</v>
      </c>
      <c r="B2403" s="67" t="s">
        <v>7965</v>
      </c>
    </row>
    <row r="2404" spans="1:2" ht="15">
      <c r="A2404" s="68" t="s">
        <v>2748</v>
      </c>
      <c r="B2404" s="67" t="s">
        <v>7965</v>
      </c>
    </row>
    <row r="2405" spans="1:2" ht="15">
      <c r="A2405" s="68" t="s">
        <v>2749</v>
      </c>
      <c r="B2405" s="67" t="s">
        <v>7965</v>
      </c>
    </row>
    <row r="2406" spans="1:2" ht="15">
      <c r="A2406" s="68" t="s">
        <v>2750</v>
      </c>
      <c r="B2406" s="67" t="s">
        <v>7965</v>
      </c>
    </row>
    <row r="2407" spans="1:2" ht="15">
      <c r="A2407" s="68" t="s">
        <v>2751</v>
      </c>
      <c r="B2407" s="67" t="s">
        <v>7965</v>
      </c>
    </row>
    <row r="2408" spans="1:2" ht="15">
      <c r="A2408" s="68" t="s">
        <v>2752</v>
      </c>
      <c r="B2408" s="67" t="s">
        <v>7965</v>
      </c>
    </row>
    <row r="2409" spans="1:2" ht="15">
      <c r="A2409" s="68" t="s">
        <v>2753</v>
      </c>
      <c r="B2409" s="67" t="s">
        <v>7965</v>
      </c>
    </row>
    <row r="2410" spans="1:2" ht="15">
      <c r="A2410" s="68" t="s">
        <v>2754</v>
      </c>
      <c r="B2410" s="67" t="s">
        <v>7965</v>
      </c>
    </row>
    <row r="2411" spans="1:2" ht="15">
      <c r="A2411" s="68" t="s">
        <v>2755</v>
      </c>
      <c r="B2411" s="67" t="s">
        <v>7965</v>
      </c>
    </row>
    <row r="2412" spans="1:2" ht="15">
      <c r="A2412" s="68" t="s">
        <v>2756</v>
      </c>
      <c r="B2412" s="67" t="s">
        <v>7965</v>
      </c>
    </row>
    <row r="2413" spans="1:2" ht="15">
      <c r="A2413" s="68" t="s">
        <v>2757</v>
      </c>
      <c r="B2413" s="67" t="s">
        <v>7965</v>
      </c>
    </row>
    <row r="2414" spans="1:2" ht="15">
      <c r="A2414" s="68" t="s">
        <v>2758</v>
      </c>
      <c r="B2414" s="67" t="s">
        <v>7965</v>
      </c>
    </row>
    <row r="2415" spans="1:2" ht="15">
      <c r="A2415" s="68" t="s">
        <v>2759</v>
      </c>
      <c r="B2415" s="67" t="s">
        <v>7965</v>
      </c>
    </row>
    <row r="2416" spans="1:2" ht="15">
      <c r="A2416" s="68" t="s">
        <v>2760</v>
      </c>
      <c r="B2416" s="67" t="s">
        <v>7965</v>
      </c>
    </row>
    <row r="2417" spans="1:2" ht="15">
      <c r="A2417" s="68" t="s">
        <v>2761</v>
      </c>
      <c r="B2417" s="67" t="s">
        <v>7965</v>
      </c>
    </row>
    <row r="2418" spans="1:2" ht="15">
      <c r="A2418" s="68" t="s">
        <v>2762</v>
      </c>
      <c r="B2418" s="67" t="s">
        <v>7965</v>
      </c>
    </row>
    <row r="2419" spans="1:2" ht="15">
      <c r="A2419" s="68" t="s">
        <v>2763</v>
      </c>
      <c r="B2419" s="67" t="s">
        <v>7965</v>
      </c>
    </row>
    <row r="2420" spans="1:2" ht="15">
      <c r="A2420" s="68" t="s">
        <v>2764</v>
      </c>
      <c r="B2420" s="67" t="s">
        <v>7965</v>
      </c>
    </row>
    <row r="2421" spans="1:2" ht="15">
      <c r="A2421" s="68" t="s">
        <v>2765</v>
      </c>
      <c r="B2421" s="67" t="s">
        <v>7965</v>
      </c>
    </row>
    <row r="2422" spans="1:2" ht="15">
      <c r="A2422" s="68" t="s">
        <v>2766</v>
      </c>
      <c r="B2422" s="67" t="s">
        <v>7965</v>
      </c>
    </row>
    <row r="2423" spans="1:2" ht="15">
      <c r="A2423" s="68" t="s">
        <v>2767</v>
      </c>
      <c r="B2423" s="67" t="s">
        <v>7965</v>
      </c>
    </row>
    <row r="2424" spans="1:2" ht="15">
      <c r="A2424" s="68" t="s">
        <v>2768</v>
      </c>
      <c r="B2424" s="67" t="s">
        <v>7965</v>
      </c>
    </row>
    <row r="2425" spans="1:2" ht="15">
      <c r="A2425" s="68" t="s">
        <v>2769</v>
      </c>
      <c r="B2425" s="67" t="s">
        <v>7965</v>
      </c>
    </row>
    <row r="2426" spans="1:2" ht="15">
      <c r="A2426" s="68" t="s">
        <v>2770</v>
      </c>
      <c r="B2426" s="67" t="s">
        <v>7965</v>
      </c>
    </row>
    <row r="2427" spans="1:2" ht="15">
      <c r="A2427" s="68" t="s">
        <v>2771</v>
      </c>
      <c r="B2427" s="67" t="s">
        <v>7965</v>
      </c>
    </row>
    <row r="2428" spans="1:2" ht="15">
      <c r="A2428" s="68" t="s">
        <v>2772</v>
      </c>
      <c r="B2428" s="67" t="s">
        <v>7965</v>
      </c>
    </row>
    <row r="2429" spans="1:2" ht="15">
      <c r="A2429" s="68" t="s">
        <v>2773</v>
      </c>
      <c r="B2429" s="67" t="s">
        <v>7965</v>
      </c>
    </row>
    <row r="2430" spans="1:2" ht="15">
      <c r="A2430" s="68" t="s">
        <v>2774</v>
      </c>
      <c r="B2430" s="67" t="s">
        <v>7965</v>
      </c>
    </row>
    <row r="2431" spans="1:2" ht="15">
      <c r="A2431" s="68" t="s">
        <v>2775</v>
      </c>
      <c r="B2431" s="67" t="s">
        <v>7965</v>
      </c>
    </row>
    <row r="2432" spans="1:2" ht="15">
      <c r="A2432" s="68" t="s">
        <v>2776</v>
      </c>
      <c r="B2432" s="67" t="s">
        <v>7965</v>
      </c>
    </row>
    <row r="2433" spans="1:2" ht="15">
      <c r="A2433" s="68" t="s">
        <v>2777</v>
      </c>
      <c r="B2433" s="67" t="s">
        <v>7965</v>
      </c>
    </row>
    <row r="2434" spans="1:2" ht="15">
      <c r="A2434" s="68" t="s">
        <v>2778</v>
      </c>
      <c r="B2434" s="67" t="s">
        <v>7965</v>
      </c>
    </row>
    <row r="2435" spans="1:2" ht="15">
      <c r="A2435" s="68" t="s">
        <v>2779</v>
      </c>
      <c r="B2435" s="67" t="s">
        <v>7965</v>
      </c>
    </row>
    <row r="2436" spans="1:2" ht="15">
      <c r="A2436" s="68" t="s">
        <v>2780</v>
      </c>
      <c r="B2436" s="67" t="s">
        <v>7965</v>
      </c>
    </row>
    <row r="2437" spans="1:2" ht="15">
      <c r="A2437" s="68" t="s">
        <v>2781</v>
      </c>
      <c r="B2437" s="67" t="s">
        <v>7965</v>
      </c>
    </row>
    <row r="2438" spans="1:2" ht="15">
      <c r="A2438" s="68" t="s">
        <v>2782</v>
      </c>
      <c r="B2438" s="67" t="s">
        <v>7965</v>
      </c>
    </row>
    <row r="2439" spans="1:2" ht="15">
      <c r="A2439" s="68" t="s">
        <v>2783</v>
      </c>
      <c r="B2439" s="67" t="s">
        <v>7965</v>
      </c>
    </row>
    <row r="2440" spans="1:2" ht="15">
      <c r="A2440" s="68" t="s">
        <v>2784</v>
      </c>
      <c r="B2440" s="67" t="s">
        <v>7965</v>
      </c>
    </row>
    <row r="2441" spans="1:2" ht="15">
      <c r="A2441" s="68" t="s">
        <v>2785</v>
      </c>
      <c r="B2441" s="67" t="s">
        <v>7965</v>
      </c>
    </row>
    <row r="2442" spans="1:2" ht="15">
      <c r="A2442" s="68" t="s">
        <v>2786</v>
      </c>
      <c r="B2442" s="67" t="s">
        <v>7965</v>
      </c>
    </row>
    <row r="2443" spans="1:2" ht="15">
      <c r="A2443" s="68" t="s">
        <v>2787</v>
      </c>
      <c r="B2443" s="67" t="s">
        <v>7965</v>
      </c>
    </row>
    <row r="2444" spans="1:2" ht="15">
      <c r="A2444" s="68" t="s">
        <v>2788</v>
      </c>
      <c r="B2444" s="67" t="s">
        <v>7965</v>
      </c>
    </row>
    <row r="2445" spans="1:2" ht="15">
      <c r="A2445" s="68" t="s">
        <v>2789</v>
      </c>
      <c r="B2445" s="67" t="s">
        <v>7965</v>
      </c>
    </row>
    <row r="2446" spans="1:2" ht="15">
      <c r="A2446" s="68" t="s">
        <v>2790</v>
      </c>
      <c r="B2446" s="67" t="s">
        <v>7965</v>
      </c>
    </row>
    <row r="2447" spans="1:2" ht="15">
      <c r="A2447" s="68" t="s">
        <v>2791</v>
      </c>
      <c r="B2447" s="67" t="s">
        <v>7965</v>
      </c>
    </row>
    <row r="2448" spans="1:2" ht="15">
      <c r="A2448" s="68" t="s">
        <v>2792</v>
      </c>
      <c r="B2448" s="67" t="s">
        <v>7965</v>
      </c>
    </row>
    <row r="2449" spans="1:2" ht="15">
      <c r="A2449" s="68" t="s">
        <v>2793</v>
      </c>
      <c r="B2449" s="67" t="s">
        <v>7965</v>
      </c>
    </row>
    <row r="2450" spans="1:2" ht="15">
      <c r="A2450" s="68" t="s">
        <v>2794</v>
      </c>
      <c r="B2450" s="67" t="s">
        <v>7965</v>
      </c>
    </row>
    <row r="2451" spans="1:2" ht="15">
      <c r="A2451" s="68" t="s">
        <v>2795</v>
      </c>
      <c r="B2451" s="67" t="s">
        <v>7965</v>
      </c>
    </row>
    <row r="2452" spans="1:2" ht="15">
      <c r="A2452" s="68" t="s">
        <v>2796</v>
      </c>
      <c r="B2452" s="67" t="s">
        <v>7965</v>
      </c>
    </row>
    <row r="2453" spans="1:2" ht="15">
      <c r="A2453" s="68" t="s">
        <v>2797</v>
      </c>
      <c r="B2453" s="67" t="s">
        <v>7965</v>
      </c>
    </row>
    <row r="2454" spans="1:2" ht="15">
      <c r="A2454" s="68" t="s">
        <v>2798</v>
      </c>
      <c r="B2454" s="67" t="s">
        <v>7965</v>
      </c>
    </row>
    <row r="2455" spans="1:2" ht="15">
      <c r="A2455" s="68" t="s">
        <v>2799</v>
      </c>
      <c r="B2455" s="67" t="s">
        <v>7965</v>
      </c>
    </row>
    <row r="2456" spans="1:2" ht="15">
      <c r="A2456" s="68" t="s">
        <v>2800</v>
      </c>
      <c r="B2456" s="67" t="s">
        <v>7965</v>
      </c>
    </row>
    <row r="2457" spans="1:2" ht="15">
      <c r="A2457" s="68" t="s">
        <v>2801</v>
      </c>
      <c r="B2457" s="67" t="s">
        <v>7965</v>
      </c>
    </row>
    <row r="2458" spans="1:2" ht="15">
      <c r="A2458" s="68" t="s">
        <v>2802</v>
      </c>
      <c r="B2458" s="67" t="s">
        <v>7965</v>
      </c>
    </row>
    <row r="2459" spans="1:2" ht="15">
      <c r="A2459" s="68" t="s">
        <v>2803</v>
      </c>
      <c r="B2459" s="67" t="s">
        <v>7965</v>
      </c>
    </row>
    <row r="2460" spans="1:2" ht="15">
      <c r="A2460" s="68" t="s">
        <v>2804</v>
      </c>
      <c r="B2460" s="67" t="s">
        <v>7965</v>
      </c>
    </row>
    <row r="2461" spans="1:2" ht="15">
      <c r="A2461" s="68" t="s">
        <v>2805</v>
      </c>
      <c r="B2461" s="67" t="s">
        <v>7965</v>
      </c>
    </row>
    <row r="2462" spans="1:2" ht="15">
      <c r="A2462" s="68" t="s">
        <v>2806</v>
      </c>
      <c r="B2462" s="67" t="s">
        <v>7965</v>
      </c>
    </row>
    <row r="2463" spans="1:2" ht="15">
      <c r="A2463" s="68" t="s">
        <v>2807</v>
      </c>
      <c r="B2463" s="67" t="s">
        <v>7965</v>
      </c>
    </row>
    <row r="2464" spans="1:2" ht="15">
      <c r="A2464" s="68" t="s">
        <v>2808</v>
      </c>
      <c r="B2464" s="67" t="s">
        <v>7965</v>
      </c>
    </row>
    <row r="2465" spans="1:2" ht="15">
      <c r="A2465" s="68" t="s">
        <v>2809</v>
      </c>
      <c r="B2465" s="67" t="s">
        <v>7965</v>
      </c>
    </row>
    <row r="2466" spans="1:2" ht="15">
      <c r="A2466" s="68" t="s">
        <v>2810</v>
      </c>
      <c r="B2466" s="67" t="s">
        <v>7965</v>
      </c>
    </row>
    <row r="2467" spans="1:2" ht="15">
      <c r="A2467" s="68" t="s">
        <v>2811</v>
      </c>
      <c r="B2467" s="67" t="s">
        <v>7965</v>
      </c>
    </row>
    <row r="2468" spans="1:2" ht="15">
      <c r="A2468" s="68" t="s">
        <v>2812</v>
      </c>
      <c r="B2468" s="67" t="s">
        <v>7965</v>
      </c>
    </row>
    <row r="2469" spans="1:2" ht="15">
      <c r="A2469" s="68" t="s">
        <v>2813</v>
      </c>
      <c r="B2469" s="67" t="s">
        <v>7965</v>
      </c>
    </row>
    <row r="2470" spans="1:2" ht="15">
      <c r="A2470" s="68" t="s">
        <v>2814</v>
      </c>
      <c r="B2470" s="67" t="s">
        <v>7965</v>
      </c>
    </row>
    <row r="2471" spans="1:2" ht="15">
      <c r="A2471" s="68" t="s">
        <v>2815</v>
      </c>
      <c r="B2471" s="67" t="s">
        <v>7965</v>
      </c>
    </row>
    <row r="2472" spans="1:2" ht="15">
      <c r="A2472" s="68" t="s">
        <v>2816</v>
      </c>
      <c r="B2472" s="67" t="s">
        <v>7965</v>
      </c>
    </row>
    <row r="2473" spans="1:2" ht="15">
      <c r="A2473" s="68" t="s">
        <v>2817</v>
      </c>
      <c r="B2473" s="67" t="s">
        <v>7965</v>
      </c>
    </row>
    <row r="2474" spans="1:2" ht="15">
      <c r="A2474" s="68" t="s">
        <v>2818</v>
      </c>
      <c r="B2474" s="67" t="s">
        <v>7965</v>
      </c>
    </row>
    <row r="2475" spans="1:2" ht="15">
      <c r="A2475" s="68" t="s">
        <v>2819</v>
      </c>
      <c r="B2475" s="67" t="s">
        <v>7965</v>
      </c>
    </row>
    <row r="2476" spans="1:2" ht="15">
      <c r="A2476" s="68" t="s">
        <v>2820</v>
      </c>
      <c r="B2476" s="67" t="s">
        <v>7965</v>
      </c>
    </row>
    <row r="2477" spans="1:2" ht="15">
      <c r="A2477" s="68" t="s">
        <v>2821</v>
      </c>
      <c r="B2477" s="67" t="s">
        <v>7965</v>
      </c>
    </row>
    <row r="2478" spans="1:2" ht="15">
      <c r="A2478" s="68" t="s">
        <v>2822</v>
      </c>
      <c r="B2478" s="67" t="s">
        <v>7965</v>
      </c>
    </row>
    <row r="2479" spans="1:2" ht="15">
      <c r="A2479" s="68" t="s">
        <v>2823</v>
      </c>
      <c r="B2479" s="67" t="s">
        <v>7965</v>
      </c>
    </row>
    <row r="2480" spans="1:2" ht="15">
      <c r="A2480" s="68" t="s">
        <v>2824</v>
      </c>
      <c r="B2480" s="67" t="s">
        <v>7965</v>
      </c>
    </row>
    <row r="2481" spans="1:2" ht="15">
      <c r="A2481" s="68" t="s">
        <v>2825</v>
      </c>
      <c r="B2481" s="67" t="s">
        <v>7965</v>
      </c>
    </row>
    <row r="2482" spans="1:2" ht="15">
      <c r="A2482" s="68" t="s">
        <v>2826</v>
      </c>
      <c r="B2482" s="67" t="s">
        <v>7965</v>
      </c>
    </row>
    <row r="2483" spans="1:2" ht="15">
      <c r="A2483" s="68" t="s">
        <v>2827</v>
      </c>
      <c r="B2483" s="67" t="s">
        <v>7965</v>
      </c>
    </row>
    <row r="2484" spans="1:2" ht="15">
      <c r="A2484" s="68" t="s">
        <v>2828</v>
      </c>
      <c r="B2484" s="67" t="s">
        <v>7965</v>
      </c>
    </row>
    <row r="2485" spans="1:2" ht="15">
      <c r="A2485" s="68" t="s">
        <v>2829</v>
      </c>
      <c r="B2485" s="67" t="s">
        <v>7965</v>
      </c>
    </row>
    <row r="2486" spans="1:2" ht="15">
      <c r="A2486" s="68" t="s">
        <v>2830</v>
      </c>
      <c r="B2486" s="67" t="s">
        <v>7965</v>
      </c>
    </row>
    <row r="2487" spans="1:2" ht="15">
      <c r="A2487" s="68" t="s">
        <v>2831</v>
      </c>
      <c r="B2487" s="67" t="s">
        <v>7965</v>
      </c>
    </row>
    <row r="2488" spans="1:2" ht="15">
      <c r="A2488" s="68" t="s">
        <v>2832</v>
      </c>
      <c r="B2488" s="67" t="s">
        <v>7965</v>
      </c>
    </row>
    <row r="2489" spans="1:2" ht="15">
      <c r="A2489" s="68" t="s">
        <v>2833</v>
      </c>
      <c r="B2489" s="67" t="s">
        <v>7965</v>
      </c>
    </row>
    <row r="2490" spans="1:2" ht="15">
      <c r="A2490" s="68" t="s">
        <v>2834</v>
      </c>
      <c r="B2490" s="67" t="s">
        <v>7965</v>
      </c>
    </row>
    <row r="2491" spans="1:2" ht="15">
      <c r="A2491" s="68" t="s">
        <v>2835</v>
      </c>
      <c r="B2491" s="67" t="s">
        <v>7965</v>
      </c>
    </row>
    <row r="2492" spans="1:2" ht="15">
      <c r="A2492" s="68" t="s">
        <v>2836</v>
      </c>
      <c r="B2492" s="67" t="s">
        <v>7965</v>
      </c>
    </row>
    <row r="2493" spans="1:2" ht="15">
      <c r="A2493" s="68" t="s">
        <v>2837</v>
      </c>
      <c r="B2493" s="67" t="s">
        <v>7965</v>
      </c>
    </row>
    <row r="2494" spans="1:2" ht="15">
      <c r="A2494" s="68" t="s">
        <v>2838</v>
      </c>
      <c r="B2494" s="67" t="s">
        <v>7965</v>
      </c>
    </row>
    <row r="2495" spans="1:2" ht="15">
      <c r="A2495" s="68" t="s">
        <v>2839</v>
      </c>
      <c r="B2495" s="67" t="s">
        <v>7965</v>
      </c>
    </row>
    <row r="2496" spans="1:2" ht="15">
      <c r="A2496" s="68" t="s">
        <v>2840</v>
      </c>
      <c r="B2496" s="67" t="s">
        <v>7965</v>
      </c>
    </row>
    <row r="2497" spans="1:2" ht="15">
      <c r="A2497" s="68" t="s">
        <v>2841</v>
      </c>
      <c r="B2497" s="67" t="s">
        <v>7965</v>
      </c>
    </row>
    <row r="2498" spans="1:2" ht="15">
      <c r="A2498" s="68" t="s">
        <v>2842</v>
      </c>
      <c r="B2498" s="67" t="s">
        <v>7965</v>
      </c>
    </row>
    <row r="2499" spans="1:2" ht="15">
      <c r="A2499" s="68" t="s">
        <v>2843</v>
      </c>
      <c r="B2499" s="67" t="s">
        <v>7965</v>
      </c>
    </row>
    <row r="2500" spans="1:2" ht="15">
      <c r="A2500" s="68" t="s">
        <v>2844</v>
      </c>
      <c r="B2500" s="67" t="s">
        <v>7965</v>
      </c>
    </row>
    <row r="2501" spans="1:2" ht="15">
      <c r="A2501" s="68" t="s">
        <v>2845</v>
      </c>
      <c r="B2501" s="67" t="s">
        <v>7965</v>
      </c>
    </row>
    <row r="2502" spans="1:2" ht="15">
      <c r="A2502" s="68" t="s">
        <v>2846</v>
      </c>
      <c r="B2502" s="67" t="s">
        <v>7965</v>
      </c>
    </row>
    <row r="2503" spans="1:2" ht="15">
      <c r="A2503" s="68" t="s">
        <v>2847</v>
      </c>
      <c r="B2503" s="67" t="s">
        <v>7965</v>
      </c>
    </row>
    <row r="2504" spans="1:2" ht="15">
      <c r="A2504" s="68" t="s">
        <v>2848</v>
      </c>
      <c r="B2504" s="67" t="s">
        <v>7965</v>
      </c>
    </row>
    <row r="2505" spans="1:2" ht="15">
      <c r="A2505" s="68" t="s">
        <v>2849</v>
      </c>
      <c r="B2505" s="67" t="s">
        <v>7965</v>
      </c>
    </row>
    <row r="2506" spans="1:2" ht="15">
      <c r="A2506" s="68" t="s">
        <v>2850</v>
      </c>
      <c r="B2506" s="67" t="s">
        <v>7965</v>
      </c>
    </row>
    <row r="2507" spans="1:2" ht="15">
      <c r="A2507" s="68" t="s">
        <v>2851</v>
      </c>
      <c r="B2507" s="67" t="s">
        <v>7965</v>
      </c>
    </row>
    <row r="2508" spans="1:2" ht="15">
      <c r="A2508" s="68" t="s">
        <v>2852</v>
      </c>
      <c r="B2508" s="67" t="s">
        <v>7965</v>
      </c>
    </row>
    <row r="2509" spans="1:2" ht="15">
      <c r="A2509" s="68" t="s">
        <v>2853</v>
      </c>
      <c r="B2509" s="67" t="s">
        <v>7965</v>
      </c>
    </row>
    <row r="2510" spans="1:2" ht="15">
      <c r="A2510" s="68" t="s">
        <v>2854</v>
      </c>
      <c r="B2510" s="67" t="s">
        <v>7965</v>
      </c>
    </row>
    <row r="2511" spans="1:2" ht="15">
      <c r="A2511" s="68" t="s">
        <v>2855</v>
      </c>
      <c r="B2511" s="67" t="s">
        <v>7965</v>
      </c>
    </row>
    <row r="2512" spans="1:2" ht="15">
      <c r="A2512" s="68" t="s">
        <v>2856</v>
      </c>
      <c r="B2512" s="67" t="s">
        <v>7965</v>
      </c>
    </row>
    <row r="2513" spans="1:2" ht="15">
      <c r="A2513" s="68" t="s">
        <v>2857</v>
      </c>
      <c r="B2513" s="67" t="s">
        <v>7965</v>
      </c>
    </row>
    <row r="2514" spans="1:2" ht="15">
      <c r="A2514" s="68" t="s">
        <v>2858</v>
      </c>
      <c r="B2514" s="67" t="s">
        <v>7965</v>
      </c>
    </row>
    <row r="2515" spans="1:2" ht="15">
      <c r="A2515" s="68" t="s">
        <v>2859</v>
      </c>
      <c r="B2515" s="67" t="s">
        <v>7965</v>
      </c>
    </row>
    <row r="2516" spans="1:2" ht="15">
      <c r="A2516" s="68" t="s">
        <v>2860</v>
      </c>
      <c r="B2516" s="67" t="s">
        <v>7965</v>
      </c>
    </row>
    <row r="2517" spans="1:2" ht="15">
      <c r="A2517" s="68" t="s">
        <v>2861</v>
      </c>
      <c r="B2517" s="67" t="s">
        <v>7965</v>
      </c>
    </row>
    <row r="2518" spans="1:2" ht="15">
      <c r="A2518" s="68" t="s">
        <v>2862</v>
      </c>
      <c r="B2518" s="67" t="s">
        <v>7965</v>
      </c>
    </row>
    <row r="2519" spans="1:2" ht="15">
      <c r="A2519" s="68" t="s">
        <v>2863</v>
      </c>
      <c r="B2519" s="67" t="s">
        <v>7965</v>
      </c>
    </row>
    <row r="2520" spans="1:2" ht="15">
      <c r="A2520" s="68" t="s">
        <v>2864</v>
      </c>
      <c r="B2520" s="67" t="s">
        <v>7965</v>
      </c>
    </row>
    <row r="2521" spans="1:2" ht="15">
      <c r="A2521" s="68" t="s">
        <v>2865</v>
      </c>
      <c r="B2521" s="67" t="s">
        <v>7965</v>
      </c>
    </row>
    <row r="2522" spans="1:2" ht="15">
      <c r="A2522" s="68" t="s">
        <v>2866</v>
      </c>
      <c r="B2522" s="67" t="s">
        <v>7965</v>
      </c>
    </row>
    <row r="2523" spans="1:2" ht="15">
      <c r="A2523" s="68" t="s">
        <v>2867</v>
      </c>
      <c r="B2523" s="67" t="s">
        <v>7965</v>
      </c>
    </row>
    <row r="2524" spans="1:2" ht="15">
      <c r="A2524" s="68" t="s">
        <v>2868</v>
      </c>
      <c r="B2524" s="67" t="s">
        <v>7965</v>
      </c>
    </row>
    <row r="2525" spans="1:2" ht="15">
      <c r="A2525" s="68" t="s">
        <v>2869</v>
      </c>
      <c r="B2525" s="67" t="s">
        <v>7965</v>
      </c>
    </row>
    <row r="2526" spans="1:2" ht="15">
      <c r="A2526" s="68" t="s">
        <v>2870</v>
      </c>
      <c r="B2526" s="67" t="s">
        <v>7965</v>
      </c>
    </row>
    <row r="2527" spans="1:2" ht="15">
      <c r="A2527" s="68" t="s">
        <v>2871</v>
      </c>
      <c r="B2527" s="67" t="s">
        <v>7965</v>
      </c>
    </row>
    <row r="2528" spans="1:2" ht="15">
      <c r="A2528" s="68" t="s">
        <v>2872</v>
      </c>
      <c r="B2528" s="67" t="s">
        <v>7965</v>
      </c>
    </row>
    <row r="2529" spans="1:2" ht="15">
      <c r="A2529" s="68" t="s">
        <v>2873</v>
      </c>
      <c r="B2529" s="67" t="s">
        <v>7965</v>
      </c>
    </row>
    <row r="2530" spans="1:2" ht="15">
      <c r="A2530" s="68" t="s">
        <v>2874</v>
      </c>
      <c r="B2530" s="67" t="s">
        <v>7965</v>
      </c>
    </row>
    <row r="2531" spans="1:2" ht="15">
      <c r="A2531" s="68" t="s">
        <v>2875</v>
      </c>
      <c r="B2531" s="67" t="s">
        <v>7965</v>
      </c>
    </row>
    <row r="2532" spans="1:2" ht="15">
      <c r="A2532" s="68" t="s">
        <v>2876</v>
      </c>
      <c r="B2532" s="67" t="s">
        <v>7965</v>
      </c>
    </row>
    <row r="2533" spans="1:2" ht="15">
      <c r="A2533" s="68" t="s">
        <v>2877</v>
      </c>
      <c r="B2533" s="67" t="s">
        <v>7965</v>
      </c>
    </row>
    <row r="2534" spans="1:2" ht="15">
      <c r="A2534" s="68" t="s">
        <v>2878</v>
      </c>
      <c r="B2534" s="67" t="s">
        <v>7965</v>
      </c>
    </row>
    <row r="2535" spans="1:2" ht="15">
      <c r="A2535" s="68" t="s">
        <v>2879</v>
      </c>
      <c r="B2535" s="67" t="s">
        <v>7965</v>
      </c>
    </row>
    <row r="2536" spans="1:2" ht="15">
      <c r="A2536" s="68" t="s">
        <v>2880</v>
      </c>
      <c r="B2536" s="67" t="s">
        <v>7965</v>
      </c>
    </row>
    <row r="2537" spans="1:2" ht="15">
      <c r="A2537" s="68" t="s">
        <v>2881</v>
      </c>
      <c r="B2537" s="67" t="s">
        <v>7965</v>
      </c>
    </row>
    <row r="2538" spans="1:2" ht="15">
      <c r="A2538" s="68" t="s">
        <v>2882</v>
      </c>
      <c r="B2538" s="67" t="s">
        <v>7965</v>
      </c>
    </row>
    <row r="2539" spans="1:2" ht="15">
      <c r="A2539" s="68" t="s">
        <v>2883</v>
      </c>
      <c r="B2539" s="67" t="s">
        <v>7965</v>
      </c>
    </row>
    <row r="2540" spans="1:2" ht="15">
      <c r="A2540" s="68" t="s">
        <v>2884</v>
      </c>
      <c r="B2540" s="67" t="s">
        <v>7965</v>
      </c>
    </row>
    <row r="2541" spans="1:2" ht="15">
      <c r="A2541" s="68" t="s">
        <v>2885</v>
      </c>
      <c r="B2541" s="67" t="s">
        <v>7965</v>
      </c>
    </row>
    <row r="2542" spans="1:2" ht="15">
      <c r="A2542" s="68" t="s">
        <v>2886</v>
      </c>
      <c r="B2542" s="67" t="s">
        <v>7965</v>
      </c>
    </row>
    <row r="2543" spans="1:2" ht="15">
      <c r="A2543" s="68" t="s">
        <v>2887</v>
      </c>
      <c r="B2543" s="67" t="s">
        <v>7965</v>
      </c>
    </row>
    <row r="2544" spans="1:2" ht="15">
      <c r="A2544" s="68" t="s">
        <v>2888</v>
      </c>
      <c r="B2544" s="67" t="s">
        <v>7965</v>
      </c>
    </row>
    <row r="2545" spans="1:2" ht="15">
      <c r="A2545" s="68" t="s">
        <v>2889</v>
      </c>
      <c r="B2545" s="67" t="s">
        <v>7965</v>
      </c>
    </row>
    <row r="2546" spans="1:2" ht="15">
      <c r="A2546" s="68" t="s">
        <v>2890</v>
      </c>
      <c r="B2546" s="67" t="s">
        <v>7965</v>
      </c>
    </row>
    <row r="2547" spans="1:2" ht="15">
      <c r="A2547" s="68" t="s">
        <v>2891</v>
      </c>
      <c r="B2547" s="67" t="s">
        <v>7965</v>
      </c>
    </row>
    <row r="2548" spans="1:2" ht="15">
      <c r="A2548" s="68" t="s">
        <v>2892</v>
      </c>
      <c r="B2548" s="67" t="s">
        <v>7965</v>
      </c>
    </row>
    <row r="2549" spans="1:2" ht="15">
      <c r="A2549" s="68" t="s">
        <v>2893</v>
      </c>
      <c r="B2549" s="67" t="s">
        <v>7965</v>
      </c>
    </row>
    <row r="2550" spans="1:2" ht="15">
      <c r="A2550" s="68" t="s">
        <v>2894</v>
      </c>
      <c r="B2550" s="67" t="s">
        <v>7965</v>
      </c>
    </row>
    <row r="2551" spans="1:2" ht="15">
      <c r="A2551" s="68" t="s">
        <v>2895</v>
      </c>
      <c r="B2551" s="67" t="s">
        <v>7965</v>
      </c>
    </row>
    <row r="2552" spans="1:2" ht="15">
      <c r="A2552" s="68" t="s">
        <v>2896</v>
      </c>
      <c r="B2552" s="67" t="s">
        <v>7965</v>
      </c>
    </row>
    <row r="2553" spans="1:2" ht="15">
      <c r="A2553" s="68" t="s">
        <v>2897</v>
      </c>
      <c r="B2553" s="67" t="s">
        <v>7965</v>
      </c>
    </row>
    <row r="2554" spans="1:2" ht="15">
      <c r="A2554" s="68" t="s">
        <v>2898</v>
      </c>
      <c r="B2554" s="67" t="s">
        <v>7965</v>
      </c>
    </row>
    <row r="2555" spans="1:2" ht="15">
      <c r="A2555" s="68" t="s">
        <v>2899</v>
      </c>
      <c r="B2555" s="67" t="s">
        <v>7965</v>
      </c>
    </row>
    <row r="2556" spans="1:2" ht="15">
      <c r="A2556" s="68" t="s">
        <v>2900</v>
      </c>
      <c r="B2556" s="67" t="s">
        <v>7965</v>
      </c>
    </row>
    <row r="2557" spans="1:2" ht="15">
      <c r="A2557" s="68" t="s">
        <v>2901</v>
      </c>
      <c r="B2557" s="67" t="s">
        <v>7965</v>
      </c>
    </row>
    <row r="2558" spans="1:2" ht="15">
      <c r="A2558" s="68" t="s">
        <v>2902</v>
      </c>
      <c r="B2558" s="67" t="s">
        <v>7965</v>
      </c>
    </row>
    <row r="2559" spans="1:2" ht="15">
      <c r="A2559" s="68" t="s">
        <v>2903</v>
      </c>
      <c r="B2559" s="67" t="s">
        <v>7965</v>
      </c>
    </row>
    <row r="2560" spans="1:2" ht="15">
      <c r="A2560" s="68" t="s">
        <v>2904</v>
      </c>
      <c r="B2560" s="67" t="s">
        <v>7965</v>
      </c>
    </row>
    <row r="2561" spans="1:2" ht="15">
      <c r="A2561" s="68" t="s">
        <v>2905</v>
      </c>
      <c r="B2561" s="67" t="s">
        <v>7965</v>
      </c>
    </row>
    <row r="2562" spans="1:2" ht="15">
      <c r="A2562" s="68" t="s">
        <v>2906</v>
      </c>
      <c r="B2562" s="67" t="s">
        <v>7965</v>
      </c>
    </row>
    <row r="2563" spans="1:2" ht="15">
      <c r="A2563" s="68" t="s">
        <v>2907</v>
      </c>
      <c r="B2563" s="67" t="s">
        <v>7965</v>
      </c>
    </row>
    <row r="2564" spans="1:2" ht="15">
      <c r="A2564" s="68" t="s">
        <v>2908</v>
      </c>
      <c r="B2564" s="67" t="s">
        <v>7965</v>
      </c>
    </row>
    <row r="2565" spans="1:2" ht="15">
      <c r="A2565" s="68" t="s">
        <v>2909</v>
      </c>
      <c r="B2565" s="67" t="s">
        <v>7965</v>
      </c>
    </row>
    <row r="2566" spans="1:2" ht="15">
      <c r="A2566" s="68" t="s">
        <v>2910</v>
      </c>
      <c r="B2566" s="67" t="s">
        <v>7965</v>
      </c>
    </row>
    <row r="2567" spans="1:2" ht="15">
      <c r="A2567" s="68" t="s">
        <v>2911</v>
      </c>
      <c r="B2567" s="67" t="s">
        <v>7965</v>
      </c>
    </row>
    <row r="2568" spans="1:2" ht="15">
      <c r="A2568" s="68" t="s">
        <v>2912</v>
      </c>
      <c r="B2568" s="67" t="s">
        <v>7965</v>
      </c>
    </row>
    <row r="2569" spans="1:2" ht="15">
      <c r="A2569" s="68" t="s">
        <v>2913</v>
      </c>
      <c r="B2569" s="67" t="s">
        <v>7965</v>
      </c>
    </row>
    <row r="2570" spans="1:2" ht="15">
      <c r="A2570" s="68" t="s">
        <v>2914</v>
      </c>
      <c r="B2570" s="67" t="s">
        <v>7965</v>
      </c>
    </row>
    <row r="2571" spans="1:2" ht="15">
      <c r="A2571" s="68" t="s">
        <v>2915</v>
      </c>
      <c r="B2571" s="67" t="s">
        <v>7965</v>
      </c>
    </row>
    <row r="2572" spans="1:2" ht="15">
      <c r="A2572" s="68" t="s">
        <v>2916</v>
      </c>
      <c r="B2572" s="67" t="s">
        <v>7965</v>
      </c>
    </row>
    <row r="2573" spans="1:2" ht="15">
      <c r="A2573" s="68" t="s">
        <v>2917</v>
      </c>
      <c r="B2573" s="67" t="s">
        <v>7965</v>
      </c>
    </row>
    <row r="2574" spans="1:2" ht="15">
      <c r="A2574" s="68" t="s">
        <v>2918</v>
      </c>
      <c r="B2574" s="67" t="s">
        <v>7965</v>
      </c>
    </row>
    <row r="2575" spans="1:2" ht="15">
      <c r="A2575" s="68" t="s">
        <v>2919</v>
      </c>
      <c r="B2575" s="67" t="s">
        <v>7965</v>
      </c>
    </row>
    <row r="2576" spans="1:2" ht="15">
      <c r="A2576" s="68" t="s">
        <v>2920</v>
      </c>
      <c r="B2576" s="67" t="s">
        <v>7965</v>
      </c>
    </row>
    <row r="2577" spans="1:2" ht="15">
      <c r="A2577" s="68" t="s">
        <v>2921</v>
      </c>
      <c r="B2577" s="67" t="s">
        <v>7965</v>
      </c>
    </row>
    <row r="2578" spans="1:2" ht="15">
      <c r="A2578" s="68" t="s">
        <v>2922</v>
      </c>
      <c r="B2578" s="67" t="s">
        <v>7965</v>
      </c>
    </row>
    <row r="2579" spans="1:2" ht="15">
      <c r="A2579" s="68" t="s">
        <v>2923</v>
      </c>
      <c r="B2579" s="67" t="s">
        <v>7965</v>
      </c>
    </row>
    <row r="2580" spans="1:2" ht="15">
      <c r="A2580" s="68" t="s">
        <v>2924</v>
      </c>
      <c r="B2580" s="67" t="s">
        <v>7965</v>
      </c>
    </row>
    <row r="2581" spans="1:2" ht="15">
      <c r="A2581" s="68" t="s">
        <v>2925</v>
      </c>
      <c r="B2581" s="67" t="s">
        <v>7965</v>
      </c>
    </row>
    <row r="2582" spans="1:2" ht="15">
      <c r="A2582" s="68" t="s">
        <v>2926</v>
      </c>
      <c r="B2582" s="67" t="s">
        <v>7965</v>
      </c>
    </row>
    <row r="2583" spans="1:2" ht="15">
      <c r="A2583" s="68" t="s">
        <v>2927</v>
      </c>
      <c r="B2583" s="67" t="s">
        <v>7965</v>
      </c>
    </row>
    <row r="2584" spans="1:2" ht="15">
      <c r="A2584" s="68" t="s">
        <v>2928</v>
      </c>
      <c r="B2584" s="67" t="s">
        <v>7965</v>
      </c>
    </row>
    <row r="2585" spans="1:2" ht="15">
      <c r="A2585" s="68" t="s">
        <v>2929</v>
      </c>
      <c r="B2585" s="67" t="s">
        <v>7965</v>
      </c>
    </row>
    <row r="2586" spans="1:2" ht="15">
      <c r="A2586" s="68" t="s">
        <v>2930</v>
      </c>
      <c r="B2586" s="67" t="s">
        <v>7965</v>
      </c>
    </row>
    <row r="2587" spans="1:2" ht="15">
      <c r="A2587" s="68" t="s">
        <v>2931</v>
      </c>
      <c r="B2587" s="67" t="s">
        <v>7965</v>
      </c>
    </row>
    <row r="2588" spans="1:2" ht="15">
      <c r="A2588" s="68" t="s">
        <v>2932</v>
      </c>
      <c r="B2588" s="67" t="s">
        <v>7965</v>
      </c>
    </row>
    <row r="2589" spans="1:2" ht="15">
      <c r="A2589" s="68" t="s">
        <v>2933</v>
      </c>
      <c r="B2589" s="67" t="s">
        <v>7965</v>
      </c>
    </row>
    <row r="2590" spans="1:2" ht="15">
      <c r="A2590" s="68" t="s">
        <v>311</v>
      </c>
      <c r="B2590" s="67" t="s">
        <v>7965</v>
      </c>
    </row>
    <row r="2591" spans="1:2" ht="15">
      <c r="A2591" s="68" t="s">
        <v>2934</v>
      </c>
      <c r="B2591" s="67" t="s">
        <v>7965</v>
      </c>
    </row>
    <row r="2592" spans="1:2" ht="15">
      <c r="A2592" s="68" t="s">
        <v>2935</v>
      </c>
      <c r="B2592" s="67" t="s">
        <v>7965</v>
      </c>
    </row>
    <row r="2593" spans="1:2" ht="15">
      <c r="A2593" s="68" t="s">
        <v>2936</v>
      </c>
      <c r="B2593" s="67" t="s">
        <v>7965</v>
      </c>
    </row>
    <row r="2594" spans="1:2" ht="15">
      <c r="A2594" s="68" t="s">
        <v>2937</v>
      </c>
      <c r="B2594" s="67" t="s">
        <v>7965</v>
      </c>
    </row>
    <row r="2595" spans="1:2" ht="15">
      <c r="A2595" s="68" t="s">
        <v>2938</v>
      </c>
      <c r="B2595" s="67" t="s">
        <v>7965</v>
      </c>
    </row>
    <row r="2596" spans="1:2" ht="15">
      <c r="A2596" s="68" t="s">
        <v>2939</v>
      </c>
      <c r="B2596" s="67" t="s">
        <v>7965</v>
      </c>
    </row>
    <row r="2597" spans="1:2" ht="15">
      <c r="A2597" s="68" t="s">
        <v>2940</v>
      </c>
      <c r="B2597" s="67" t="s">
        <v>7965</v>
      </c>
    </row>
    <row r="2598" spans="1:2" ht="15">
      <c r="A2598" s="68" t="s">
        <v>2941</v>
      </c>
      <c r="B2598" s="67" t="s">
        <v>7965</v>
      </c>
    </row>
    <row r="2599" spans="1:2" ht="15">
      <c r="A2599" s="68" t="s">
        <v>2942</v>
      </c>
      <c r="B2599" s="67" t="s">
        <v>7965</v>
      </c>
    </row>
    <row r="2600" spans="1:2" ht="15">
      <c r="A2600" s="68" t="s">
        <v>2943</v>
      </c>
      <c r="B2600" s="67" t="s">
        <v>7965</v>
      </c>
    </row>
    <row r="2601" spans="1:2" ht="15">
      <c r="A2601" s="68" t="s">
        <v>2944</v>
      </c>
      <c r="B2601" s="67" t="s">
        <v>7965</v>
      </c>
    </row>
    <row r="2602" spans="1:2" ht="15">
      <c r="A2602" s="68" t="s">
        <v>2945</v>
      </c>
      <c r="B2602" s="67" t="s">
        <v>7965</v>
      </c>
    </row>
    <row r="2603" spans="1:2" ht="15">
      <c r="A2603" s="68" t="s">
        <v>2946</v>
      </c>
      <c r="B2603" s="67" t="s">
        <v>7965</v>
      </c>
    </row>
    <row r="2604" spans="1:2" ht="15">
      <c r="A2604" s="68" t="s">
        <v>2947</v>
      </c>
      <c r="B2604" s="67" t="s">
        <v>7965</v>
      </c>
    </row>
    <row r="2605" spans="1:2" ht="15">
      <c r="A2605" s="68" t="s">
        <v>2948</v>
      </c>
      <c r="B2605" s="67" t="s">
        <v>7965</v>
      </c>
    </row>
    <row r="2606" spans="1:2" ht="15">
      <c r="A2606" s="68" t="s">
        <v>2949</v>
      </c>
      <c r="B2606" s="67" t="s">
        <v>7965</v>
      </c>
    </row>
    <row r="2607" spans="1:2" ht="15">
      <c r="A2607" s="68" t="s">
        <v>2950</v>
      </c>
      <c r="B2607" s="67" t="s">
        <v>7965</v>
      </c>
    </row>
    <row r="2608" spans="1:2" ht="15">
      <c r="A2608" s="68" t="s">
        <v>2951</v>
      </c>
      <c r="B2608" s="67" t="s">
        <v>7965</v>
      </c>
    </row>
    <row r="2609" spans="1:2" ht="15">
      <c r="A2609" s="68" t="s">
        <v>2952</v>
      </c>
      <c r="B2609" s="67" t="s">
        <v>7965</v>
      </c>
    </row>
    <row r="2610" spans="1:2" ht="15">
      <c r="A2610" s="68" t="s">
        <v>2953</v>
      </c>
      <c r="B2610" s="67" t="s">
        <v>7965</v>
      </c>
    </row>
    <row r="2611" spans="1:2" ht="15">
      <c r="A2611" s="68" t="s">
        <v>2954</v>
      </c>
      <c r="B2611" s="67" t="s">
        <v>7965</v>
      </c>
    </row>
    <row r="2612" spans="1:2" ht="15">
      <c r="A2612" s="68" t="s">
        <v>2955</v>
      </c>
      <c r="B2612" s="67" t="s">
        <v>7965</v>
      </c>
    </row>
    <row r="2613" spans="1:2" ht="15">
      <c r="A2613" s="68" t="s">
        <v>2956</v>
      </c>
      <c r="B2613" s="67" t="s">
        <v>7965</v>
      </c>
    </row>
    <row r="2614" spans="1:2" ht="15">
      <c r="A2614" s="68" t="s">
        <v>2957</v>
      </c>
      <c r="B2614" s="67" t="s">
        <v>7965</v>
      </c>
    </row>
    <row r="2615" spans="1:2" ht="15">
      <c r="A2615" s="68" t="s">
        <v>2958</v>
      </c>
      <c r="B2615" s="67" t="s">
        <v>7965</v>
      </c>
    </row>
    <row r="2616" spans="1:2" ht="15">
      <c r="A2616" s="68" t="s">
        <v>2959</v>
      </c>
      <c r="B2616" s="67" t="s">
        <v>7965</v>
      </c>
    </row>
    <row r="2617" spans="1:2" ht="15">
      <c r="A2617" s="68" t="s">
        <v>2960</v>
      </c>
      <c r="B2617" s="67" t="s">
        <v>7965</v>
      </c>
    </row>
    <row r="2618" spans="1:2" ht="15">
      <c r="A2618" s="68" t="s">
        <v>2961</v>
      </c>
      <c r="B2618" s="67" t="s">
        <v>7965</v>
      </c>
    </row>
    <row r="2619" spans="1:2" ht="15">
      <c r="A2619" s="68" t="s">
        <v>2962</v>
      </c>
      <c r="B2619" s="67" t="s">
        <v>7965</v>
      </c>
    </row>
    <row r="2620" spans="1:2" ht="15">
      <c r="A2620" s="68" t="s">
        <v>2963</v>
      </c>
      <c r="B2620" s="67" t="s">
        <v>7965</v>
      </c>
    </row>
    <row r="2621" spans="1:2" ht="15">
      <c r="A2621" s="68" t="s">
        <v>2964</v>
      </c>
      <c r="B2621" s="67" t="s">
        <v>7965</v>
      </c>
    </row>
    <row r="2622" spans="1:2" ht="15">
      <c r="A2622" s="68" t="s">
        <v>2965</v>
      </c>
      <c r="B2622" s="67" t="s">
        <v>7965</v>
      </c>
    </row>
    <row r="2623" spans="1:2" ht="15">
      <c r="A2623" s="68" t="s">
        <v>2966</v>
      </c>
      <c r="B2623" s="67" t="s">
        <v>7965</v>
      </c>
    </row>
    <row r="2624" spans="1:2" ht="15">
      <c r="A2624" s="68" t="s">
        <v>2967</v>
      </c>
      <c r="B2624" s="67" t="s">
        <v>7965</v>
      </c>
    </row>
    <row r="2625" spans="1:2" ht="15">
      <c r="A2625" s="68" t="s">
        <v>2968</v>
      </c>
      <c r="B2625" s="67" t="s">
        <v>7965</v>
      </c>
    </row>
    <row r="2626" spans="1:2" ht="15">
      <c r="A2626" s="68" t="s">
        <v>2969</v>
      </c>
      <c r="B2626" s="67" t="s">
        <v>7965</v>
      </c>
    </row>
    <row r="2627" spans="1:2" ht="15">
      <c r="A2627" s="68" t="s">
        <v>2970</v>
      </c>
      <c r="B2627" s="67" t="s">
        <v>7965</v>
      </c>
    </row>
    <row r="2628" spans="1:2" ht="15">
      <c r="A2628" s="68" t="s">
        <v>2971</v>
      </c>
      <c r="B2628" s="67" t="s">
        <v>7965</v>
      </c>
    </row>
    <row r="2629" spans="1:2" ht="15">
      <c r="A2629" s="68" t="s">
        <v>2972</v>
      </c>
      <c r="B2629" s="67" t="s">
        <v>7965</v>
      </c>
    </row>
    <row r="2630" spans="1:2" ht="15">
      <c r="A2630" s="68" t="s">
        <v>2973</v>
      </c>
      <c r="B2630" s="67" t="s">
        <v>7965</v>
      </c>
    </row>
    <row r="2631" spans="1:2" ht="15">
      <c r="A2631" s="68" t="s">
        <v>2974</v>
      </c>
      <c r="B2631" s="67" t="s">
        <v>7965</v>
      </c>
    </row>
    <row r="2632" spans="1:2" ht="15">
      <c r="A2632" s="68" t="s">
        <v>2975</v>
      </c>
      <c r="B2632" s="67" t="s">
        <v>7965</v>
      </c>
    </row>
    <row r="2633" spans="1:2" ht="15">
      <c r="A2633" s="68" t="s">
        <v>2976</v>
      </c>
      <c r="B2633" s="67" t="s">
        <v>7965</v>
      </c>
    </row>
    <row r="2634" spans="1:2" ht="15">
      <c r="A2634" s="68" t="s">
        <v>2977</v>
      </c>
      <c r="B2634" s="67" t="s">
        <v>7965</v>
      </c>
    </row>
    <row r="2635" spans="1:2" ht="15">
      <c r="A2635" s="68" t="s">
        <v>2978</v>
      </c>
      <c r="B2635" s="67" t="s">
        <v>7965</v>
      </c>
    </row>
    <row r="2636" spans="1:2" ht="15">
      <c r="A2636" s="68" t="s">
        <v>2979</v>
      </c>
      <c r="B2636" s="67" t="s">
        <v>7965</v>
      </c>
    </row>
    <row r="2637" spans="1:2" ht="15">
      <c r="A2637" s="68" t="s">
        <v>2980</v>
      </c>
      <c r="B2637" s="67" t="s">
        <v>7965</v>
      </c>
    </row>
    <row r="2638" spans="1:2" ht="15">
      <c r="A2638" s="68" t="s">
        <v>2981</v>
      </c>
      <c r="B2638" s="67" t="s">
        <v>7965</v>
      </c>
    </row>
    <row r="2639" spans="1:2" ht="15">
      <c r="A2639" s="68" t="s">
        <v>2982</v>
      </c>
      <c r="B2639" s="67" t="s">
        <v>7965</v>
      </c>
    </row>
    <row r="2640" spans="1:2" ht="15">
      <c r="A2640" s="68" t="s">
        <v>2983</v>
      </c>
      <c r="B2640" s="67" t="s">
        <v>7965</v>
      </c>
    </row>
    <row r="2641" spans="1:2" ht="15">
      <c r="A2641" s="68" t="s">
        <v>2984</v>
      </c>
      <c r="B2641" s="67" t="s">
        <v>7965</v>
      </c>
    </row>
    <row r="2642" spans="1:2" ht="15">
      <c r="A2642" s="68" t="s">
        <v>2985</v>
      </c>
      <c r="B2642" s="67" t="s">
        <v>7965</v>
      </c>
    </row>
    <row r="2643" spans="1:2" ht="15">
      <c r="A2643" s="68" t="s">
        <v>2986</v>
      </c>
      <c r="B2643" s="67" t="s">
        <v>7965</v>
      </c>
    </row>
    <row r="2644" spans="1:2" ht="15">
      <c r="A2644" s="68" t="s">
        <v>2987</v>
      </c>
      <c r="B2644" s="67" t="s">
        <v>7965</v>
      </c>
    </row>
    <row r="2645" spans="1:2" ht="15">
      <c r="A2645" s="68" t="s">
        <v>2988</v>
      </c>
      <c r="B2645" s="67" t="s">
        <v>7965</v>
      </c>
    </row>
    <row r="2646" spans="1:2" ht="15">
      <c r="A2646" s="68" t="s">
        <v>2989</v>
      </c>
      <c r="B2646" s="67" t="s">
        <v>7965</v>
      </c>
    </row>
    <row r="2647" spans="1:2" ht="15">
      <c r="A2647" s="68" t="s">
        <v>2990</v>
      </c>
      <c r="B2647" s="67" t="s">
        <v>7965</v>
      </c>
    </row>
    <row r="2648" spans="1:2" ht="15">
      <c r="A2648" s="68" t="s">
        <v>2991</v>
      </c>
      <c r="B2648" s="67" t="s">
        <v>7965</v>
      </c>
    </row>
    <row r="2649" spans="1:2" ht="15">
      <c r="A2649" s="68" t="s">
        <v>2992</v>
      </c>
      <c r="B2649" s="67" t="s">
        <v>7965</v>
      </c>
    </row>
    <row r="2650" spans="1:2" ht="15">
      <c r="A2650" s="68" t="s">
        <v>2993</v>
      </c>
      <c r="B2650" s="67" t="s">
        <v>7965</v>
      </c>
    </row>
    <row r="2651" spans="1:2" ht="15">
      <c r="A2651" s="68" t="s">
        <v>2994</v>
      </c>
      <c r="B2651" s="67" t="s">
        <v>7965</v>
      </c>
    </row>
    <row r="2652" spans="1:2" ht="15">
      <c r="A2652" s="68" t="s">
        <v>2995</v>
      </c>
      <c r="B2652" s="67" t="s">
        <v>7965</v>
      </c>
    </row>
    <row r="2653" spans="1:2" ht="15">
      <c r="A2653" s="68" t="s">
        <v>2996</v>
      </c>
      <c r="B2653" s="67" t="s">
        <v>7965</v>
      </c>
    </row>
    <row r="2654" spans="1:2" ht="15">
      <c r="A2654" s="68" t="s">
        <v>2997</v>
      </c>
      <c r="B2654" s="67" t="s">
        <v>7965</v>
      </c>
    </row>
    <row r="2655" spans="1:2" ht="15">
      <c r="A2655" s="68" t="s">
        <v>2998</v>
      </c>
      <c r="B2655" s="67" t="s">
        <v>7965</v>
      </c>
    </row>
    <row r="2656" spans="1:2" ht="15">
      <c r="A2656" s="68" t="s">
        <v>2999</v>
      </c>
      <c r="B2656" s="67" t="s">
        <v>7965</v>
      </c>
    </row>
    <row r="2657" spans="1:2" ht="15">
      <c r="A2657" s="68" t="s">
        <v>3000</v>
      </c>
      <c r="B2657" s="67" t="s">
        <v>7965</v>
      </c>
    </row>
    <row r="2658" spans="1:2" ht="15">
      <c r="A2658" s="68" t="s">
        <v>3001</v>
      </c>
      <c r="B2658" s="67" t="s">
        <v>7965</v>
      </c>
    </row>
    <row r="2659" spans="1:2" ht="15">
      <c r="A2659" s="68" t="s">
        <v>3002</v>
      </c>
      <c r="B2659" s="67" t="s">
        <v>7965</v>
      </c>
    </row>
    <row r="2660" spans="1:2" ht="15">
      <c r="A2660" s="68" t="s">
        <v>3003</v>
      </c>
      <c r="B2660" s="67" t="s">
        <v>7965</v>
      </c>
    </row>
    <row r="2661" spans="1:2" ht="15">
      <c r="A2661" s="68" t="s">
        <v>3004</v>
      </c>
      <c r="B2661" s="67" t="s">
        <v>7965</v>
      </c>
    </row>
    <row r="2662" spans="1:2" ht="15">
      <c r="A2662" s="68" t="s">
        <v>3005</v>
      </c>
      <c r="B2662" s="67" t="s">
        <v>7965</v>
      </c>
    </row>
    <row r="2663" spans="1:2" ht="15">
      <c r="A2663" s="68" t="s">
        <v>3006</v>
      </c>
      <c r="B2663" s="67" t="s">
        <v>7965</v>
      </c>
    </row>
    <row r="2664" spans="1:2" ht="15">
      <c r="A2664" s="68" t="s">
        <v>3007</v>
      </c>
      <c r="B2664" s="67" t="s">
        <v>7965</v>
      </c>
    </row>
    <row r="2665" spans="1:2" ht="15">
      <c r="A2665" s="68" t="s">
        <v>3008</v>
      </c>
      <c r="B2665" s="67" t="s">
        <v>7965</v>
      </c>
    </row>
    <row r="2666" spans="1:2" ht="15">
      <c r="A2666" s="68" t="s">
        <v>3009</v>
      </c>
      <c r="B2666" s="67" t="s">
        <v>7965</v>
      </c>
    </row>
    <row r="2667" spans="1:2" ht="15">
      <c r="A2667" s="68" t="s">
        <v>3010</v>
      </c>
      <c r="B2667" s="67" t="s">
        <v>7965</v>
      </c>
    </row>
    <row r="2668" spans="1:2" ht="15">
      <c r="A2668" s="68" t="s">
        <v>3011</v>
      </c>
      <c r="B2668" s="67" t="s">
        <v>7965</v>
      </c>
    </row>
    <row r="2669" spans="1:2" ht="15">
      <c r="A2669" s="68" t="s">
        <v>3012</v>
      </c>
      <c r="B2669" s="67" t="s">
        <v>7965</v>
      </c>
    </row>
    <row r="2670" spans="1:2" ht="15">
      <c r="A2670" s="68" t="s">
        <v>3013</v>
      </c>
      <c r="B2670" s="67" t="s">
        <v>7965</v>
      </c>
    </row>
    <row r="2671" spans="1:2" ht="15">
      <c r="A2671" s="68" t="s">
        <v>3014</v>
      </c>
      <c r="B2671" s="67" t="s">
        <v>7965</v>
      </c>
    </row>
    <row r="2672" spans="1:2" ht="15">
      <c r="A2672" s="68" t="s">
        <v>3015</v>
      </c>
      <c r="B2672" s="67" t="s">
        <v>7965</v>
      </c>
    </row>
    <row r="2673" spans="1:2" ht="15">
      <c r="A2673" s="68" t="s">
        <v>3016</v>
      </c>
      <c r="B2673" s="67" t="s">
        <v>7965</v>
      </c>
    </row>
    <row r="2674" spans="1:2" ht="15">
      <c r="A2674" s="68" t="s">
        <v>3017</v>
      </c>
      <c r="B2674" s="67" t="s">
        <v>7965</v>
      </c>
    </row>
    <row r="2675" spans="1:2" ht="15">
      <c r="A2675" s="68" t="s">
        <v>3018</v>
      </c>
      <c r="B2675" s="67" t="s">
        <v>7965</v>
      </c>
    </row>
    <row r="2676" spans="1:2" ht="15">
      <c r="A2676" s="68" t="s">
        <v>3019</v>
      </c>
      <c r="B2676" s="67" t="s">
        <v>7965</v>
      </c>
    </row>
    <row r="2677" spans="1:2" ht="15">
      <c r="A2677" s="68" t="s">
        <v>3020</v>
      </c>
      <c r="B2677" s="67" t="s">
        <v>7965</v>
      </c>
    </row>
    <row r="2678" spans="1:2" ht="15">
      <c r="A2678" s="68" t="s">
        <v>3021</v>
      </c>
      <c r="B2678" s="67" t="s">
        <v>7965</v>
      </c>
    </row>
    <row r="2679" spans="1:2" ht="15">
      <c r="A2679" s="68" t="s">
        <v>3022</v>
      </c>
      <c r="B2679" s="67" t="s">
        <v>7965</v>
      </c>
    </row>
    <row r="2680" spans="1:2" ht="15">
      <c r="A2680" s="68" t="s">
        <v>3023</v>
      </c>
      <c r="B2680" s="67" t="s">
        <v>7965</v>
      </c>
    </row>
    <row r="2681" spans="1:2" ht="15">
      <c r="A2681" s="68" t="s">
        <v>3024</v>
      </c>
      <c r="B2681" s="67" t="s">
        <v>7965</v>
      </c>
    </row>
    <row r="2682" spans="1:2" ht="15">
      <c r="A2682" s="68" t="s">
        <v>3025</v>
      </c>
      <c r="B2682" s="67" t="s">
        <v>7965</v>
      </c>
    </row>
    <row r="2683" spans="1:2" ht="15">
      <c r="A2683" s="68" t="s">
        <v>3026</v>
      </c>
      <c r="B2683" s="67" t="s">
        <v>7965</v>
      </c>
    </row>
    <row r="2684" spans="1:2" ht="15">
      <c r="A2684" s="68" t="s">
        <v>3027</v>
      </c>
      <c r="B2684" s="67" t="s">
        <v>7965</v>
      </c>
    </row>
    <row r="2685" spans="1:2" ht="15">
      <c r="A2685" s="68" t="s">
        <v>3028</v>
      </c>
      <c r="B2685" s="67" t="s">
        <v>7965</v>
      </c>
    </row>
    <row r="2686" spans="1:2" ht="15">
      <c r="A2686" s="68" t="s">
        <v>3029</v>
      </c>
      <c r="B2686" s="67" t="s">
        <v>7965</v>
      </c>
    </row>
    <row r="2687" spans="1:2" ht="15">
      <c r="A2687" s="68" t="s">
        <v>3030</v>
      </c>
      <c r="B2687" s="67" t="s">
        <v>7965</v>
      </c>
    </row>
    <row r="2688" spans="1:2" ht="15">
      <c r="A2688" s="68" t="s">
        <v>3031</v>
      </c>
      <c r="B2688" s="67" t="s">
        <v>7965</v>
      </c>
    </row>
    <row r="2689" spans="1:2" ht="15">
      <c r="A2689" s="68" t="s">
        <v>3032</v>
      </c>
      <c r="B2689" s="67" t="s">
        <v>7965</v>
      </c>
    </row>
    <row r="2690" spans="1:2" ht="15">
      <c r="A2690" s="68" t="s">
        <v>3033</v>
      </c>
      <c r="B2690" s="67" t="s">
        <v>7965</v>
      </c>
    </row>
    <row r="2691" spans="1:2" ht="15">
      <c r="A2691" s="68" t="s">
        <v>3034</v>
      </c>
      <c r="B2691" s="67" t="s">
        <v>7965</v>
      </c>
    </row>
    <row r="2692" spans="1:2" ht="15">
      <c r="A2692" s="68" t="s">
        <v>3035</v>
      </c>
      <c r="B2692" s="67" t="s">
        <v>7965</v>
      </c>
    </row>
    <row r="2693" spans="1:2" ht="15">
      <c r="A2693" s="68" t="s">
        <v>3036</v>
      </c>
      <c r="B2693" s="67" t="s">
        <v>7965</v>
      </c>
    </row>
    <row r="2694" spans="1:2" ht="15">
      <c r="A2694" s="68" t="s">
        <v>3037</v>
      </c>
      <c r="B2694" s="67" t="s">
        <v>7965</v>
      </c>
    </row>
    <row r="2695" spans="1:2" ht="15">
      <c r="A2695" s="68" t="s">
        <v>3038</v>
      </c>
      <c r="B2695" s="67" t="s">
        <v>7965</v>
      </c>
    </row>
    <row r="2696" spans="1:2" ht="15">
      <c r="A2696" s="68" t="s">
        <v>3039</v>
      </c>
      <c r="B2696" s="67" t="s">
        <v>7965</v>
      </c>
    </row>
    <row r="2697" spans="1:2" ht="15">
      <c r="A2697" s="68" t="s">
        <v>3040</v>
      </c>
      <c r="B2697" s="67" t="s">
        <v>7965</v>
      </c>
    </row>
    <row r="2698" spans="1:2" ht="15">
      <c r="A2698" s="68" t="s">
        <v>3041</v>
      </c>
      <c r="B2698" s="67" t="s">
        <v>7965</v>
      </c>
    </row>
    <row r="2699" spans="1:2" ht="15">
      <c r="A2699" s="68" t="s">
        <v>3042</v>
      </c>
      <c r="B2699" s="67" t="s">
        <v>7965</v>
      </c>
    </row>
    <row r="2700" spans="1:2" ht="15">
      <c r="A2700" s="68" t="s">
        <v>3043</v>
      </c>
      <c r="B2700" s="67" t="s">
        <v>7965</v>
      </c>
    </row>
    <row r="2701" spans="1:2" ht="15">
      <c r="A2701" s="68" t="s">
        <v>3044</v>
      </c>
      <c r="B2701" s="67" t="s">
        <v>7965</v>
      </c>
    </row>
    <row r="2702" spans="1:2" ht="15">
      <c r="A2702" s="68" t="s">
        <v>3045</v>
      </c>
      <c r="B2702" s="67" t="s">
        <v>7965</v>
      </c>
    </row>
    <row r="2703" spans="1:2" ht="15">
      <c r="A2703" s="68" t="s">
        <v>3046</v>
      </c>
      <c r="B2703" s="67" t="s">
        <v>7965</v>
      </c>
    </row>
    <row r="2704" spans="1:2" ht="15">
      <c r="A2704" s="68" t="s">
        <v>3047</v>
      </c>
      <c r="B2704" s="67" t="s">
        <v>7965</v>
      </c>
    </row>
    <row r="2705" spans="1:2" ht="15">
      <c r="A2705" s="68" t="s">
        <v>3048</v>
      </c>
      <c r="B2705" s="67" t="s">
        <v>7965</v>
      </c>
    </row>
    <row r="2706" spans="1:2" ht="15">
      <c r="A2706" s="68" t="s">
        <v>3049</v>
      </c>
      <c r="B2706" s="67" t="s">
        <v>7965</v>
      </c>
    </row>
    <row r="2707" spans="1:2" ht="15">
      <c r="A2707" s="68" t="s">
        <v>3050</v>
      </c>
      <c r="B2707" s="67" t="s">
        <v>7965</v>
      </c>
    </row>
    <row r="2708" spans="1:2" ht="15">
      <c r="A2708" s="68" t="s">
        <v>3051</v>
      </c>
      <c r="B2708" s="67" t="s">
        <v>7965</v>
      </c>
    </row>
    <row r="2709" spans="1:2" ht="15">
      <c r="A2709" s="68" t="s">
        <v>3052</v>
      </c>
      <c r="B2709" s="67" t="s">
        <v>7965</v>
      </c>
    </row>
    <row r="2710" spans="1:2" ht="15">
      <c r="A2710" s="68" t="s">
        <v>3053</v>
      </c>
      <c r="B2710" s="67" t="s">
        <v>7965</v>
      </c>
    </row>
    <row r="2711" spans="1:2" ht="15">
      <c r="A2711" s="68" t="s">
        <v>3054</v>
      </c>
      <c r="B2711" s="67" t="s">
        <v>7965</v>
      </c>
    </row>
    <row r="2712" spans="1:2" ht="15">
      <c r="A2712" s="68" t="s">
        <v>3055</v>
      </c>
      <c r="B2712" s="67" t="s">
        <v>7965</v>
      </c>
    </row>
    <row r="2713" spans="1:2" ht="15">
      <c r="A2713" s="68" t="s">
        <v>3056</v>
      </c>
      <c r="B2713" s="67" t="s">
        <v>7965</v>
      </c>
    </row>
    <row r="2714" spans="1:2" ht="15">
      <c r="A2714" s="68" t="s">
        <v>3057</v>
      </c>
      <c r="B2714" s="67" t="s">
        <v>7965</v>
      </c>
    </row>
    <row r="2715" spans="1:2" ht="15">
      <c r="A2715" s="68" t="s">
        <v>3058</v>
      </c>
      <c r="B2715" s="67" t="s">
        <v>7965</v>
      </c>
    </row>
    <row r="2716" spans="1:2" ht="15">
      <c r="A2716" s="68" t="s">
        <v>3059</v>
      </c>
      <c r="B2716" s="67" t="s">
        <v>7965</v>
      </c>
    </row>
    <row r="2717" spans="1:2" ht="15">
      <c r="A2717" s="68" t="s">
        <v>3060</v>
      </c>
      <c r="B2717" s="67" t="s">
        <v>7965</v>
      </c>
    </row>
    <row r="2718" spans="1:2" ht="15">
      <c r="A2718" s="68" t="s">
        <v>3061</v>
      </c>
      <c r="B2718" s="67" t="s">
        <v>7965</v>
      </c>
    </row>
    <row r="2719" spans="1:2" ht="15">
      <c r="A2719" s="68" t="s">
        <v>3062</v>
      </c>
      <c r="B2719" s="67" t="s">
        <v>7965</v>
      </c>
    </row>
    <row r="2720" spans="1:2" ht="15">
      <c r="A2720" s="68" t="s">
        <v>3063</v>
      </c>
      <c r="B2720" s="67" t="s">
        <v>7965</v>
      </c>
    </row>
    <row r="2721" spans="1:2" ht="15">
      <c r="A2721" s="68" t="s">
        <v>3064</v>
      </c>
      <c r="B2721" s="67" t="s">
        <v>7965</v>
      </c>
    </row>
    <row r="2722" spans="1:2" ht="15">
      <c r="A2722" s="68" t="s">
        <v>3065</v>
      </c>
      <c r="B2722" s="67" t="s">
        <v>7965</v>
      </c>
    </row>
    <row r="2723" spans="1:2" ht="15">
      <c r="A2723" s="68" t="s">
        <v>3066</v>
      </c>
      <c r="B2723" s="67" t="s">
        <v>7965</v>
      </c>
    </row>
    <row r="2724" spans="1:2" ht="15">
      <c r="A2724" s="68" t="s">
        <v>3067</v>
      </c>
      <c r="B2724" s="67" t="s">
        <v>7965</v>
      </c>
    </row>
    <row r="2725" spans="1:2" ht="15">
      <c r="A2725" s="68" t="s">
        <v>3068</v>
      </c>
      <c r="B2725" s="67" t="s">
        <v>7965</v>
      </c>
    </row>
    <row r="2726" spans="1:2" ht="15">
      <c r="A2726" s="68" t="s">
        <v>3069</v>
      </c>
      <c r="B2726" s="67" t="s">
        <v>7965</v>
      </c>
    </row>
    <row r="2727" spans="1:2" ht="15">
      <c r="A2727" s="68" t="s">
        <v>3070</v>
      </c>
      <c r="B2727" s="67" t="s">
        <v>7965</v>
      </c>
    </row>
    <row r="2728" spans="1:2" ht="15">
      <c r="A2728" s="68" t="s">
        <v>3071</v>
      </c>
      <c r="B2728" s="67" t="s">
        <v>7965</v>
      </c>
    </row>
    <row r="2729" spans="1:2" ht="15">
      <c r="A2729" s="68" t="s">
        <v>3072</v>
      </c>
      <c r="B2729" s="67" t="s">
        <v>7965</v>
      </c>
    </row>
    <row r="2730" spans="1:2" ht="15">
      <c r="A2730" s="68" t="s">
        <v>3073</v>
      </c>
      <c r="B2730" s="67" t="s">
        <v>7965</v>
      </c>
    </row>
    <row r="2731" spans="1:2" ht="15">
      <c r="A2731" s="68" t="s">
        <v>3074</v>
      </c>
      <c r="B2731" s="67" t="s">
        <v>7965</v>
      </c>
    </row>
    <row r="2732" spans="1:2" ht="15">
      <c r="A2732" s="68" t="s">
        <v>3075</v>
      </c>
      <c r="B2732" s="67" t="s">
        <v>7965</v>
      </c>
    </row>
    <row r="2733" spans="1:2" ht="15">
      <c r="A2733" s="68" t="s">
        <v>3076</v>
      </c>
      <c r="B2733" s="67" t="s">
        <v>7965</v>
      </c>
    </row>
    <row r="2734" spans="1:2" ht="15">
      <c r="A2734" s="68" t="s">
        <v>3077</v>
      </c>
      <c r="B2734" s="67" t="s">
        <v>7965</v>
      </c>
    </row>
    <row r="2735" spans="1:2" ht="15">
      <c r="A2735" s="68" t="s">
        <v>3078</v>
      </c>
      <c r="B2735" s="67" t="s">
        <v>7965</v>
      </c>
    </row>
    <row r="2736" spans="1:2" ht="15">
      <c r="A2736" s="68" t="s">
        <v>3079</v>
      </c>
      <c r="B2736" s="67" t="s">
        <v>7965</v>
      </c>
    </row>
    <row r="2737" spans="1:2" ht="15">
      <c r="A2737" s="68" t="s">
        <v>3080</v>
      </c>
      <c r="B2737" s="67" t="s">
        <v>7965</v>
      </c>
    </row>
    <row r="2738" spans="1:2" ht="15">
      <c r="A2738" s="68" t="s">
        <v>3081</v>
      </c>
      <c r="B2738" s="67" t="s">
        <v>7965</v>
      </c>
    </row>
    <row r="2739" spans="1:2" ht="15">
      <c r="A2739" s="68" t="s">
        <v>3082</v>
      </c>
      <c r="B2739" s="67" t="s">
        <v>7965</v>
      </c>
    </row>
    <row r="2740" spans="1:2" ht="15">
      <c r="A2740" s="68" t="s">
        <v>3083</v>
      </c>
      <c r="B2740" s="67" t="s">
        <v>7965</v>
      </c>
    </row>
    <row r="2741" spans="1:2" ht="15">
      <c r="A2741" s="68" t="s">
        <v>3084</v>
      </c>
      <c r="B2741" s="67" t="s">
        <v>7965</v>
      </c>
    </row>
    <row r="2742" spans="1:2" ht="15">
      <c r="A2742" s="68" t="s">
        <v>3085</v>
      </c>
      <c r="B2742" s="67" t="s">
        <v>7965</v>
      </c>
    </row>
    <row r="2743" spans="1:2" ht="15">
      <c r="A2743" s="68" t="s">
        <v>3086</v>
      </c>
      <c r="B2743" s="67" t="s">
        <v>7965</v>
      </c>
    </row>
    <row r="2744" spans="1:2" ht="15">
      <c r="A2744" s="68" t="s">
        <v>3087</v>
      </c>
      <c r="B2744" s="67" t="s">
        <v>7965</v>
      </c>
    </row>
    <row r="2745" spans="1:2" ht="15">
      <c r="A2745" s="68" t="s">
        <v>3088</v>
      </c>
      <c r="B2745" s="67" t="s">
        <v>7965</v>
      </c>
    </row>
    <row r="2746" spans="1:2" ht="15">
      <c r="A2746" s="68" t="s">
        <v>3089</v>
      </c>
      <c r="B2746" s="67" t="s">
        <v>7965</v>
      </c>
    </row>
    <row r="2747" spans="1:2" ht="15">
      <c r="A2747" s="68" t="s">
        <v>3090</v>
      </c>
      <c r="B2747" s="67" t="s">
        <v>7965</v>
      </c>
    </row>
    <row r="2748" spans="1:2" ht="15">
      <c r="A2748" s="68" t="s">
        <v>3091</v>
      </c>
      <c r="B2748" s="67" t="s">
        <v>7965</v>
      </c>
    </row>
    <row r="2749" spans="1:2" ht="15">
      <c r="A2749" s="68" t="s">
        <v>3092</v>
      </c>
      <c r="B2749" s="67" t="s">
        <v>7965</v>
      </c>
    </row>
    <row r="2750" spans="1:2" ht="15">
      <c r="A2750" s="68" t="s">
        <v>3093</v>
      </c>
      <c r="B2750" s="67" t="s">
        <v>7965</v>
      </c>
    </row>
    <row r="2751" spans="1:2" ht="15">
      <c r="A2751" s="68" t="s">
        <v>3094</v>
      </c>
      <c r="B2751" s="67" t="s">
        <v>7965</v>
      </c>
    </row>
    <row r="2752" spans="1:2" ht="15">
      <c r="A2752" s="68" t="s">
        <v>3095</v>
      </c>
      <c r="B2752" s="67" t="s">
        <v>7965</v>
      </c>
    </row>
    <row r="2753" spans="1:2" ht="15">
      <c r="A2753" s="68" t="s">
        <v>3096</v>
      </c>
      <c r="B2753" s="67" t="s">
        <v>7965</v>
      </c>
    </row>
    <row r="2754" spans="1:2" ht="15">
      <c r="A2754" s="68" t="s">
        <v>3097</v>
      </c>
      <c r="B2754" s="67" t="s">
        <v>7965</v>
      </c>
    </row>
    <row r="2755" spans="1:2" ht="15">
      <c r="A2755" s="68" t="s">
        <v>3098</v>
      </c>
      <c r="B2755" s="67" t="s">
        <v>7965</v>
      </c>
    </row>
    <row r="2756" spans="1:2" ht="15">
      <c r="A2756" s="68" t="s">
        <v>3099</v>
      </c>
      <c r="B2756" s="67" t="s">
        <v>7965</v>
      </c>
    </row>
    <row r="2757" spans="1:2" ht="15">
      <c r="A2757" s="68" t="s">
        <v>3100</v>
      </c>
      <c r="B2757" s="67" t="s">
        <v>7965</v>
      </c>
    </row>
    <row r="2758" spans="1:2" ht="15">
      <c r="A2758" s="68" t="s">
        <v>3101</v>
      </c>
      <c r="B2758" s="67" t="s">
        <v>7965</v>
      </c>
    </row>
    <row r="2759" spans="1:2" ht="15">
      <c r="A2759" s="68" t="s">
        <v>3102</v>
      </c>
      <c r="B2759" s="67" t="s">
        <v>7965</v>
      </c>
    </row>
    <row r="2760" spans="1:2" ht="15">
      <c r="A2760" s="68" t="s">
        <v>3103</v>
      </c>
      <c r="B2760" s="67" t="s">
        <v>7965</v>
      </c>
    </row>
    <row r="2761" spans="1:2" ht="15">
      <c r="A2761" s="68" t="s">
        <v>3104</v>
      </c>
      <c r="B2761" s="67" t="s">
        <v>7965</v>
      </c>
    </row>
    <row r="2762" spans="1:2" ht="15">
      <c r="A2762" s="68" t="s">
        <v>3105</v>
      </c>
      <c r="B2762" s="67" t="s">
        <v>7965</v>
      </c>
    </row>
    <row r="2763" spans="1:2" ht="15">
      <c r="A2763" s="68" t="s">
        <v>3106</v>
      </c>
      <c r="B2763" s="67" t="s">
        <v>7965</v>
      </c>
    </row>
    <row r="2764" spans="1:2" ht="15">
      <c r="A2764" s="68" t="s">
        <v>3107</v>
      </c>
      <c r="B2764" s="67" t="s">
        <v>7965</v>
      </c>
    </row>
    <row r="2765" spans="1:2" ht="15">
      <c r="A2765" s="68" t="s">
        <v>3108</v>
      </c>
      <c r="B2765" s="67" t="s">
        <v>7965</v>
      </c>
    </row>
    <row r="2766" spans="1:2" ht="15">
      <c r="A2766" s="68" t="s">
        <v>3109</v>
      </c>
      <c r="B2766" s="67" t="s">
        <v>7965</v>
      </c>
    </row>
    <row r="2767" spans="1:2" ht="15">
      <c r="A2767" s="68" t="s">
        <v>3110</v>
      </c>
      <c r="B2767" s="67" t="s">
        <v>7965</v>
      </c>
    </row>
    <row r="2768" spans="1:2" ht="15">
      <c r="A2768" s="68" t="s">
        <v>3111</v>
      </c>
      <c r="B2768" s="67" t="s">
        <v>7965</v>
      </c>
    </row>
    <row r="2769" spans="1:2" ht="15">
      <c r="A2769" s="68" t="s">
        <v>3112</v>
      </c>
      <c r="B2769" s="67" t="s">
        <v>7965</v>
      </c>
    </row>
    <row r="2770" spans="1:2" ht="15">
      <c r="A2770" s="68" t="s">
        <v>3113</v>
      </c>
      <c r="B2770" s="67" t="s">
        <v>7965</v>
      </c>
    </row>
    <row r="2771" spans="1:2" ht="15">
      <c r="A2771" s="68" t="s">
        <v>3114</v>
      </c>
      <c r="B2771" s="67" t="s">
        <v>7965</v>
      </c>
    </row>
    <row r="2772" spans="1:2" ht="15">
      <c r="A2772" s="68" t="s">
        <v>3115</v>
      </c>
      <c r="B2772" s="67" t="s">
        <v>7965</v>
      </c>
    </row>
    <row r="2773" spans="1:2" ht="15">
      <c r="A2773" s="68" t="s">
        <v>3116</v>
      </c>
      <c r="B2773" s="67" t="s">
        <v>7965</v>
      </c>
    </row>
    <row r="2774" spans="1:2" ht="15">
      <c r="A2774" s="68" t="s">
        <v>3117</v>
      </c>
      <c r="B2774" s="67" t="s">
        <v>7965</v>
      </c>
    </row>
    <row r="2775" spans="1:2" ht="15">
      <c r="A2775" s="68" t="s">
        <v>3118</v>
      </c>
      <c r="B2775" s="67" t="s">
        <v>7965</v>
      </c>
    </row>
    <row r="2776" spans="1:2" ht="15">
      <c r="A2776" s="68" t="s">
        <v>3119</v>
      </c>
      <c r="B2776" s="67" t="s">
        <v>7965</v>
      </c>
    </row>
    <row r="2777" spans="1:2" ht="15">
      <c r="A2777" s="68" t="s">
        <v>323</v>
      </c>
      <c r="B2777" s="67" t="s">
        <v>7965</v>
      </c>
    </row>
    <row r="2778" spans="1:2" ht="15">
      <c r="A2778" s="68" t="s">
        <v>309</v>
      </c>
      <c r="B2778" s="67" t="s">
        <v>7965</v>
      </c>
    </row>
    <row r="2779" spans="1:2" ht="15">
      <c r="A2779" s="68" t="s">
        <v>3120</v>
      </c>
      <c r="B2779" s="67" t="s">
        <v>7965</v>
      </c>
    </row>
    <row r="2780" spans="1:2" ht="15">
      <c r="A2780" s="68" t="s">
        <v>3121</v>
      </c>
      <c r="B2780" s="67" t="s">
        <v>7965</v>
      </c>
    </row>
    <row r="2781" spans="1:2" ht="15">
      <c r="A2781" s="68" t="s">
        <v>3122</v>
      </c>
      <c r="B2781" s="67" t="s">
        <v>7965</v>
      </c>
    </row>
    <row r="2782" spans="1:2" ht="15">
      <c r="A2782" s="68" t="s">
        <v>3123</v>
      </c>
      <c r="B2782" s="67" t="s">
        <v>7965</v>
      </c>
    </row>
    <row r="2783" spans="1:2" ht="15">
      <c r="A2783" s="68" t="s">
        <v>3124</v>
      </c>
      <c r="B2783" s="67" t="s">
        <v>7965</v>
      </c>
    </row>
    <row r="2784" spans="1:2" ht="15">
      <c r="A2784" s="68" t="s">
        <v>3125</v>
      </c>
      <c r="B2784" s="67" t="s">
        <v>7965</v>
      </c>
    </row>
    <row r="2785" spans="1:2" ht="15">
      <c r="A2785" s="68" t="s">
        <v>3126</v>
      </c>
      <c r="B2785" s="67" t="s">
        <v>7965</v>
      </c>
    </row>
    <row r="2786" spans="1:2" ht="15">
      <c r="A2786" s="68" t="s">
        <v>3127</v>
      </c>
      <c r="B2786" s="67" t="s">
        <v>7965</v>
      </c>
    </row>
    <row r="2787" spans="1:2" ht="15">
      <c r="A2787" s="68" t="s">
        <v>3128</v>
      </c>
      <c r="B2787" s="67" t="s">
        <v>7965</v>
      </c>
    </row>
    <row r="2788" spans="1:2" ht="15">
      <c r="A2788" s="68" t="s">
        <v>3129</v>
      </c>
      <c r="B2788" s="67" t="s">
        <v>7965</v>
      </c>
    </row>
    <row r="2789" spans="1:2" ht="15">
      <c r="A2789" s="68" t="s">
        <v>3130</v>
      </c>
      <c r="B2789" s="67" t="s">
        <v>7965</v>
      </c>
    </row>
    <row r="2790" spans="1:2" ht="15">
      <c r="A2790" s="68" t="s">
        <v>3131</v>
      </c>
      <c r="B2790" s="67" t="s">
        <v>7965</v>
      </c>
    </row>
    <row r="2791" spans="1:2" ht="15">
      <c r="A2791" s="68" t="s">
        <v>3132</v>
      </c>
      <c r="B2791" s="67" t="s">
        <v>7965</v>
      </c>
    </row>
    <row r="2792" spans="1:2" ht="15">
      <c r="A2792" s="68" t="s">
        <v>3133</v>
      </c>
      <c r="B2792" s="67" t="s">
        <v>7965</v>
      </c>
    </row>
    <row r="2793" spans="1:2" ht="15">
      <c r="A2793" s="68" t="s">
        <v>3134</v>
      </c>
      <c r="B2793" s="67" t="s">
        <v>7965</v>
      </c>
    </row>
    <row r="2794" spans="1:2" ht="15">
      <c r="A2794" s="68" t="s">
        <v>3135</v>
      </c>
      <c r="B2794" s="67" t="s">
        <v>7965</v>
      </c>
    </row>
    <row r="2795" spans="1:2" ht="15">
      <c r="A2795" s="68" t="s">
        <v>3136</v>
      </c>
      <c r="B2795" s="67" t="s">
        <v>7965</v>
      </c>
    </row>
    <row r="2796" spans="1:2" ht="15">
      <c r="A2796" s="68" t="s">
        <v>3137</v>
      </c>
      <c r="B2796" s="67" t="s">
        <v>7965</v>
      </c>
    </row>
    <row r="2797" spans="1:2" ht="15">
      <c r="A2797" s="68" t="s">
        <v>3138</v>
      </c>
      <c r="B2797" s="67" t="s">
        <v>7965</v>
      </c>
    </row>
    <row r="2798" spans="1:2" ht="15">
      <c r="A2798" s="68" t="s">
        <v>3139</v>
      </c>
      <c r="B2798" s="67" t="s">
        <v>7965</v>
      </c>
    </row>
    <row r="2799" spans="1:2" ht="15">
      <c r="A2799" s="68" t="s">
        <v>3140</v>
      </c>
      <c r="B2799" s="67" t="s">
        <v>7965</v>
      </c>
    </row>
    <row r="2800" spans="1:2" ht="15">
      <c r="A2800" s="68" t="s">
        <v>3141</v>
      </c>
      <c r="B2800" s="67" t="s">
        <v>7965</v>
      </c>
    </row>
    <row r="2801" spans="1:2" ht="15">
      <c r="A2801" s="68" t="s">
        <v>3142</v>
      </c>
      <c r="B2801" s="67" t="s">
        <v>7965</v>
      </c>
    </row>
    <row r="2802" spans="1:2" ht="15">
      <c r="A2802" s="68" t="s">
        <v>3143</v>
      </c>
      <c r="B2802" s="67" t="s">
        <v>7965</v>
      </c>
    </row>
    <row r="2803" spans="1:2" ht="15">
      <c r="A2803" s="68" t="s">
        <v>3144</v>
      </c>
      <c r="B2803" s="67" t="s">
        <v>7965</v>
      </c>
    </row>
    <row r="2804" spans="1:2" ht="15">
      <c r="A2804" s="68" t="s">
        <v>3145</v>
      </c>
      <c r="B2804" s="67" t="s">
        <v>7965</v>
      </c>
    </row>
    <row r="2805" spans="1:2" ht="15">
      <c r="A2805" s="68" t="s">
        <v>3146</v>
      </c>
      <c r="B2805" s="67" t="s">
        <v>7965</v>
      </c>
    </row>
    <row r="2806" spans="1:2" ht="15">
      <c r="A2806" s="68" t="s">
        <v>3147</v>
      </c>
      <c r="B2806" s="67" t="s">
        <v>7965</v>
      </c>
    </row>
    <row r="2807" spans="1:2" ht="15">
      <c r="A2807" s="68" t="s">
        <v>3148</v>
      </c>
      <c r="B2807" s="67" t="s">
        <v>7965</v>
      </c>
    </row>
    <row r="2808" spans="1:2" ht="15">
      <c r="A2808" s="68" t="s">
        <v>3149</v>
      </c>
      <c r="B2808" s="67" t="s">
        <v>7965</v>
      </c>
    </row>
    <row r="2809" spans="1:2" ht="15">
      <c r="A2809" s="68" t="s">
        <v>3150</v>
      </c>
      <c r="B2809" s="67" t="s">
        <v>7965</v>
      </c>
    </row>
    <row r="2810" spans="1:2" ht="15">
      <c r="A2810" s="68" t="s">
        <v>3151</v>
      </c>
      <c r="B2810" s="67" t="s">
        <v>7965</v>
      </c>
    </row>
    <row r="2811" spans="1:2" ht="15">
      <c r="A2811" s="68" t="s">
        <v>3152</v>
      </c>
      <c r="B2811" s="67" t="s">
        <v>7965</v>
      </c>
    </row>
    <row r="2812" spans="1:2" ht="15">
      <c r="A2812" s="68" t="s">
        <v>3153</v>
      </c>
      <c r="B2812" s="67" t="s">
        <v>7965</v>
      </c>
    </row>
    <row r="2813" spans="1:2" ht="15">
      <c r="A2813" s="68" t="s">
        <v>3154</v>
      </c>
      <c r="B2813" s="67" t="s">
        <v>7965</v>
      </c>
    </row>
    <row r="2814" spans="1:2" ht="15">
      <c r="A2814" s="68" t="s">
        <v>3155</v>
      </c>
      <c r="B2814" s="67" t="s">
        <v>7965</v>
      </c>
    </row>
    <row r="2815" spans="1:2" ht="15">
      <c r="A2815" s="68" t="s">
        <v>3156</v>
      </c>
      <c r="B2815" s="67" t="s">
        <v>7965</v>
      </c>
    </row>
    <row r="2816" spans="1:2" ht="15">
      <c r="A2816" s="68" t="s">
        <v>3157</v>
      </c>
      <c r="B2816" s="67" t="s">
        <v>7965</v>
      </c>
    </row>
    <row r="2817" spans="1:2" ht="15">
      <c r="A2817" s="68" t="s">
        <v>3158</v>
      </c>
      <c r="B2817" s="67" t="s">
        <v>7965</v>
      </c>
    </row>
    <row r="2818" spans="1:2" ht="15">
      <c r="A2818" s="68" t="s">
        <v>3159</v>
      </c>
      <c r="B2818" s="67" t="s">
        <v>7965</v>
      </c>
    </row>
    <row r="2819" spans="1:2" ht="15">
      <c r="A2819" s="68" t="s">
        <v>3160</v>
      </c>
      <c r="B2819" s="67" t="s">
        <v>7965</v>
      </c>
    </row>
    <row r="2820" spans="1:2" ht="15">
      <c r="A2820" s="68" t="s">
        <v>3161</v>
      </c>
      <c r="B2820" s="67" t="s">
        <v>7965</v>
      </c>
    </row>
    <row r="2821" spans="1:2" ht="15">
      <c r="A2821" s="68" t="s">
        <v>3162</v>
      </c>
      <c r="B2821" s="67" t="s">
        <v>7965</v>
      </c>
    </row>
    <row r="2822" spans="1:2" ht="15">
      <c r="A2822" s="68" t="s">
        <v>3163</v>
      </c>
      <c r="B2822" s="67" t="s">
        <v>7965</v>
      </c>
    </row>
    <row r="2823" spans="1:2" ht="15">
      <c r="A2823" s="68" t="s">
        <v>3164</v>
      </c>
      <c r="B2823" s="67" t="s">
        <v>7965</v>
      </c>
    </row>
    <row r="2824" spans="1:2" ht="15">
      <c r="A2824" s="68" t="s">
        <v>3165</v>
      </c>
      <c r="B2824" s="67" t="s">
        <v>7965</v>
      </c>
    </row>
    <row r="2825" spans="1:2" ht="15">
      <c r="A2825" s="68" t="s">
        <v>3166</v>
      </c>
      <c r="B2825" s="67" t="s">
        <v>7965</v>
      </c>
    </row>
    <row r="2826" spans="1:2" ht="15">
      <c r="A2826" s="68" t="s">
        <v>3167</v>
      </c>
      <c r="B2826" s="67" t="s">
        <v>7965</v>
      </c>
    </row>
    <row r="2827" spans="1:2" ht="15">
      <c r="A2827" s="68" t="s">
        <v>3168</v>
      </c>
      <c r="B2827" s="67" t="s">
        <v>7965</v>
      </c>
    </row>
    <row r="2828" spans="1:2" ht="15">
      <c r="A2828" s="68" t="s">
        <v>316</v>
      </c>
      <c r="B2828" s="67" t="s">
        <v>7965</v>
      </c>
    </row>
    <row r="2829" spans="1:2" ht="15">
      <c r="A2829" s="68" t="s">
        <v>3169</v>
      </c>
      <c r="B2829" s="67" t="s">
        <v>7965</v>
      </c>
    </row>
    <row r="2830" spans="1:2" ht="15">
      <c r="A2830" s="68" t="s">
        <v>3170</v>
      </c>
      <c r="B2830" s="67" t="s">
        <v>7965</v>
      </c>
    </row>
    <row r="2831" spans="1:2" ht="15">
      <c r="A2831" s="68" t="s">
        <v>3171</v>
      </c>
      <c r="B2831" s="67" t="s">
        <v>7965</v>
      </c>
    </row>
    <row r="2832" spans="1:2" ht="15">
      <c r="A2832" s="68" t="s">
        <v>3172</v>
      </c>
      <c r="B2832" s="67" t="s">
        <v>7965</v>
      </c>
    </row>
    <row r="2833" spans="1:2" ht="15">
      <c r="A2833" s="68" t="s">
        <v>3173</v>
      </c>
      <c r="B2833" s="67" t="s">
        <v>7965</v>
      </c>
    </row>
    <row r="2834" spans="1:2" ht="15">
      <c r="A2834" s="68" t="s">
        <v>3174</v>
      </c>
      <c r="B2834" s="67" t="s">
        <v>7965</v>
      </c>
    </row>
    <row r="2835" spans="1:2" ht="15">
      <c r="A2835" s="68" t="s">
        <v>3175</v>
      </c>
      <c r="B2835" s="67" t="s">
        <v>7965</v>
      </c>
    </row>
    <row r="2836" spans="1:2" ht="15">
      <c r="A2836" s="68" t="s">
        <v>3176</v>
      </c>
      <c r="B2836" s="67" t="s">
        <v>7965</v>
      </c>
    </row>
    <row r="2837" spans="1:2" ht="15">
      <c r="A2837" s="68" t="s">
        <v>3177</v>
      </c>
      <c r="B2837" s="67" t="s">
        <v>7965</v>
      </c>
    </row>
    <row r="2838" spans="1:2" ht="15">
      <c r="A2838" s="68" t="s">
        <v>3178</v>
      </c>
      <c r="B2838" s="67" t="s">
        <v>7965</v>
      </c>
    </row>
    <row r="2839" spans="1:2" ht="15">
      <c r="A2839" s="68" t="s">
        <v>3179</v>
      </c>
      <c r="B2839" s="67" t="s">
        <v>7965</v>
      </c>
    </row>
    <row r="2840" spans="1:2" ht="15">
      <c r="A2840" s="68" t="s">
        <v>3180</v>
      </c>
      <c r="B2840" s="67" t="s">
        <v>7965</v>
      </c>
    </row>
    <row r="2841" spans="1:2" ht="15">
      <c r="A2841" s="68" t="s">
        <v>3181</v>
      </c>
      <c r="B2841" s="67" t="s">
        <v>7965</v>
      </c>
    </row>
    <row r="2842" spans="1:2" ht="15">
      <c r="A2842" s="68" t="s">
        <v>3182</v>
      </c>
      <c r="B2842" s="67" t="s">
        <v>7965</v>
      </c>
    </row>
    <row r="2843" spans="1:2" ht="15">
      <c r="A2843" s="68" t="s">
        <v>3183</v>
      </c>
      <c r="B2843" s="67" t="s">
        <v>7965</v>
      </c>
    </row>
    <row r="2844" spans="1:2" ht="15">
      <c r="A2844" s="68" t="s">
        <v>3184</v>
      </c>
      <c r="B2844" s="67" t="s">
        <v>7965</v>
      </c>
    </row>
    <row r="2845" spans="1:2" ht="15">
      <c r="A2845" s="68" t="s">
        <v>3185</v>
      </c>
      <c r="B2845" s="67" t="s">
        <v>7965</v>
      </c>
    </row>
    <row r="2846" spans="1:2" ht="15">
      <c r="A2846" s="68" t="s">
        <v>3186</v>
      </c>
      <c r="B2846" s="67" t="s">
        <v>7965</v>
      </c>
    </row>
    <row r="2847" spans="1:2" ht="15">
      <c r="A2847" s="68" t="s">
        <v>3187</v>
      </c>
      <c r="B2847" s="67" t="s">
        <v>7965</v>
      </c>
    </row>
    <row r="2848" spans="1:2" ht="15">
      <c r="A2848" s="68" t="s">
        <v>3188</v>
      </c>
      <c r="B2848" s="67" t="s">
        <v>7966</v>
      </c>
    </row>
    <row r="2849" spans="1:2" ht="15">
      <c r="A2849" s="68" t="s">
        <v>3189</v>
      </c>
      <c r="B2849" s="67" t="s">
        <v>7966</v>
      </c>
    </row>
    <row r="2850" spans="1:2" ht="15">
      <c r="A2850" s="68" t="s">
        <v>3190</v>
      </c>
      <c r="B2850" s="67" t="s">
        <v>7966</v>
      </c>
    </row>
    <row r="2851" spans="1:2" ht="15">
      <c r="A2851" s="68" t="s">
        <v>3191</v>
      </c>
      <c r="B2851" s="67" t="s">
        <v>7966</v>
      </c>
    </row>
    <row r="2852" spans="1:2" ht="15">
      <c r="A2852" s="68" t="s">
        <v>3192</v>
      </c>
      <c r="B2852" s="67" t="s">
        <v>7966</v>
      </c>
    </row>
    <row r="2853" spans="1:2" ht="15">
      <c r="A2853" s="68" t="s">
        <v>3193</v>
      </c>
      <c r="B2853" s="67" t="s">
        <v>7966</v>
      </c>
    </row>
    <row r="2854" spans="1:2" ht="15">
      <c r="A2854" s="68" t="s">
        <v>3194</v>
      </c>
      <c r="B2854" s="67" t="s">
        <v>7966</v>
      </c>
    </row>
    <row r="2855" spans="1:2" ht="15">
      <c r="A2855" s="68" t="s">
        <v>3195</v>
      </c>
      <c r="B2855" s="67" t="s">
        <v>7966</v>
      </c>
    </row>
    <row r="2856" spans="1:2" ht="15">
      <c r="A2856" s="68" t="s">
        <v>3196</v>
      </c>
      <c r="B2856" s="67" t="s">
        <v>7966</v>
      </c>
    </row>
    <row r="2857" spans="1:2" ht="15">
      <c r="A2857" s="68" t="s">
        <v>3197</v>
      </c>
      <c r="B2857" s="67" t="s">
        <v>7966</v>
      </c>
    </row>
    <row r="2858" spans="1:2" ht="15">
      <c r="A2858" s="68" t="s">
        <v>3198</v>
      </c>
      <c r="B2858" s="67" t="s">
        <v>7966</v>
      </c>
    </row>
    <row r="2859" spans="1:2" ht="15">
      <c r="A2859" s="68" t="s">
        <v>3199</v>
      </c>
      <c r="B2859" s="67" t="s">
        <v>7966</v>
      </c>
    </row>
    <row r="2860" spans="1:2" ht="15">
      <c r="A2860" s="68" t="s">
        <v>3200</v>
      </c>
      <c r="B2860" s="67" t="s">
        <v>7966</v>
      </c>
    </row>
    <row r="2861" spans="1:2" ht="15">
      <c r="A2861" s="68" t="s">
        <v>3201</v>
      </c>
      <c r="B2861" s="67" t="s">
        <v>7966</v>
      </c>
    </row>
    <row r="2862" spans="1:2" ht="15">
      <c r="A2862" s="68" t="s">
        <v>3202</v>
      </c>
      <c r="B2862" s="67" t="s">
        <v>7966</v>
      </c>
    </row>
    <row r="2863" spans="1:2" ht="15">
      <c r="A2863" s="68" t="s">
        <v>3203</v>
      </c>
      <c r="B2863" s="67" t="s">
        <v>7966</v>
      </c>
    </row>
    <row r="2864" spans="1:2" ht="15">
      <c r="A2864" s="68" t="s">
        <v>3204</v>
      </c>
      <c r="B2864" s="67" t="s">
        <v>7966</v>
      </c>
    </row>
    <row r="2865" spans="1:2" ht="15">
      <c r="A2865" s="68" t="s">
        <v>3205</v>
      </c>
      <c r="B2865" s="67" t="s">
        <v>7966</v>
      </c>
    </row>
    <row r="2866" spans="1:2" ht="15">
      <c r="A2866" s="68" t="s">
        <v>3206</v>
      </c>
      <c r="B2866" s="67" t="s">
        <v>7966</v>
      </c>
    </row>
    <row r="2867" spans="1:2" ht="15">
      <c r="A2867" s="68" t="s">
        <v>3207</v>
      </c>
      <c r="B2867" s="67" t="s">
        <v>7966</v>
      </c>
    </row>
    <row r="2868" spans="1:2" ht="15">
      <c r="A2868" s="68" t="s">
        <v>3208</v>
      </c>
      <c r="B2868" s="67" t="s">
        <v>7966</v>
      </c>
    </row>
    <row r="2869" spans="1:2" ht="15">
      <c r="A2869" s="68" t="s">
        <v>3209</v>
      </c>
      <c r="B2869" s="67" t="s">
        <v>7966</v>
      </c>
    </row>
    <row r="2870" spans="1:2" ht="15">
      <c r="A2870" s="68" t="s">
        <v>3210</v>
      </c>
      <c r="B2870" s="67" t="s">
        <v>7966</v>
      </c>
    </row>
    <row r="2871" spans="1:2" ht="15">
      <c r="A2871" s="68" t="s">
        <v>3211</v>
      </c>
      <c r="B2871" s="67" t="s">
        <v>7966</v>
      </c>
    </row>
    <row r="2872" spans="1:2" ht="15">
      <c r="A2872" s="68" t="s">
        <v>3212</v>
      </c>
      <c r="B2872" s="67" t="s">
        <v>7966</v>
      </c>
    </row>
    <row r="2873" spans="1:2" ht="15">
      <c r="A2873" s="68" t="s">
        <v>3213</v>
      </c>
      <c r="B2873" s="67" t="s">
        <v>7966</v>
      </c>
    </row>
    <row r="2874" spans="1:2" ht="15">
      <c r="A2874" s="68" t="s">
        <v>3214</v>
      </c>
      <c r="B2874" s="67" t="s">
        <v>7966</v>
      </c>
    </row>
    <row r="2875" spans="1:2" ht="15">
      <c r="A2875" s="68" t="s">
        <v>3215</v>
      </c>
      <c r="B2875" s="67" t="s">
        <v>7966</v>
      </c>
    </row>
    <row r="2876" spans="1:2" ht="15">
      <c r="A2876" s="68" t="s">
        <v>3216</v>
      </c>
      <c r="B2876" s="67" t="s">
        <v>7966</v>
      </c>
    </row>
    <row r="2877" spans="1:2" ht="15">
      <c r="A2877" s="68" t="s">
        <v>3217</v>
      </c>
      <c r="B2877" s="67" t="s">
        <v>7966</v>
      </c>
    </row>
    <row r="2878" spans="1:2" ht="15">
      <c r="A2878" s="68" t="s">
        <v>3218</v>
      </c>
      <c r="B2878" s="67" t="s">
        <v>7966</v>
      </c>
    </row>
    <row r="2879" spans="1:2" ht="15">
      <c r="A2879" s="68" t="s">
        <v>3219</v>
      </c>
      <c r="B2879" s="67" t="s">
        <v>7966</v>
      </c>
    </row>
    <row r="2880" spans="1:2" ht="15">
      <c r="A2880" s="68" t="s">
        <v>3220</v>
      </c>
      <c r="B2880" s="67" t="s">
        <v>7966</v>
      </c>
    </row>
    <row r="2881" spans="1:2" ht="15">
      <c r="A2881" s="68" t="s">
        <v>3221</v>
      </c>
      <c r="B2881" s="67" t="s">
        <v>7966</v>
      </c>
    </row>
    <row r="2882" spans="1:2" ht="15">
      <c r="A2882" s="68" t="s">
        <v>3222</v>
      </c>
      <c r="B2882" s="67" t="s">
        <v>7966</v>
      </c>
    </row>
    <row r="2883" spans="1:2" ht="15">
      <c r="A2883" s="68" t="s">
        <v>3223</v>
      </c>
      <c r="B2883" s="67" t="s">
        <v>7966</v>
      </c>
    </row>
    <row r="2884" spans="1:2" ht="15">
      <c r="A2884" s="68" t="s">
        <v>3224</v>
      </c>
      <c r="B2884" s="67" t="s">
        <v>7966</v>
      </c>
    </row>
    <row r="2885" spans="1:2" ht="15">
      <c r="A2885" s="68" t="s">
        <v>3225</v>
      </c>
      <c r="B2885" s="67" t="s">
        <v>7966</v>
      </c>
    </row>
    <row r="2886" spans="1:2" ht="15">
      <c r="A2886" s="68" t="s">
        <v>3226</v>
      </c>
      <c r="B2886" s="67" t="s">
        <v>7966</v>
      </c>
    </row>
    <row r="2887" spans="1:2" ht="15">
      <c r="A2887" s="68" t="s">
        <v>3227</v>
      </c>
      <c r="B2887" s="67" t="s">
        <v>7966</v>
      </c>
    </row>
    <row r="2888" spans="1:2" ht="15">
      <c r="A2888" s="68" t="s">
        <v>3228</v>
      </c>
      <c r="B2888" s="67" t="s">
        <v>7966</v>
      </c>
    </row>
    <row r="2889" spans="1:2" ht="15">
      <c r="A2889" s="68" t="s">
        <v>3229</v>
      </c>
      <c r="B2889" s="67" t="s">
        <v>7966</v>
      </c>
    </row>
    <row r="2890" spans="1:2" ht="15">
      <c r="A2890" s="68" t="s">
        <v>3230</v>
      </c>
      <c r="B2890" s="67" t="s">
        <v>7966</v>
      </c>
    </row>
    <row r="2891" spans="1:2" ht="15">
      <c r="A2891" s="68" t="s">
        <v>3231</v>
      </c>
      <c r="B2891" s="67" t="s">
        <v>7966</v>
      </c>
    </row>
    <row r="2892" spans="1:2" ht="15">
      <c r="A2892" s="68" t="s">
        <v>3232</v>
      </c>
      <c r="B2892" s="67" t="s">
        <v>7966</v>
      </c>
    </row>
    <row r="2893" spans="1:2" ht="15">
      <c r="A2893" s="68" t="s">
        <v>3233</v>
      </c>
      <c r="B2893" s="67" t="s">
        <v>7966</v>
      </c>
    </row>
    <row r="2894" spans="1:2" ht="15">
      <c r="A2894" s="68" t="s">
        <v>3234</v>
      </c>
      <c r="B2894" s="67" t="s">
        <v>7966</v>
      </c>
    </row>
    <row r="2895" spans="1:2" ht="15">
      <c r="A2895" s="68" t="s">
        <v>3235</v>
      </c>
      <c r="B2895" s="67" t="s">
        <v>7966</v>
      </c>
    </row>
    <row r="2896" spans="1:2" ht="15">
      <c r="A2896" s="68" t="s">
        <v>3236</v>
      </c>
      <c r="B2896" s="67" t="s">
        <v>7966</v>
      </c>
    </row>
    <row r="2897" spans="1:2" ht="15">
      <c r="A2897" s="68" t="s">
        <v>3237</v>
      </c>
      <c r="B2897" s="67" t="s">
        <v>7966</v>
      </c>
    </row>
    <row r="2898" spans="1:2" ht="15">
      <c r="A2898" s="68" t="s">
        <v>3238</v>
      </c>
      <c r="B2898" s="67" t="s">
        <v>7966</v>
      </c>
    </row>
    <row r="2899" spans="1:2" ht="15">
      <c r="A2899" s="68" t="s">
        <v>3239</v>
      </c>
      <c r="B2899" s="67" t="s">
        <v>7966</v>
      </c>
    </row>
    <row r="2900" spans="1:2" ht="15">
      <c r="A2900" s="68" t="s">
        <v>3240</v>
      </c>
      <c r="B2900" s="67" t="s">
        <v>7966</v>
      </c>
    </row>
    <row r="2901" spans="1:2" ht="15">
      <c r="A2901" s="68" t="s">
        <v>3241</v>
      </c>
      <c r="B2901" s="67" t="s">
        <v>7966</v>
      </c>
    </row>
    <row r="2902" spans="1:2" ht="15">
      <c r="A2902" s="68" t="s">
        <v>3242</v>
      </c>
      <c r="B2902" s="67" t="s">
        <v>7966</v>
      </c>
    </row>
    <row r="2903" spans="1:2" ht="15">
      <c r="A2903" s="68" t="s">
        <v>3243</v>
      </c>
      <c r="B2903" s="67" t="s">
        <v>7966</v>
      </c>
    </row>
    <row r="2904" spans="1:2" ht="15">
      <c r="A2904" s="68" t="s">
        <v>3244</v>
      </c>
      <c r="B2904" s="67" t="s">
        <v>7966</v>
      </c>
    </row>
    <row r="2905" spans="1:2" ht="15">
      <c r="A2905" s="68" t="s">
        <v>3245</v>
      </c>
      <c r="B2905" s="67" t="s">
        <v>7966</v>
      </c>
    </row>
    <row r="2906" spans="1:2" ht="15">
      <c r="A2906" s="68" t="s">
        <v>3246</v>
      </c>
      <c r="B2906" s="67" t="s">
        <v>7966</v>
      </c>
    </row>
    <row r="2907" spans="1:2" ht="15">
      <c r="A2907" s="68" t="s">
        <v>3247</v>
      </c>
      <c r="B2907" s="67" t="s">
        <v>7966</v>
      </c>
    </row>
    <row r="2908" spans="1:2" ht="15">
      <c r="A2908" s="68" t="s">
        <v>3248</v>
      </c>
      <c r="B2908" s="67" t="s">
        <v>7966</v>
      </c>
    </row>
    <row r="2909" spans="1:2" ht="15">
      <c r="A2909" s="68" t="s">
        <v>3249</v>
      </c>
      <c r="B2909" s="67" t="s">
        <v>7966</v>
      </c>
    </row>
    <row r="2910" spans="1:2" ht="15">
      <c r="A2910" s="68" t="s">
        <v>3250</v>
      </c>
      <c r="B2910" s="67" t="s">
        <v>7966</v>
      </c>
    </row>
    <row r="2911" spans="1:2" ht="15">
      <c r="A2911" s="68" t="s">
        <v>3251</v>
      </c>
      <c r="B2911" s="67" t="s">
        <v>7966</v>
      </c>
    </row>
    <row r="2912" spans="1:2" ht="15">
      <c r="A2912" s="68" t="s">
        <v>3252</v>
      </c>
      <c r="B2912" s="67" t="s">
        <v>7966</v>
      </c>
    </row>
    <row r="2913" spans="1:2" ht="15">
      <c r="A2913" s="68" t="s">
        <v>3253</v>
      </c>
      <c r="B2913" s="67" t="s">
        <v>7966</v>
      </c>
    </row>
    <row r="2914" spans="1:2" ht="15">
      <c r="A2914" s="68" t="s">
        <v>3254</v>
      </c>
      <c r="B2914" s="67" t="s">
        <v>7966</v>
      </c>
    </row>
    <row r="2915" spans="1:2" ht="15">
      <c r="A2915" s="68" t="s">
        <v>3255</v>
      </c>
      <c r="B2915" s="67" t="s">
        <v>7966</v>
      </c>
    </row>
    <row r="2916" spans="1:2" ht="15">
      <c r="A2916" s="68" t="s">
        <v>3256</v>
      </c>
      <c r="B2916" s="67" t="s">
        <v>7966</v>
      </c>
    </row>
    <row r="2917" spans="1:2" ht="15">
      <c r="A2917" s="68" t="s">
        <v>3257</v>
      </c>
      <c r="B2917" s="67" t="s">
        <v>7966</v>
      </c>
    </row>
    <row r="2918" spans="1:2" ht="15">
      <c r="A2918" s="68" t="s">
        <v>3258</v>
      </c>
      <c r="B2918" s="67" t="s">
        <v>7966</v>
      </c>
    </row>
    <row r="2919" spans="1:2" ht="15">
      <c r="A2919" s="68" t="s">
        <v>3259</v>
      </c>
      <c r="B2919" s="67" t="s">
        <v>7966</v>
      </c>
    </row>
    <row r="2920" spans="1:2" ht="15">
      <c r="A2920" s="68" t="s">
        <v>3260</v>
      </c>
      <c r="B2920" s="67" t="s">
        <v>7966</v>
      </c>
    </row>
    <row r="2921" spans="1:2" ht="15">
      <c r="A2921" s="68" t="s">
        <v>3261</v>
      </c>
      <c r="B2921" s="67" t="s">
        <v>7966</v>
      </c>
    </row>
    <row r="2922" spans="1:2" ht="15">
      <c r="A2922" s="68" t="s">
        <v>3262</v>
      </c>
      <c r="B2922" s="67" t="s">
        <v>7966</v>
      </c>
    </row>
    <row r="2923" spans="1:2" ht="15">
      <c r="A2923" s="68" t="s">
        <v>3263</v>
      </c>
      <c r="B2923" s="67" t="s">
        <v>7966</v>
      </c>
    </row>
    <row r="2924" spans="1:2" ht="15">
      <c r="A2924" s="68" t="s">
        <v>3264</v>
      </c>
      <c r="B2924" s="67" t="s">
        <v>7966</v>
      </c>
    </row>
    <row r="2925" spans="1:2" ht="15">
      <c r="A2925" s="68" t="s">
        <v>3265</v>
      </c>
      <c r="B2925" s="67" t="s">
        <v>7966</v>
      </c>
    </row>
    <row r="2926" spans="1:2" ht="15">
      <c r="A2926" s="68" t="s">
        <v>3266</v>
      </c>
      <c r="B2926" s="67" t="s">
        <v>7966</v>
      </c>
    </row>
    <row r="2927" spans="1:2" ht="15">
      <c r="A2927" s="68" t="s">
        <v>3267</v>
      </c>
      <c r="B2927" s="67" t="s">
        <v>7966</v>
      </c>
    </row>
    <row r="2928" spans="1:2" ht="15">
      <c r="A2928" s="68" t="s">
        <v>3268</v>
      </c>
      <c r="B2928" s="67" t="s">
        <v>7966</v>
      </c>
    </row>
    <row r="2929" spans="1:2" ht="15">
      <c r="A2929" s="68" t="s">
        <v>3269</v>
      </c>
      <c r="B2929" s="67" t="s">
        <v>7966</v>
      </c>
    </row>
    <row r="2930" spans="1:2" ht="15">
      <c r="A2930" s="68" t="s">
        <v>3270</v>
      </c>
      <c r="B2930" s="67" t="s">
        <v>7966</v>
      </c>
    </row>
    <row r="2931" spans="1:2" ht="15">
      <c r="A2931" s="68" t="s">
        <v>3271</v>
      </c>
      <c r="B2931" s="67" t="s">
        <v>7966</v>
      </c>
    </row>
    <row r="2932" spans="1:2" ht="15">
      <c r="A2932" s="68" t="s">
        <v>3272</v>
      </c>
      <c r="B2932" s="67" t="s">
        <v>7966</v>
      </c>
    </row>
    <row r="2933" spans="1:2" ht="15">
      <c r="A2933" s="68" t="s">
        <v>3273</v>
      </c>
      <c r="B2933" s="67" t="s">
        <v>7966</v>
      </c>
    </row>
    <row r="2934" spans="1:2" ht="15">
      <c r="A2934" s="68" t="s">
        <v>3274</v>
      </c>
      <c r="B2934" s="67" t="s">
        <v>7966</v>
      </c>
    </row>
    <row r="2935" spans="1:2" ht="15">
      <c r="A2935" s="68" t="s">
        <v>3275</v>
      </c>
      <c r="B2935" s="67" t="s">
        <v>7966</v>
      </c>
    </row>
    <row r="2936" spans="1:2" ht="15">
      <c r="A2936" s="68" t="s">
        <v>3276</v>
      </c>
      <c r="B2936" s="67" t="s">
        <v>7966</v>
      </c>
    </row>
    <row r="2937" spans="1:2" ht="15">
      <c r="A2937" s="68" t="s">
        <v>3277</v>
      </c>
      <c r="B2937" s="67" t="s">
        <v>7966</v>
      </c>
    </row>
    <row r="2938" spans="1:2" ht="15">
      <c r="A2938" s="68" t="s">
        <v>3278</v>
      </c>
      <c r="B2938" s="67" t="s">
        <v>7966</v>
      </c>
    </row>
    <row r="2939" spans="1:2" ht="15">
      <c r="A2939" s="68" t="s">
        <v>3279</v>
      </c>
      <c r="B2939" s="67" t="s">
        <v>7966</v>
      </c>
    </row>
    <row r="2940" spans="1:2" ht="15">
      <c r="A2940" s="68" t="s">
        <v>3280</v>
      </c>
      <c r="B2940" s="67" t="s">
        <v>7966</v>
      </c>
    </row>
    <row r="2941" spans="1:2" ht="15">
      <c r="A2941" s="68" t="s">
        <v>3281</v>
      </c>
      <c r="B2941" s="67" t="s">
        <v>7966</v>
      </c>
    </row>
    <row r="2942" spans="1:2" ht="15">
      <c r="A2942" s="68" t="s">
        <v>3282</v>
      </c>
      <c r="B2942" s="67" t="s">
        <v>7966</v>
      </c>
    </row>
    <row r="2943" spans="1:2" ht="15">
      <c r="A2943" s="68" t="s">
        <v>3283</v>
      </c>
      <c r="B2943" s="67" t="s">
        <v>7966</v>
      </c>
    </row>
    <row r="2944" spans="1:2" ht="15">
      <c r="A2944" s="68" t="s">
        <v>3284</v>
      </c>
      <c r="B2944" s="67" t="s">
        <v>7966</v>
      </c>
    </row>
    <row r="2945" spans="1:2" ht="15">
      <c r="A2945" s="68" t="s">
        <v>3285</v>
      </c>
      <c r="B2945" s="67" t="s">
        <v>7966</v>
      </c>
    </row>
    <row r="2946" spans="1:2" ht="15">
      <c r="A2946" s="68" t="s">
        <v>3286</v>
      </c>
      <c r="B2946" s="67" t="s">
        <v>7966</v>
      </c>
    </row>
    <row r="2947" spans="1:2" ht="15">
      <c r="A2947" s="68" t="s">
        <v>3287</v>
      </c>
      <c r="B2947" s="67" t="s">
        <v>7966</v>
      </c>
    </row>
    <row r="2948" spans="1:2" ht="15">
      <c r="A2948" s="68" t="s">
        <v>3288</v>
      </c>
      <c r="B2948" s="67" t="s">
        <v>7966</v>
      </c>
    </row>
    <row r="2949" spans="1:2" ht="15">
      <c r="A2949" s="68" t="s">
        <v>3289</v>
      </c>
      <c r="B2949" s="67" t="s">
        <v>7966</v>
      </c>
    </row>
    <row r="2950" spans="1:2" ht="15">
      <c r="A2950" s="68" t="s">
        <v>3290</v>
      </c>
      <c r="B2950" s="67" t="s">
        <v>7966</v>
      </c>
    </row>
    <row r="2951" spans="1:2" ht="15">
      <c r="A2951" s="68" t="s">
        <v>3291</v>
      </c>
      <c r="B2951" s="67" t="s">
        <v>7966</v>
      </c>
    </row>
    <row r="2952" spans="1:2" ht="15">
      <c r="A2952" s="68" t="s">
        <v>3292</v>
      </c>
      <c r="B2952" s="67" t="s">
        <v>7966</v>
      </c>
    </row>
    <row r="2953" spans="1:2" ht="15">
      <c r="A2953" s="68" t="s">
        <v>3293</v>
      </c>
      <c r="B2953" s="67" t="s">
        <v>7966</v>
      </c>
    </row>
    <row r="2954" spans="1:2" ht="15">
      <c r="A2954" s="68" t="s">
        <v>3294</v>
      </c>
      <c r="B2954" s="67" t="s">
        <v>7966</v>
      </c>
    </row>
    <row r="2955" spans="1:2" ht="15">
      <c r="A2955" s="68" t="s">
        <v>3295</v>
      </c>
      <c r="B2955" s="67" t="s">
        <v>7966</v>
      </c>
    </row>
    <row r="2956" spans="1:2" ht="15">
      <c r="A2956" s="68" t="s">
        <v>3296</v>
      </c>
      <c r="B2956" s="67" t="s">
        <v>7966</v>
      </c>
    </row>
    <row r="2957" spans="1:2" ht="15">
      <c r="A2957" s="68" t="s">
        <v>3297</v>
      </c>
      <c r="B2957" s="67" t="s">
        <v>7966</v>
      </c>
    </row>
    <row r="2958" spans="1:2" ht="15">
      <c r="A2958" s="68" t="s">
        <v>3298</v>
      </c>
      <c r="B2958" s="67" t="s">
        <v>7966</v>
      </c>
    </row>
    <row r="2959" spans="1:2" ht="15">
      <c r="A2959" s="68" t="s">
        <v>3299</v>
      </c>
      <c r="B2959" s="67" t="s">
        <v>7966</v>
      </c>
    </row>
    <row r="2960" spans="1:2" ht="15">
      <c r="A2960" s="68" t="s">
        <v>3300</v>
      </c>
      <c r="B2960" s="67" t="s">
        <v>7966</v>
      </c>
    </row>
    <row r="2961" spans="1:2" ht="15">
      <c r="A2961" s="68" t="s">
        <v>3301</v>
      </c>
      <c r="B2961" s="67" t="s">
        <v>7966</v>
      </c>
    </row>
    <row r="2962" spans="1:2" ht="15">
      <c r="A2962" s="68" t="s">
        <v>3302</v>
      </c>
      <c r="B2962" s="67" t="s">
        <v>7966</v>
      </c>
    </row>
    <row r="2963" spans="1:2" ht="15">
      <c r="A2963" s="68" t="s">
        <v>3303</v>
      </c>
      <c r="B2963" s="67" t="s">
        <v>7966</v>
      </c>
    </row>
    <row r="2964" spans="1:2" ht="15">
      <c r="A2964" s="68" t="s">
        <v>3304</v>
      </c>
      <c r="B2964" s="67" t="s">
        <v>7966</v>
      </c>
    </row>
    <row r="2965" spans="1:2" ht="15">
      <c r="A2965" s="68" t="s">
        <v>3305</v>
      </c>
      <c r="B2965" s="67" t="s">
        <v>7966</v>
      </c>
    </row>
    <row r="2966" spans="1:2" ht="15">
      <c r="A2966" s="68" t="s">
        <v>3306</v>
      </c>
      <c r="B2966" s="67" t="s">
        <v>7966</v>
      </c>
    </row>
    <row r="2967" spans="1:2" ht="15">
      <c r="A2967" s="68" t="s">
        <v>3307</v>
      </c>
      <c r="B2967" s="67" t="s">
        <v>7966</v>
      </c>
    </row>
    <row r="2968" spans="1:2" ht="15">
      <c r="A2968" s="68" t="s">
        <v>3308</v>
      </c>
      <c r="B2968" s="67" t="s">
        <v>7966</v>
      </c>
    </row>
    <row r="2969" spans="1:2" ht="15">
      <c r="A2969" s="68" t="s">
        <v>3309</v>
      </c>
      <c r="B2969" s="67" t="s">
        <v>7966</v>
      </c>
    </row>
    <row r="2970" spans="1:2" ht="15">
      <c r="A2970" s="68" t="s">
        <v>3310</v>
      </c>
      <c r="B2970" s="67" t="s">
        <v>7966</v>
      </c>
    </row>
    <row r="2971" spans="1:2" ht="15">
      <c r="A2971" s="68" t="s">
        <v>3311</v>
      </c>
      <c r="B2971" s="67" t="s">
        <v>7966</v>
      </c>
    </row>
    <row r="2972" spans="1:2" ht="15">
      <c r="A2972" s="68" t="s">
        <v>3312</v>
      </c>
      <c r="B2972" s="67" t="s">
        <v>7966</v>
      </c>
    </row>
    <row r="2973" spans="1:2" ht="15">
      <c r="A2973" s="68" t="s">
        <v>3313</v>
      </c>
      <c r="B2973" s="67" t="s">
        <v>7966</v>
      </c>
    </row>
    <row r="2974" spans="1:2" ht="15">
      <c r="A2974" s="68" t="s">
        <v>3314</v>
      </c>
      <c r="B2974" s="67" t="s">
        <v>7966</v>
      </c>
    </row>
    <row r="2975" spans="1:2" ht="15">
      <c r="A2975" s="68" t="s">
        <v>3315</v>
      </c>
      <c r="B2975" s="67" t="s">
        <v>7966</v>
      </c>
    </row>
    <row r="2976" spans="1:2" ht="15">
      <c r="A2976" s="68" t="s">
        <v>3316</v>
      </c>
      <c r="B2976" s="67" t="s">
        <v>7966</v>
      </c>
    </row>
    <row r="2977" spans="1:2" ht="15">
      <c r="A2977" s="68" t="s">
        <v>3317</v>
      </c>
      <c r="B2977" s="67" t="s">
        <v>7966</v>
      </c>
    </row>
    <row r="2978" spans="1:2" ht="15">
      <c r="A2978" s="68" t="s">
        <v>3318</v>
      </c>
      <c r="B2978" s="67" t="s">
        <v>7966</v>
      </c>
    </row>
    <row r="2979" spans="1:2" ht="15">
      <c r="A2979" s="68" t="s">
        <v>3319</v>
      </c>
      <c r="B2979" s="67" t="s">
        <v>7966</v>
      </c>
    </row>
    <row r="2980" spans="1:2" ht="15">
      <c r="A2980" s="68" t="s">
        <v>3320</v>
      </c>
      <c r="B2980" s="67" t="s">
        <v>7966</v>
      </c>
    </row>
    <row r="2981" spans="1:2" ht="15">
      <c r="A2981" s="68" t="s">
        <v>3321</v>
      </c>
      <c r="B2981" s="67" t="s">
        <v>7966</v>
      </c>
    </row>
    <row r="2982" spans="1:2" ht="15">
      <c r="A2982" s="68" t="s">
        <v>3322</v>
      </c>
      <c r="B2982" s="67" t="s">
        <v>7966</v>
      </c>
    </row>
    <row r="2983" spans="1:2" ht="15">
      <c r="A2983" s="68" t="s">
        <v>3323</v>
      </c>
      <c r="B2983" s="67" t="s">
        <v>7966</v>
      </c>
    </row>
    <row r="2984" spans="1:2" ht="15">
      <c r="A2984" s="68" t="s">
        <v>3324</v>
      </c>
      <c r="B2984" s="67" t="s">
        <v>7966</v>
      </c>
    </row>
    <row r="2985" spans="1:2" ht="15">
      <c r="A2985" s="68" t="s">
        <v>3325</v>
      </c>
      <c r="B2985" s="67" t="s">
        <v>7966</v>
      </c>
    </row>
    <row r="2986" spans="1:2" ht="15">
      <c r="A2986" s="68" t="s">
        <v>3326</v>
      </c>
      <c r="B2986" s="67" t="s">
        <v>7966</v>
      </c>
    </row>
    <row r="2987" spans="1:2" ht="15">
      <c r="A2987" s="68" t="s">
        <v>3327</v>
      </c>
      <c r="B2987" s="67" t="s">
        <v>7966</v>
      </c>
    </row>
    <row r="2988" spans="1:2" ht="15">
      <c r="A2988" s="68" t="s">
        <v>3328</v>
      </c>
      <c r="B2988" s="67" t="s">
        <v>7966</v>
      </c>
    </row>
    <row r="2989" spans="1:2" ht="15">
      <c r="A2989" s="68" t="s">
        <v>3329</v>
      </c>
      <c r="B2989" s="67" t="s">
        <v>7966</v>
      </c>
    </row>
    <row r="2990" spans="1:2" ht="15">
      <c r="A2990" s="68" t="s">
        <v>3330</v>
      </c>
      <c r="B2990" s="67" t="s">
        <v>7966</v>
      </c>
    </row>
    <row r="2991" spans="1:2" ht="15">
      <c r="A2991" s="68" t="s">
        <v>3331</v>
      </c>
      <c r="B2991" s="67" t="s">
        <v>7966</v>
      </c>
    </row>
    <row r="2992" spans="1:2" ht="15">
      <c r="A2992" s="68" t="s">
        <v>3332</v>
      </c>
      <c r="B2992" s="67" t="s">
        <v>7966</v>
      </c>
    </row>
    <row r="2993" spans="1:2" ht="15">
      <c r="A2993" s="68" t="s">
        <v>3333</v>
      </c>
      <c r="B2993" s="67" t="s">
        <v>7966</v>
      </c>
    </row>
    <row r="2994" spans="1:2" ht="15">
      <c r="A2994" s="68" t="s">
        <v>3334</v>
      </c>
      <c r="B2994" s="67" t="s">
        <v>7966</v>
      </c>
    </row>
    <row r="2995" spans="1:2" ht="15">
      <c r="A2995" s="68" t="s">
        <v>3335</v>
      </c>
      <c r="B2995" s="67" t="s">
        <v>7966</v>
      </c>
    </row>
    <row r="2996" spans="1:2" ht="15">
      <c r="A2996" s="68" t="s">
        <v>3336</v>
      </c>
      <c r="B2996" s="67" t="s">
        <v>7966</v>
      </c>
    </row>
    <row r="2997" spans="1:2" ht="15">
      <c r="A2997" s="68" t="s">
        <v>3337</v>
      </c>
      <c r="B2997" s="67" t="s">
        <v>7966</v>
      </c>
    </row>
    <row r="2998" spans="1:2" ht="15">
      <c r="A2998" s="68" t="s">
        <v>3338</v>
      </c>
      <c r="B2998" s="67" t="s">
        <v>7966</v>
      </c>
    </row>
    <row r="2999" spans="1:2" ht="15">
      <c r="A2999" s="68" t="s">
        <v>3339</v>
      </c>
      <c r="B2999" s="67" t="s">
        <v>7966</v>
      </c>
    </row>
    <row r="3000" spans="1:2" ht="15">
      <c r="A3000" s="68" t="s">
        <v>3340</v>
      </c>
      <c r="B3000" s="67" t="s">
        <v>7966</v>
      </c>
    </row>
    <row r="3001" spans="1:2" ht="15">
      <c r="A3001" s="68" t="s">
        <v>3341</v>
      </c>
      <c r="B3001" s="67" t="s">
        <v>7966</v>
      </c>
    </row>
    <row r="3002" spans="1:2" ht="15">
      <c r="A3002" s="68" t="s">
        <v>3342</v>
      </c>
      <c r="B3002" s="67" t="s">
        <v>7966</v>
      </c>
    </row>
    <row r="3003" spans="1:2" ht="15">
      <c r="A3003" s="68" t="s">
        <v>3343</v>
      </c>
      <c r="B3003" s="67" t="s">
        <v>7966</v>
      </c>
    </row>
    <row r="3004" spans="1:2" ht="15">
      <c r="A3004" s="68" t="s">
        <v>3344</v>
      </c>
      <c r="B3004" s="67" t="s">
        <v>7966</v>
      </c>
    </row>
    <row r="3005" spans="1:2" ht="15">
      <c r="A3005" s="68" t="s">
        <v>3345</v>
      </c>
      <c r="B3005" s="67" t="s">
        <v>7966</v>
      </c>
    </row>
    <row r="3006" spans="1:2" ht="15">
      <c r="A3006" s="68" t="s">
        <v>3346</v>
      </c>
      <c r="B3006" s="67" t="s">
        <v>7966</v>
      </c>
    </row>
    <row r="3007" spans="1:2" ht="15">
      <c r="A3007" s="68" t="s">
        <v>3347</v>
      </c>
      <c r="B3007" s="67" t="s">
        <v>7966</v>
      </c>
    </row>
    <row r="3008" spans="1:2" ht="15">
      <c r="A3008" s="68" t="s">
        <v>3348</v>
      </c>
      <c r="B3008" s="67" t="s">
        <v>7966</v>
      </c>
    </row>
    <row r="3009" spans="1:2" ht="15">
      <c r="A3009" s="68" t="s">
        <v>3349</v>
      </c>
      <c r="B3009" s="67" t="s">
        <v>7966</v>
      </c>
    </row>
    <row r="3010" spans="1:2" ht="15">
      <c r="A3010" s="68" t="s">
        <v>3350</v>
      </c>
      <c r="B3010" s="67" t="s">
        <v>7966</v>
      </c>
    </row>
    <row r="3011" spans="1:2" ht="15">
      <c r="A3011" s="68" t="s">
        <v>3351</v>
      </c>
      <c r="B3011" s="67" t="s">
        <v>7966</v>
      </c>
    </row>
    <row r="3012" spans="1:2" ht="15">
      <c r="A3012" s="68" t="s">
        <v>3352</v>
      </c>
      <c r="B3012" s="67" t="s">
        <v>7966</v>
      </c>
    </row>
    <row r="3013" spans="1:2" ht="15">
      <c r="A3013" s="68" t="s">
        <v>3353</v>
      </c>
      <c r="B3013" s="67" t="s">
        <v>7966</v>
      </c>
    </row>
    <row r="3014" spans="1:2" ht="15">
      <c r="A3014" s="68" t="s">
        <v>3354</v>
      </c>
      <c r="B3014" s="67" t="s">
        <v>7966</v>
      </c>
    </row>
    <row r="3015" spans="1:2" ht="15">
      <c r="A3015" s="68" t="s">
        <v>3355</v>
      </c>
      <c r="B3015" s="67" t="s">
        <v>7966</v>
      </c>
    </row>
    <row r="3016" spans="1:2" ht="15">
      <c r="A3016" s="68" t="s">
        <v>3356</v>
      </c>
      <c r="B3016" s="67" t="s">
        <v>7966</v>
      </c>
    </row>
    <row r="3017" spans="1:2" ht="15">
      <c r="A3017" s="68" t="s">
        <v>3357</v>
      </c>
      <c r="B3017" s="67" t="s">
        <v>7966</v>
      </c>
    </row>
    <row r="3018" spans="1:2" ht="15">
      <c r="A3018" s="68" t="s">
        <v>3358</v>
      </c>
      <c r="B3018" s="67" t="s">
        <v>7966</v>
      </c>
    </row>
    <row r="3019" spans="1:2" ht="15">
      <c r="A3019" s="68" t="s">
        <v>3359</v>
      </c>
      <c r="B3019" s="67" t="s">
        <v>7966</v>
      </c>
    </row>
    <row r="3020" spans="1:2" ht="15">
      <c r="A3020" s="68" t="s">
        <v>3360</v>
      </c>
      <c r="B3020" s="67" t="s">
        <v>7966</v>
      </c>
    </row>
    <row r="3021" spans="1:2" ht="15">
      <c r="A3021" s="68" t="s">
        <v>3361</v>
      </c>
      <c r="B3021" s="67" t="s">
        <v>7966</v>
      </c>
    </row>
    <row r="3022" spans="1:2" ht="15">
      <c r="A3022" s="68" t="s">
        <v>3362</v>
      </c>
      <c r="B3022" s="67" t="s">
        <v>7966</v>
      </c>
    </row>
    <row r="3023" spans="1:2" ht="15">
      <c r="A3023" s="68" t="s">
        <v>3363</v>
      </c>
      <c r="B3023" s="67" t="s">
        <v>7966</v>
      </c>
    </row>
    <row r="3024" spans="1:2" ht="15">
      <c r="A3024" s="68" t="s">
        <v>3364</v>
      </c>
      <c r="B3024" s="67" t="s">
        <v>7966</v>
      </c>
    </row>
    <row r="3025" spans="1:2" ht="15">
      <c r="A3025" s="68" t="s">
        <v>3365</v>
      </c>
      <c r="B3025" s="67" t="s">
        <v>7966</v>
      </c>
    </row>
    <row r="3026" spans="1:2" ht="15">
      <c r="A3026" s="68" t="s">
        <v>3366</v>
      </c>
      <c r="B3026" s="67" t="s">
        <v>7966</v>
      </c>
    </row>
    <row r="3027" spans="1:2" ht="15">
      <c r="A3027" s="68" t="s">
        <v>3367</v>
      </c>
      <c r="B3027" s="67" t="s">
        <v>7966</v>
      </c>
    </row>
    <row r="3028" spans="1:2" ht="15">
      <c r="A3028" s="68" t="s">
        <v>3368</v>
      </c>
      <c r="B3028" s="67" t="s">
        <v>7966</v>
      </c>
    </row>
    <row r="3029" spans="1:2" ht="15">
      <c r="A3029" s="68" t="s">
        <v>3369</v>
      </c>
      <c r="B3029" s="67" t="s">
        <v>7966</v>
      </c>
    </row>
    <row r="3030" spans="1:2" ht="15">
      <c r="A3030" s="68" t="s">
        <v>3370</v>
      </c>
      <c r="B3030" s="67" t="s">
        <v>7966</v>
      </c>
    </row>
    <row r="3031" spans="1:2" ht="15">
      <c r="A3031" s="68" t="s">
        <v>3371</v>
      </c>
      <c r="B3031" s="67" t="s">
        <v>7966</v>
      </c>
    </row>
    <row r="3032" spans="1:2" ht="15">
      <c r="A3032" s="68" t="s">
        <v>3372</v>
      </c>
      <c r="B3032" s="67" t="s">
        <v>7966</v>
      </c>
    </row>
    <row r="3033" spans="1:2" ht="15">
      <c r="A3033" s="68" t="s">
        <v>3373</v>
      </c>
      <c r="B3033" s="67" t="s">
        <v>7966</v>
      </c>
    </row>
    <row r="3034" spans="1:2" ht="15">
      <c r="A3034" s="68" t="s">
        <v>3374</v>
      </c>
      <c r="B3034" s="67" t="s">
        <v>7966</v>
      </c>
    </row>
    <row r="3035" spans="1:2" ht="15">
      <c r="A3035" s="68" t="s">
        <v>3375</v>
      </c>
      <c r="B3035" s="67" t="s">
        <v>7966</v>
      </c>
    </row>
    <row r="3036" spans="1:2" ht="15">
      <c r="A3036" s="68" t="s">
        <v>3376</v>
      </c>
      <c r="B3036" s="67" t="s">
        <v>7966</v>
      </c>
    </row>
    <row r="3037" spans="1:2" ht="15">
      <c r="A3037" s="68" t="s">
        <v>3377</v>
      </c>
      <c r="B3037" s="67" t="s">
        <v>7966</v>
      </c>
    </row>
    <row r="3038" spans="1:2" ht="15">
      <c r="A3038" s="68" t="s">
        <v>3378</v>
      </c>
      <c r="B3038" s="67" t="s">
        <v>7966</v>
      </c>
    </row>
    <row r="3039" spans="1:2" ht="15">
      <c r="A3039" s="68" t="s">
        <v>3379</v>
      </c>
      <c r="B3039" s="67" t="s">
        <v>7966</v>
      </c>
    </row>
    <row r="3040" spans="1:2" ht="15">
      <c r="A3040" s="68" t="s">
        <v>3380</v>
      </c>
      <c r="B3040" s="67" t="s">
        <v>7966</v>
      </c>
    </row>
    <row r="3041" spans="1:2" ht="15">
      <c r="A3041" s="68" t="s">
        <v>3381</v>
      </c>
      <c r="B3041" s="67" t="s">
        <v>7966</v>
      </c>
    </row>
    <row r="3042" spans="1:2" ht="15">
      <c r="A3042" s="68" t="s">
        <v>3382</v>
      </c>
      <c r="B3042" s="67" t="s">
        <v>7966</v>
      </c>
    </row>
    <row r="3043" spans="1:2" ht="15">
      <c r="A3043" s="68" t="s">
        <v>3383</v>
      </c>
      <c r="B3043" s="67" t="s">
        <v>7966</v>
      </c>
    </row>
    <row r="3044" spans="1:2" ht="15">
      <c r="A3044" s="68" t="s">
        <v>3384</v>
      </c>
      <c r="B3044" s="67" t="s">
        <v>7966</v>
      </c>
    </row>
    <row r="3045" spans="1:2" ht="15">
      <c r="A3045" s="68" t="s">
        <v>3385</v>
      </c>
      <c r="B3045" s="67" t="s">
        <v>7966</v>
      </c>
    </row>
    <row r="3046" spans="1:2" ht="15">
      <c r="A3046" s="68" t="s">
        <v>3386</v>
      </c>
      <c r="B3046" s="67" t="s">
        <v>7966</v>
      </c>
    </row>
    <row r="3047" spans="1:2" ht="15">
      <c r="A3047" s="68" t="s">
        <v>3387</v>
      </c>
      <c r="B3047" s="67" t="s">
        <v>7966</v>
      </c>
    </row>
    <row r="3048" spans="1:2" ht="15">
      <c r="A3048" s="68" t="s">
        <v>3388</v>
      </c>
      <c r="B3048" s="67" t="s">
        <v>7966</v>
      </c>
    </row>
    <row r="3049" spans="1:2" ht="15">
      <c r="A3049" s="68" t="s">
        <v>3389</v>
      </c>
      <c r="B3049" s="67" t="s">
        <v>7966</v>
      </c>
    </row>
    <row r="3050" spans="1:2" ht="15">
      <c r="A3050" s="68" t="s">
        <v>3390</v>
      </c>
      <c r="B3050" s="67" t="s">
        <v>7966</v>
      </c>
    </row>
    <row r="3051" spans="1:2" ht="15">
      <c r="A3051" s="68" t="s">
        <v>3391</v>
      </c>
      <c r="B3051" s="67" t="s">
        <v>7966</v>
      </c>
    </row>
    <row r="3052" spans="1:2" ht="15">
      <c r="A3052" s="68" t="s">
        <v>3392</v>
      </c>
      <c r="B3052" s="67" t="s">
        <v>7966</v>
      </c>
    </row>
    <row r="3053" spans="1:2" ht="15">
      <c r="A3053" s="68" t="s">
        <v>3393</v>
      </c>
      <c r="B3053" s="67" t="s">
        <v>7966</v>
      </c>
    </row>
    <row r="3054" spans="1:2" ht="15">
      <c r="A3054" s="68" t="s">
        <v>3394</v>
      </c>
      <c r="B3054" s="67" t="s">
        <v>7966</v>
      </c>
    </row>
    <row r="3055" spans="1:2" ht="15">
      <c r="A3055" s="68" t="s">
        <v>3395</v>
      </c>
      <c r="B3055" s="67" t="s">
        <v>7966</v>
      </c>
    </row>
    <row r="3056" spans="1:2" ht="15">
      <c r="A3056" s="68" t="s">
        <v>3396</v>
      </c>
      <c r="B3056" s="67" t="s">
        <v>7966</v>
      </c>
    </row>
    <row r="3057" spans="1:2" ht="15">
      <c r="A3057" s="68" t="s">
        <v>3397</v>
      </c>
      <c r="B3057" s="67" t="s">
        <v>7966</v>
      </c>
    </row>
    <row r="3058" spans="1:2" ht="15">
      <c r="A3058" s="68" t="s">
        <v>3398</v>
      </c>
      <c r="B3058" s="67" t="s">
        <v>7966</v>
      </c>
    </row>
    <row r="3059" spans="1:2" ht="15">
      <c r="A3059" s="68" t="s">
        <v>3399</v>
      </c>
      <c r="B3059" s="67" t="s">
        <v>7966</v>
      </c>
    </row>
    <row r="3060" spans="1:2" ht="15">
      <c r="A3060" s="68" t="s">
        <v>3400</v>
      </c>
      <c r="B3060" s="67" t="s">
        <v>7966</v>
      </c>
    </row>
    <row r="3061" spans="1:2" ht="15">
      <c r="A3061" s="68" t="s">
        <v>3401</v>
      </c>
      <c r="B3061" s="67" t="s">
        <v>7966</v>
      </c>
    </row>
    <row r="3062" spans="1:2" ht="15">
      <c r="A3062" s="68" t="s">
        <v>3402</v>
      </c>
      <c r="B3062" s="67" t="s">
        <v>7966</v>
      </c>
    </row>
    <row r="3063" spans="1:2" ht="15">
      <c r="A3063" s="68" t="s">
        <v>3403</v>
      </c>
      <c r="B3063" s="67" t="s">
        <v>7966</v>
      </c>
    </row>
    <row r="3064" spans="1:2" ht="15">
      <c r="A3064" s="68" t="s">
        <v>3404</v>
      </c>
      <c r="B3064" s="67" t="s">
        <v>7966</v>
      </c>
    </row>
    <row r="3065" spans="1:2" ht="15">
      <c r="A3065" s="68" t="s">
        <v>3405</v>
      </c>
      <c r="B3065" s="67" t="s">
        <v>7966</v>
      </c>
    </row>
    <row r="3066" spans="1:2" ht="15">
      <c r="A3066" s="68" t="s">
        <v>3406</v>
      </c>
      <c r="B3066" s="67" t="s">
        <v>7966</v>
      </c>
    </row>
    <row r="3067" spans="1:2" ht="15">
      <c r="A3067" s="68" t="s">
        <v>3407</v>
      </c>
      <c r="B3067" s="67" t="s">
        <v>7966</v>
      </c>
    </row>
    <row r="3068" spans="1:2" ht="15">
      <c r="A3068" s="68" t="s">
        <v>3408</v>
      </c>
      <c r="B3068" s="67" t="s">
        <v>7966</v>
      </c>
    </row>
    <row r="3069" spans="1:2" ht="15">
      <c r="A3069" s="68" t="s">
        <v>3409</v>
      </c>
      <c r="B3069" s="67" t="s">
        <v>7966</v>
      </c>
    </row>
    <row r="3070" spans="1:2" ht="15">
      <c r="A3070" s="68" t="s">
        <v>3410</v>
      </c>
      <c r="B3070" s="67" t="s">
        <v>7966</v>
      </c>
    </row>
    <row r="3071" spans="1:2" ht="15">
      <c r="A3071" s="68" t="s">
        <v>3411</v>
      </c>
      <c r="B3071" s="67" t="s">
        <v>7966</v>
      </c>
    </row>
    <row r="3072" spans="1:2" ht="15">
      <c r="A3072" s="68" t="s">
        <v>3412</v>
      </c>
      <c r="B3072" s="67" t="s">
        <v>7966</v>
      </c>
    </row>
    <row r="3073" spans="1:2" ht="15">
      <c r="A3073" s="68" t="s">
        <v>3413</v>
      </c>
      <c r="B3073" s="67" t="s">
        <v>7966</v>
      </c>
    </row>
    <row r="3074" spans="1:2" ht="15">
      <c r="A3074" s="68" t="s">
        <v>3414</v>
      </c>
      <c r="B3074" s="67" t="s">
        <v>7966</v>
      </c>
    </row>
    <row r="3075" spans="1:2" ht="15">
      <c r="A3075" s="68" t="s">
        <v>3415</v>
      </c>
      <c r="B3075" s="67" t="s">
        <v>7966</v>
      </c>
    </row>
    <row r="3076" spans="1:2" ht="15">
      <c r="A3076" s="68" t="s">
        <v>3416</v>
      </c>
      <c r="B3076" s="67" t="s">
        <v>7966</v>
      </c>
    </row>
    <row r="3077" spans="1:2" ht="15">
      <c r="A3077" s="68" t="s">
        <v>3417</v>
      </c>
      <c r="B3077" s="67" t="s">
        <v>7966</v>
      </c>
    </row>
    <row r="3078" spans="1:2" ht="15">
      <c r="A3078" s="68" t="s">
        <v>3418</v>
      </c>
      <c r="B3078" s="67" t="s">
        <v>7966</v>
      </c>
    </row>
    <row r="3079" spans="1:2" ht="15">
      <c r="A3079" s="68" t="s">
        <v>3419</v>
      </c>
      <c r="B3079" s="67" t="s">
        <v>7966</v>
      </c>
    </row>
    <row r="3080" spans="1:2" ht="15">
      <c r="A3080" s="68" t="s">
        <v>3420</v>
      </c>
      <c r="B3080" s="67" t="s">
        <v>7966</v>
      </c>
    </row>
    <row r="3081" spans="1:2" ht="15">
      <c r="A3081" s="68" t="s">
        <v>3421</v>
      </c>
      <c r="B3081" s="67" t="s">
        <v>7966</v>
      </c>
    </row>
    <row r="3082" spans="1:2" ht="15">
      <c r="A3082" s="68" t="s">
        <v>3422</v>
      </c>
      <c r="B3082" s="67" t="s">
        <v>7966</v>
      </c>
    </row>
    <row r="3083" spans="1:2" ht="15">
      <c r="A3083" s="68" t="s">
        <v>3423</v>
      </c>
      <c r="B3083" s="67" t="s">
        <v>7966</v>
      </c>
    </row>
    <row r="3084" spans="1:2" ht="15">
      <c r="A3084" s="68" t="s">
        <v>3424</v>
      </c>
      <c r="B3084" s="67" t="s">
        <v>7966</v>
      </c>
    </row>
    <row r="3085" spans="1:2" ht="15">
      <c r="A3085" s="68" t="s">
        <v>3425</v>
      </c>
      <c r="B3085" s="67" t="s">
        <v>7966</v>
      </c>
    </row>
    <row r="3086" spans="1:2" ht="15">
      <c r="A3086" s="68" t="s">
        <v>3426</v>
      </c>
      <c r="B3086" s="67" t="s">
        <v>7966</v>
      </c>
    </row>
    <row r="3087" spans="1:2" ht="15">
      <c r="A3087" s="68" t="s">
        <v>3427</v>
      </c>
      <c r="B3087" s="67" t="s">
        <v>7966</v>
      </c>
    </row>
    <row r="3088" spans="1:2" ht="15">
      <c r="A3088" s="68" t="s">
        <v>3428</v>
      </c>
      <c r="B3088" s="67" t="s">
        <v>7966</v>
      </c>
    </row>
    <row r="3089" spans="1:2" ht="15">
      <c r="A3089" s="68" t="s">
        <v>3429</v>
      </c>
      <c r="B3089" s="67" t="s">
        <v>7966</v>
      </c>
    </row>
    <row r="3090" spans="1:2" ht="15">
      <c r="A3090" s="68" t="s">
        <v>3430</v>
      </c>
      <c r="B3090" s="67" t="s">
        <v>7966</v>
      </c>
    </row>
    <row r="3091" spans="1:2" ht="15">
      <c r="A3091" s="68" t="s">
        <v>3431</v>
      </c>
      <c r="B3091" s="67" t="s">
        <v>7966</v>
      </c>
    </row>
    <row r="3092" spans="1:2" ht="15">
      <c r="A3092" s="68" t="s">
        <v>3432</v>
      </c>
      <c r="B3092" s="67" t="s">
        <v>7966</v>
      </c>
    </row>
    <row r="3093" spans="1:2" ht="15">
      <c r="A3093" s="68" t="s">
        <v>3433</v>
      </c>
      <c r="B3093" s="67" t="s">
        <v>7966</v>
      </c>
    </row>
    <row r="3094" spans="1:2" ht="15">
      <c r="A3094" s="68" t="s">
        <v>3434</v>
      </c>
      <c r="B3094" s="67" t="s">
        <v>7966</v>
      </c>
    </row>
    <row r="3095" spans="1:2" ht="15">
      <c r="A3095" s="68" t="s">
        <v>3435</v>
      </c>
      <c r="B3095" s="67" t="s">
        <v>7966</v>
      </c>
    </row>
    <row r="3096" spans="1:2" ht="15">
      <c r="A3096" s="68" t="s">
        <v>3436</v>
      </c>
      <c r="B3096" s="67" t="s">
        <v>7966</v>
      </c>
    </row>
    <row r="3097" spans="1:2" ht="15">
      <c r="A3097" s="68" t="s">
        <v>3437</v>
      </c>
      <c r="B3097" s="67" t="s">
        <v>7966</v>
      </c>
    </row>
    <row r="3098" spans="1:2" ht="15">
      <c r="A3098" s="68" t="s">
        <v>3438</v>
      </c>
      <c r="B3098" s="67" t="s">
        <v>7966</v>
      </c>
    </row>
    <row r="3099" spans="1:2" ht="15">
      <c r="A3099" s="68" t="s">
        <v>3439</v>
      </c>
      <c r="B3099" s="67" t="s">
        <v>7966</v>
      </c>
    </row>
    <row r="3100" spans="1:2" ht="15">
      <c r="A3100" s="68" t="s">
        <v>3440</v>
      </c>
      <c r="B3100" s="67" t="s">
        <v>7966</v>
      </c>
    </row>
    <row r="3101" spans="1:2" ht="15">
      <c r="A3101" s="68" t="s">
        <v>3441</v>
      </c>
      <c r="B3101" s="67" t="s">
        <v>7966</v>
      </c>
    </row>
    <row r="3102" spans="1:2" ht="15">
      <c r="A3102" s="68" t="s">
        <v>3442</v>
      </c>
      <c r="B3102" s="67" t="s">
        <v>7966</v>
      </c>
    </row>
    <row r="3103" spans="1:2" ht="15">
      <c r="A3103" s="68" t="s">
        <v>3443</v>
      </c>
      <c r="B3103" s="67" t="s">
        <v>7966</v>
      </c>
    </row>
    <row r="3104" spans="1:2" ht="15">
      <c r="A3104" s="68" t="s">
        <v>3444</v>
      </c>
      <c r="B3104" s="67" t="s">
        <v>7966</v>
      </c>
    </row>
    <row r="3105" spans="1:2" ht="15">
      <c r="A3105" s="68" t="s">
        <v>3445</v>
      </c>
      <c r="B3105" s="67" t="s">
        <v>7966</v>
      </c>
    </row>
    <row r="3106" spans="1:2" ht="15">
      <c r="A3106" s="68" t="s">
        <v>3446</v>
      </c>
      <c r="B3106" s="67" t="s">
        <v>7966</v>
      </c>
    </row>
    <row r="3107" spans="1:2" ht="15">
      <c r="A3107" s="68" t="s">
        <v>3447</v>
      </c>
      <c r="B3107" s="67" t="s">
        <v>7966</v>
      </c>
    </row>
    <row r="3108" spans="1:2" ht="15">
      <c r="A3108" s="68" t="s">
        <v>3448</v>
      </c>
      <c r="B3108" s="67" t="s">
        <v>7966</v>
      </c>
    </row>
    <row r="3109" spans="1:2" ht="15">
      <c r="A3109" s="68" t="s">
        <v>3449</v>
      </c>
      <c r="B3109" s="67" t="s">
        <v>7966</v>
      </c>
    </row>
    <row r="3110" spans="1:2" ht="15">
      <c r="A3110" s="68" t="s">
        <v>3450</v>
      </c>
      <c r="B3110" s="67" t="s">
        <v>7966</v>
      </c>
    </row>
    <row r="3111" spans="1:2" ht="15">
      <c r="A3111" s="68" t="s">
        <v>3451</v>
      </c>
      <c r="B3111" s="67" t="s">
        <v>7966</v>
      </c>
    </row>
    <row r="3112" spans="1:2" ht="15">
      <c r="A3112" s="68" t="s">
        <v>3452</v>
      </c>
      <c r="B3112" s="67" t="s">
        <v>7966</v>
      </c>
    </row>
    <row r="3113" spans="1:2" ht="15">
      <c r="A3113" s="68" t="s">
        <v>3453</v>
      </c>
      <c r="B3113" s="67" t="s">
        <v>7966</v>
      </c>
    </row>
    <row r="3114" spans="1:2" ht="15">
      <c r="A3114" s="68" t="s">
        <v>3454</v>
      </c>
      <c r="B3114" s="67" t="s">
        <v>7966</v>
      </c>
    </row>
    <row r="3115" spans="1:2" ht="15">
      <c r="A3115" s="68" t="s">
        <v>3455</v>
      </c>
      <c r="B3115" s="67" t="s">
        <v>7966</v>
      </c>
    </row>
    <row r="3116" spans="1:2" ht="15">
      <c r="A3116" s="68" t="s">
        <v>3456</v>
      </c>
      <c r="B3116" s="67" t="s">
        <v>7966</v>
      </c>
    </row>
    <row r="3117" spans="1:2" ht="15">
      <c r="A3117" s="68" t="s">
        <v>3457</v>
      </c>
      <c r="B3117" s="67" t="s">
        <v>7966</v>
      </c>
    </row>
    <row r="3118" spans="1:2" ht="15">
      <c r="A3118" s="68" t="s">
        <v>3458</v>
      </c>
      <c r="B3118" s="67" t="s">
        <v>7966</v>
      </c>
    </row>
    <row r="3119" spans="1:2" ht="15">
      <c r="A3119" s="68" t="s">
        <v>3459</v>
      </c>
      <c r="B3119" s="67" t="s">
        <v>7966</v>
      </c>
    </row>
    <row r="3120" spans="1:2" ht="15">
      <c r="A3120" s="68" t="s">
        <v>3460</v>
      </c>
      <c r="B3120" s="67" t="s">
        <v>7966</v>
      </c>
    </row>
    <row r="3121" spans="1:2" ht="15">
      <c r="A3121" s="68" t="s">
        <v>3461</v>
      </c>
      <c r="B3121" s="67" t="s">
        <v>7966</v>
      </c>
    </row>
    <row r="3122" spans="1:2" ht="15">
      <c r="A3122" s="68" t="s">
        <v>3462</v>
      </c>
      <c r="B3122" s="67" t="s">
        <v>7966</v>
      </c>
    </row>
    <row r="3123" spans="1:2" ht="15">
      <c r="A3123" s="68" t="s">
        <v>3463</v>
      </c>
      <c r="B3123" s="67" t="s">
        <v>7966</v>
      </c>
    </row>
    <row r="3124" spans="1:2" ht="15">
      <c r="A3124" s="68" t="s">
        <v>3464</v>
      </c>
      <c r="B3124" s="67" t="s">
        <v>7966</v>
      </c>
    </row>
    <row r="3125" spans="1:2" ht="15">
      <c r="A3125" s="68" t="s">
        <v>3465</v>
      </c>
      <c r="B3125" s="67" t="s">
        <v>7966</v>
      </c>
    </row>
    <row r="3126" spans="1:2" ht="15">
      <c r="A3126" s="68" t="s">
        <v>3466</v>
      </c>
      <c r="B3126" s="67" t="s">
        <v>7966</v>
      </c>
    </row>
    <row r="3127" spans="1:2" ht="15">
      <c r="A3127" s="68" t="s">
        <v>3467</v>
      </c>
      <c r="B3127" s="67" t="s">
        <v>7966</v>
      </c>
    </row>
    <row r="3128" spans="1:2" ht="15">
      <c r="A3128" s="68" t="s">
        <v>3468</v>
      </c>
      <c r="B3128" s="67" t="s">
        <v>7966</v>
      </c>
    </row>
    <row r="3129" spans="1:2" ht="15">
      <c r="A3129" s="68" t="s">
        <v>3469</v>
      </c>
      <c r="B3129" s="67" t="s">
        <v>7966</v>
      </c>
    </row>
    <row r="3130" spans="1:2" ht="15">
      <c r="A3130" s="68" t="s">
        <v>3470</v>
      </c>
      <c r="B3130" s="67" t="s">
        <v>7966</v>
      </c>
    </row>
    <row r="3131" spans="1:2" ht="15">
      <c r="A3131" s="68" t="s">
        <v>3471</v>
      </c>
      <c r="B3131" s="67" t="s">
        <v>7966</v>
      </c>
    </row>
    <row r="3132" spans="1:2" ht="15">
      <c r="A3132" s="68" t="s">
        <v>3472</v>
      </c>
      <c r="B3132" s="67" t="s">
        <v>7966</v>
      </c>
    </row>
    <row r="3133" spans="1:2" ht="15">
      <c r="A3133" s="68" t="s">
        <v>3473</v>
      </c>
      <c r="B3133" s="67" t="s">
        <v>7966</v>
      </c>
    </row>
    <row r="3134" spans="1:2" ht="15">
      <c r="A3134" s="68" t="s">
        <v>3474</v>
      </c>
      <c r="B3134" s="67" t="s">
        <v>7966</v>
      </c>
    </row>
    <row r="3135" spans="1:2" ht="15">
      <c r="A3135" s="68" t="s">
        <v>3475</v>
      </c>
      <c r="B3135" s="67" t="s">
        <v>7966</v>
      </c>
    </row>
    <row r="3136" spans="1:2" ht="15">
      <c r="A3136" s="68" t="s">
        <v>3476</v>
      </c>
      <c r="B3136" s="67" t="s">
        <v>7966</v>
      </c>
    </row>
    <row r="3137" spans="1:2" ht="15">
      <c r="A3137" s="68" t="s">
        <v>3477</v>
      </c>
      <c r="B3137" s="67" t="s">
        <v>7966</v>
      </c>
    </row>
    <row r="3138" spans="1:2" ht="15">
      <c r="A3138" s="68" t="s">
        <v>3478</v>
      </c>
      <c r="B3138" s="67" t="s">
        <v>7966</v>
      </c>
    </row>
    <row r="3139" spans="1:2" ht="15">
      <c r="A3139" s="68" t="s">
        <v>3479</v>
      </c>
      <c r="B3139" s="67" t="s">
        <v>7966</v>
      </c>
    </row>
    <row r="3140" spans="1:2" ht="15">
      <c r="A3140" s="68" t="s">
        <v>3480</v>
      </c>
      <c r="B3140" s="67" t="s">
        <v>7966</v>
      </c>
    </row>
    <row r="3141" spans="1:2" ht="15">
      <c r="A3141" s="68" t="s">
        <v>3481</v>
      </c>
      <c r="B3141" s="67" t="s">
        <v>7966</v>
      </c>
    </row>
    <row r="3142" spans="1:2" ht="15">
      <c r="A3142" s="68" t="s">
        <v>3482</v>
      </c>
      <c r="B3142" s="67" t="s">
        <v>7966</v>
      </c>
    </row>
    <row r="3143" spans="1:2" ht="15">
      <c r="A3143" s="68" t="s">
        <v>3483</v>
      </c>
      <c r="B3143" s="67" t="s">
        <v>7966</v>
      </c>
    </row>
    <row r="3144" spans="1:2" ht="15">
      <c r="A3144" s="68" t="s">
        <v>3484</v>
      </c>
      <c r="B3144" s="67" t="s">
        <v>7966</v>
      </c>
    </row>
    <row r="3145" spans="1:2" ht="15">
      <c r="A3145" s="68" t="s">
        <v>3485</v>
      </c>
      <c r="B3145" s="67" t="s">
        <v>7966</v>
      </c>
    </row>
    <row r="3146" spans="1:2" ht="15">
      <c r="A3146" s="68" t="s">
        <v>3486</v>
      </c>
      <c r="B3146" s="67" t="s">
        <v>7966</v>
      </c>
    </row>
    <row r="3147" spans="1:2" ht="15">
      <c r="A3147" s="68" t="s">
        <v>3487</v>
      </c>
      <c r="B3147" s="67" t="s">
        <v>7966</v>
      </c>
    </row>
    <row r="3148" spans="1:2" ht="15">
      <c r="A3148" s="68" t="s">
        <v>3488</v>
      </c>
      <c r="B3148" s="67" t="s">
        <v>7966</v>
      </c>
    </row>
    <row r="3149" spans="1:2" ht="15">
      <c r="A3149" s="68" t="s">
        <v>3489</v>
      </c>
      <c r="B3149" s="67" t="s">
        <v>7966</v>
      </c>
    </row>
    <row r="3150" spans="1:2" ht="15">
      <c r="A3150" s="68" t="s">
        <v>3490</v>
      </c>
      <c r="B3150" s="67" t="s">
        <v>7966</v>
      </c>
    </row>
    <row r="3151" spans="1:2" ht="15">
      <c r="A3151" s="68" t="s">
        <v>3491</v>
      </c>
      <c r="B3151" s="67" t="s">
        <v>7966</v>
      </c>
    </row>
    <row r="3152" spans="1:2" ht="15">
      <c r="A3152" s="68" t="s">
        <v>3492</v>
      </c>
      <c r="B3152" s="67" t="s">
        <v>7966</v>
      </c>
    </row>
    <row r="3153" spans="1:2" ht="15">
      <c r="A3153" s="68" t="s">
        <v>3493</v>
      </c>
      <c r="B3153" s="67" t="s">
        <v>7966</v>
      </c>
    </row>
    <row r="3154" spans="1:2" ht="15">
      <c r="A3154" s="68" t="s">
        <v>3494</v>
      </c>
      <c r="B3154" s="67" t="s">
        <v>7966</v>
      </c>
    </row>
    <row r="3155" spans="1:2" ht="15">
      <c r="A3155" s="68" t="s">
        <v>3495</v>
      </c>
      <c r="B3155" s="67" t="s">
        <v>7966</v>
      </c>
    </row>
    <row r="3156" spans="1:2" ht="15">
      <c r="A3156" s="68" t="s">
        <v>3496</v>
      </c>
      <c r="B3156" s="67" t="s">
        <v>7966</v>
      </c>
    </row>
    <row r="3157" spans="1:2" ht="15">
      <c r="A3157" s="68" t="s">
        <v>3497</v>
      </c>
      <c r="B3157" s="67" t="s">
        <v>7966</v>
      </c>
    </row>
    <row r="3158" spans="1:2" ht="15">
      <c r="A3158" s="68" t="s">
        <v>3498</v>
      </c>
      <c r="B3158" s="67" t="s">
        <v>7966</v>
      </c>
    </row>
    <row r="3159" spans="1:2" ht="15">
      <c r="A3159" s="68" t="s">
        <v>3499</v>
      </c>
      <c r="B3159" s="67" t="s">
        <v>7966</v>
      </c>
    </row>
    <row r="3160" spans="1:2" ht="15">
      <c r="A3160" s="68" t="s">
        <v>3500</v>
      </c>
      <c r="B3160" s="67" t="s">
        <v>7966</v>
      </c>
    </row>
    <row r="3161" spans="1:2" ht="15">
      <c r="A3161" s="68" t="s">
        <v>3501</v>
      </c>
      <c r="B3161" s="67" t="s">
        <v>7966</v>
      </c>
    </row>
    <row r="3162" spans="1:2" ht="15">
      <c r="A3162" s="68" t="s">
        <v>3502</v>
      </c>
      <c r="B3162" s="67" t="s">
        <v>7966</v>
      </c>
    </row>
    <row r="3163" spans="1:2" ht="15">
      <c r="A3163" s="68" t="s">
        <v>3503</v>
      </c>
      <c r="B3163" s="67" t="s">
        <v>7966</v>
      </c>
    </row>
    <row r="3164" spans="1:2" ht="15">
      <c r="A3164" s="68" t="s">
        <v>3504</v>
      </c>
      <c r="B3164" s="67" t="s">
        <v>7966</v>
      </c>
    </row>
    <row r="3165" spans="1:2" ht="15">
      <c r="A3165" s="68" t="s">
        <v>3505</v>
      </c>
      <c r="B3165" s="67" t="s">
        <v>7966</v>
      </c>
    </row>
    <row r="3166" spans="1:2" ht="15">
      <c r="A3166" s="68" t="s">
        <v>3506</v>
      </c>
      <c r="B3166" s="67" t="s">
        <v>7966</v>
      </c>
    </row>
    <row r="3167" spans="1:2" ht="15">
      <c r="A3167" s="68" t="s">
        <v>3507</v>
      </c>
      <c r="B3167" s="67" t="s">
        <v>7966</v>
      </c>
    </row>
    <row r="3168" spans="1:2" ht="15">
      <c r="A3168" s="68" t="s">
        <v>3508</v>
      </c>
      <c r="B3168" s="67" t="s">
        <v>7966</v>
      </c>
    </row>
    <row r="3169" spans="1:2" ht="15">
      <c r="A3169" s="68" t="s">
        <v>3509</v>
      </c>
      <c r="B3169" s="67" t="s">
        <v>7966</v>
      </c>
    </row>
    <row r="3170" spans="1:2" ht="15">
      <c r="A3170" s="68" t="s">
        <v>3510</v>
      </c>
      <c r="B3170" s="67" t="s">
        <v>7966</v>
      </c>
    </row>
    <row r="3171" spans="1:2" ht="15">
      <c r="A3171" s="68" t="s">
        <v>3511</v>
      </c>
      <c r="B3171" s="67" t="s">
        <v>7966</v>
      </c>
    </row>
    <row r="3172" spans="1:2" ht="15">
      <c r="A3172" s="68" t="s">
        <v>3512</v>
      </c>
      <c r="B3172" s="67" t="s">
        <v>7966</v>
      </c>
    </row>
    <row r="3173" spans="1:2" ht="15">
      <c r="A3173" s="68" t="s">
        <v>3513</v>
      </c>
      <c r="B3173" s="67" t="s">
        <v>7966</v>
      </c>
    </row>
    <row r="3174" spans="1:2" ht="15">
      <c r="A3174" s="68" t="s">
        <v>3514</v>
      </c>
      <c r="B3174" s="67" t="s">
        <v>7966</v>
      </c>
    </row>
    <row r="3175" spans="1:2" ht="15">
      <c r="A3175" s="68" t="s">
        <v>3515</v>
      </c>
      <c r="B3175" s="67" t="s">
        <v>7966</v>
      </c>
    </row>
    <row r="3176" spans="1:2" ht="15">
      <c r="A3176" s="68" t="s">
        <v>3516</v>
      </c>
      <c r="B3176" s="67" t="s">
        <v>7966</v>
      </c>
    </row>
    <row r="3177" spans="1:2" ht="15">
      <c r="A3177" s="68" t="s">
        <v>3517</v>
      </c>
      <c r="B3177" s="67" t="s">
        <v>7966</v>
      </c>
    </row>
    <row r="3178" spans="1:2" ht="15">
      <c r="A3178" s="68" t="s">
        <v>3518</v>
      </c>
      <c r="B3178" s="67" t="s">
        <v>7966</v>
      </c>
    </row>
    <row r="3179" spans="1:2" ht="15">
      <c r="A3179" s="68" t="s">
        <v>3519</v>
      </c>
      <c r="B3179" s="67" t="s">
        <v>7966</v>
      </c>
    </row>
    <row r="3180" spans="1:2" ht="15">
      <c r="A3180" s="68" t="s">
        <v>3520</v>
      </c>
      <c r="B3180" s="67" t="s">
        <v>7966</v>
      </c>
    </row>
    <row r="3181" spans="1:2" ht="15">
      <c r="A3181" s="68" t="s">
        <v>3521</v>
      </c>
      <c r="B3181" s="67" t="s">
        <v>7966</v>
      </c>
    </row>
    <row r="3182" spans="1:2" ht="15">
      <c r="A3182" s="68" t="s">
        <v>3522</v>
      </c>
      <c r="B3182" s="67" t="s">
        <v>7966</v>
      </c>
    </row>
    <row r="3183" spans="1:2" ht="15">
      <c r="A3183" s="68" t="s">
        <v>3523</v>
      </c>
      <c r="B3183" s="67" t="s">
        <v>7966</v>
      </c>
    </row>
    <row r="3184" spans="1:2" ht="15">
      <c r="A3184" s="68" t="s">
        <v>3524</v>
      </c>
      <c r="B3184" s="67" t="s">
        <v>7966</v>
      </c>
    </row>
    <row r="3185" spans="1:2" ht="15">
      <c r="A3185" s="68" t="s">
        <v>3525</v>
      </c>
      <c r="B3185" s="67" t="s">
        <v>7966</v>
      </c>
    </row>
    <row r="3186" spans="1:2" ht="15">
      <c r="A3186" s="68" t="s">
        <v>3526</v>
      </c>
      <c r="B3186" s="67" t="s">
        <v>7966</v>
      </c>
    </row>
    <row r="3187" spans="1:2" ht="15">
      <c r="A3187" s="68" t="s">
        <v>3527</v>
      </c>
      <c r="B3187" s="67" t="s">
        <v>7966</v>
      </c>
    </row>
    <row r="3188" spans="1:2" ht="15">
      <c r="A3188" s="68" t="s">
        <v>3528</v>
      </c>
      <c r="B3188" s="67" t="s">
        <v>7966</v>
      </c>
    </row>
    <row r="3189" spans="1:2" ht="15">
      <c r="A3189" s="68" t="s">
        <v>3529</v>
      </c>
      <c r="B3189" s="67" t="s">
        <v>7966</v>
      </c>
    </row>
    <row r="3190" spans="1:2" ht="15">
      <c r="A3190" s="68" t="s">
        <v>3530</v>
      </c>
      <c r="B3190" s="67" t="s">
        <v>7966</v>
      </c>
    </row>
    <row r="3191" spans="1:2" ht="15">
      <c r="A3191" s="68" t="s">
        <v>3531</v>
      </c>
      <c r="B3191" s="67" t="s">
        <v>7966</v>
      </c>
    </row>
    <row r="3192" spans="1:2" ht="15">
      <c r="A3192" s="68" t="s">
        <v>3532</v>
      </c>
      <c r="B3192" s="67" t="s">
        <v>7966</v>
      </c>
    </row>
    <row r="3193" spans="1:2" ht="15">
      <c r="A3193" s="68" t="s">
        <v>3533</v>
      </c>
      <c r="B3193" s="67" t="s">
        <v>7966</v>
      </c>
    </row>
    <row r="3194" spans="1:2" ht="15">
      <c r="A3194" s="68" t="s">
        <v>3534</v>
      </c>
      <c r="B3194" s="67" t="s">
        <v>7966</v>
      </c>
    </row>
    <row r="3195" spans="1:2" ht="15">
      <c r="A3195" s="68" t="s">
        <v>3535</v>
      </c>
      <c r="B3195" s="67" t="s">
        <v>7966</v>
      </c>
    </row>
    <row r="3196" spans="1:2" ht="15">
      <c r="A3196" s="68" t="s">
        <v>3536</v>
      </c>
      <c r="B3196" s="67" t="s">
        <v>7966</v>
      </c>
    </row>
    <row r="3197" spans="1:2" ht="15">
      <c r="A3197" s="68" t="s">
        <v>3537</v>
      </c>
      <c r="B3197" s="67" t="s">
        <v>7966</v>
      </c>
    </row>
    <row r="3198" spans="1:2" ht="15">
      <c r="A3198" s="68" t="s">
        <v>3538</v>
      </c>
      <c r="B3198" s="67" t="s">
        <v>7966</v>
      </c>
    </row>
    <row r="3199" spans="1:2" ht="15">
      <c r="A3199" s="68" t="s">
        <v>3539</v>
      </c>
      <c r="B3199" s="67" t="s">
        <v>7966</v>
      </c>
    </row>
    <row r="3200" spans="1:2" ht="15">
      <c r="A3200" s="68" t="s">
        <v>3540</v>
      </c>
      <c r="B3200" s="67" t="s">
        <v>7966</v>
      </c>
    </row>
    <row r="3201" spans="1:2" ht="15">
      <c r="A3201" s="68" t="s">
        <v>3541</v>
      </c>
      <c r="B3201" s="67" t="s">
        <v>7966</v>
      </c>
    </row>
    <row r="3202" spans="1:2" ht="15">
      <c r="A3202" s="68" t="s">
        <v>3542</v>
      </c>
      <c r="B3202" s="67" t="s">
        <v>7966</v>
      </c>
    </row>
    <row r="3203" spans="1:2" ht="15">
      <c r="A3203" s="68" t="s">
        <v>3543</v>
      </c>
      <c r="B3203" s="67" t="s">
        <v>7966</v>
      </c>
    </row>
    <row r="3204" spans="1:2" ht="15">
      <c r="A3204" s="68" t="s">
        <v>3544</v>
      </c>
      <c r="B3204" s="67" t="s">
        <v>7966</v>
      </c>
    </row>
    <row r="3205" spans="1:2" ht="15">
      <c r="A3205" s="68" t="s">
        <v>3545</v>
      </c>
      <c r="B3205" s="67" t="s">
        <v>7966</v>
      </c>
    </row>
    <row r="3206" spans="1:2" ht="15">
      <c r="A3206" s="68" t="s">
        <v>3546</v>
      </c>
      <c r="B3206" s="67" t="s">
        <v>7966</v>
      </c>
    </row>
    <row r="3207" spans="1:2" ht="15">
      <c r="A3207" s="68" t="s">
        <v>3547</v>
      </c>
      <c r="B3207" s="67" t="s">
        <v>7966</v>
      </c>
    </row>
    <row r="3208" spans="1:2" ht="15">
      <c r="A3208" s="68" t="s">
        <v>3548</v>
      </c>
      <c r="B3208" s="67" t="s">
        <v>7966</v>
      </c>
    </row>
    <row r="3209" spans="1:2" ht="15">
      <c r="A3209" s="68" t="s">
        <v>3549</v>
      </c>
      <c r="B3209" s="67" t="s">
        <v>7966</v>
      </c>
    </row>
    <row r="3210" spans="1:2" ht="15">
      <c r="A3210" s="68" t="s">
        <v>3550</v>
      </c>
      <c r="B3210" s="67" t="s">
        <v>7966</v>
      </c>
    </row>
    <row r="3211" spans="1:2" ht="15">
      <c r="A3211" s="68" t="s">
        <v>3551</v>
      </c>
      <c r="B3211" s="67" t="s">
        <v>7966</v>
      </c>
    </row>
    <row r="3212" spans="1:2" ht="15">
      <c r="A3212" s="68" t="s">
        <v>3552</v>
      </c>
      <c r="B3212" s="67" t="s">
        <v>7966</v>
      </c>
    </row>
    <row r="3213" spans="1:2" ht="15">
      <c r="A3213" s="68" t="s">
        <v>3553</v>
      </c>
      <c r="B3213" s="67" t="s">
        <v>7966</v>
      </c>
    </row>
    <row r="3214" spans="1:2" ht="15">
      <c r="A3214" s="68" t="s">
        <v>3554</v>
      </c>
      <c r="B3214" s="67" t="s">
        <v>7966</v>
      </c>
    </row>
    <row r="3215" spans="1:2" ht="15">
      <c r="A3215" s="68" t="s">
        <v>3555</v>
      </c>
      <c r="B3215" s="67" t="s">
        <v>7966</v>
      </c>
    </row>
    <row r="3216" spans="1:2" ht="15">
      <c r="A3216" s="68" t="s">
        <v>3556</v>
      </c>
      <c r="B3216" s="67" t="s">
        <v>7966</v>
      </c>
    </row>
    <row r="3217" spans="1:2" ht="15">
      <c r="A3217" s="68" t="s">
        <v>3557</v>
      </c>
      <c r="B3217" s="67" t="s">
        <v>7966</v>
      </c>
    </row>
    <row r="3218" spans="1:2" ht="15">
      <c r="A3218" s="68" t="s">
        <v>3558</v>
      </c>
      <c r="B3218" s="67" t="s">
        <v>7966</v>
      </c>
    </row>
    <row r="3219" spans="1:2" ht="15">
      <c r="A3219" s="68" t="s">
        <v>3559</v>
      </c>
      <c r="B3219" s="67" t="s">
        <v>7966</v>
      </c>
    </row>
    <row r="3220" spans="1:2" ht="15">
      <c r="A3220" s="68" t="s">
        <v>3560</v>
      </c>
      <c r="B3220" s="67" t="s">
        <v>7966</v>
      </c>
    </row>
    <row r="3221" spans="1:2" ht="15">
      <c r="A3221" s="68" t="s">
        <v>3561</v>
      </c>
      <c r="B3221" s="67" t="s">
        <v>7966</v>
      </c>
    </row>
    <row r="3222" spans="1:2" ht="15">
      <c r="A3222" s="68" t="s">
        <v>3562</v>
      </c>
      <c r="B3222" s="67" t="s">
        <v>7966</v>
      </c>
    </row>
    <row r="3223" spans="1:2" ht="15">
      <c r="A3223" s="68" t="s">
        <v>3563</v>
      </c>
      <c r="B3223" s="67" t="s">
        <v>7966</v>
      </c>
    </row>
    <row r="3224" spans="1:2" ht="15">
      <c r="A3224" s="68" t="s">
        <v>3564</v>
      </c>
      <c r="B3224" s="67" t="s">
        <v>7966</v>
      </c>
    </row>
    <row r="3225" spans="1:2" ht="15">
      <c r="A3225" s="68" t="s">
        <v>3565</v>
      </c>
      <c r="B3225" s="67" t="s">
        <v>7966</v>
      </c>
    </row>
    <row r="3226" spans="1:2" ht="15">
      <c r="A3226" s="68" t="s">
        <v>3566</v>
      </c>
      <c r="B3226" s="67" t="s">
        <v>7966</v>
      </c>
    </row>
    <row r="3227" spans="1:2" ht="15">
      <c r="A3227" s="68" t="s">
        <v>3567</v>
      </c>
      <c r="B3227" s="67" t="s">
        <v>7966</v>
      </c>
    </row>
    <row r="3228" spans="1:2" ht="15">
      <c r="A3228" s="68" t="s">
        <v>3568</v>
      </c>
      <c r="B3228" s="67" t="s">
        <v>7966</v>
      </c>
    </row>
    <row r="3229" spans="1:2" ht="15">
      <c r="A3229" s="68" t="s">
        <v>3569</v>
      </c>
      <c r="B3229" s="67" t="s">
        <v>7966</v>
      </c>
    </row>
    <row r="3230" spans="1:2" ht="15">
      <c r="A3230" s="68" t="s">
        <v>3570</v>
      </c>
      <c r="B3230" s="67" t="s">
        <v>7966</v>
      </c>
    </row>
    <row r="3231" spans="1:2" ht="15">
      <c r="A3231" s="68" t="s">
        <v>3571</v>
      </c>
      <c r="B3231" s="67" t="s">
        <v>7966</v>
      </c>
    </row>
    <row r="3232" spans="1:2" ht="15">
      <c r="A3232" s="68" t="s">
        <v>3572</v>
      </c>
      <c r="B3232" s="67" t="s">
        <v>7966</v>
      </c>
    </row>
    <row r="3233" spans="1:2" ht="15">
      <c r="A3233" s="68" t="s">
        <v>3573</v>
      </c>
      <c r="B3233" s="67" t="s">
        <v>7966</v>
      </c>
    </row>
    <row r="3234" spans="1:2" ht="15">
      <c r="A3234" s="68" t="s">
        <v>3574</v>
      </c>
      <c r="B3234" s="67" t="s">
        <v>7966</v>
      </c>
    </row>
    <row r="3235" spans="1:2" ht="15">
      <c r="A3235" s="68" t="s">
        <v>3575</v>
      </c>
      <c r="B3235" s="67" t="s">
        <v>7966</v>
      </c>
    </row>
    <row r="3236" spans="1:2" ht="15">
      <c r="A3236" s="68" t="s">
        <v>3576</v>
      </c>
      <c r="B3236" s="67" t="s">
        <v>7966</v>
      </c>
    </row>
    <row r="3237" spans="1:2" ht="15">
      <c r="A3237" s="68" t="s">
        <v>3577</v>
      </c>
      <c r="B3237" s="67" t="s">
        <v>7966</v>
      </c>
    </row>
    <row r="3238" spans="1:2" ht="15">
      <c r="A3238" s="68" t="s">
        <v>3578</v>
      </c>
      <c r="B3238" s="67" t="s">
        <v>7966</v>
      </c>
    </row>
    <row r="3239" spans="1:2" ht="15">
      <c r="A3239" s="68" t="s">
        <v>3579</v>
      </c>
      <c r="B3239" s="67" t="s">
        <v>7966</v>
      </c>
    </row>
    <row r="3240" spans="1:2" ht="15">
      <c r="A3240" s="68" t="s">
        <v>3580</v>
      </c>
      <c r="B3240" s="67" t="s">
        <v>7966</v>
      </c>
    </row>
    <row r="3241" spans="1:2" ht="15">
      <c r="A3241" s="68" t="s">
        <v>3581</v>
      </c>
      <c r="B3241" s="67" t="s">
        <v>7966</v>
      </c>
    </row>
    <row r="3242" spans="1:2" ht="15">
      <c r="A3242" s="68" t="s">
        <v>3582</v>
      </c>
      <c r="B3242" s="67" t="s">
        <v>7966</v>
      </c>
    </row>
    <row r="3243" spans="1:2" ht="15">
      <c r="A3243" s="68" t="s">
        <v>3583</v>
      </c>
      <c r="B3243" s="67" t="s">
        <v>7966</v>
      </c>
    </row>
    <row r="3244" spans="1:2" ht="15">
      <c r="A3244" s="68" t="s">
        <v>3584</v>
      </c>
      <c r="B3244" s="67" t="s">
        <v>7966</v>
      </c>
    </row>
    <row r="3245" spans="1:2" ht="15">
      <c r="A3245" s="68" t="s">
        <v>3585</v>
      </c>
      <c r="B3245" s="67" t="s">
        <v>7966</v>
      </c>
    </row>
    <row r="3246" spans="1:2" ht="15">
      <c r="A3246" s="68" t="s">
        <v>3586</v>
      </c>
      <c r="B3246" s="67" t="s">
        <v>7966</v>
      </c>
    </row>
    <row r="3247" spans="1:2" ht="15">
      <c r="A3247" s="68" t="s">
        <v>3587</v>
      </c>
      <c r="B3247" s="67" t="s">
        <v>7966</v>
      </c>
    </row>
    <row r="3248" spans="1:2" ht="15">
      <c r="A3248" s="68" t="s">
        <v>3588</v>
      </c>
      <c r="B3248" s="67" t="s">
        <v>7966</v>
      </c>
    </row>
    <row r="3249" spans="1:2" ht="15">
      <c r="A3249" s="68" t="s">
        <v>3589</v>
      </c>
      <c r="B3249" s="67" t="s">
        <v>7966</v>
      </c>
    </row>
    <row r="3250" spans="1:2" ht="15">
      <c r="A3250" s="68" t="s">
        <v>3590</v>
      </c>
      <c r="B3250" s="67" t="s">
        <v>7966</v>
      </c>
    </row>
    <row r="3251" spans="1:2" ht="15">
      <c r="A3251" s="68" t="s">
        <v>3591</v>
      </c>
      <c r="B3251" s="67" t="s">
        <v>7966</v>
      </c>
    </row>
    <row r="3252" spans="1:2" ht="15">
      <c r="A3252" s="68" t="s">
        <v>3592</v>
      </c>
      <c r="B3252" s="67" t="s">
        <v>7966</v>
      </c>
    </row>
    <row r="3253" spans="1:2" ht="15">
      <c r="A3253" s="68" t="s">
        <v>3593</v>
      </c>
      <c r="B3253" s="67" t="s">
        <v>7966</v>
      </c>
    </row>
    <row r="3254" spans="1:2" ht="15">
      <c r="A3254" s="68" t="s">
        <v>3594</v>
      </c>
      <c r="B3254" s="67" t="s">
        <v>7966</v>
      </c>
    </row>
    <row r="3255" spans="1:2" ht="15">
      <c r="A3255" s="68" t="s">
        <v>3595</v>
      </c>
      <c r="B3255" s="67" t="s">
        <v>7966</v>
      </c>
    </row>
    <row r="3256" spans="1:2" ht="15">
      <c r="A3256" s="68" t="s">
        <v>3596</v>
      </c>
      <c r="B3256" s="67" t="s">
        <v>7966</v>
      </c>
    </row>
    <row r="3257" spans="1:2" ht="15">
      <c r="A3257" s="68" t="s">
        <v>3597</v>
      </c>
      <c r="B3257" s="67" t="s">
        <v>7966</v>
      </c>
    </row>
    <row r="3258" spans="1:2" ht="15">
      <c r="A3258" s="68" t="s">
        <v>3598</v>
      </c>
      <c r="B3258" s="67" t="s">
        <v>7966</v>
      </c>
    </row>
    <row r="3259" spans="1:2" ht="15">
      <c r="A3259" s="68" t="s">
        <v>3599</v>
      </c>
      <c r="B3259" s="67" t="s">
        <v>7966</v>
      </c>
    </row>
    <row r="3260" spans="1:2" ht="15">
      <c r="A3260" s="68" t="s">
        <v>3600</v>
      </c>
      <c r="B3260" s="67" t="s">
        <v>7966</v>
      </c>
    </row>
    <row r="3261" spans="1:2" ht="15">
      <c r="A3261" s="68" t="s">
        <v>3601</v>
      </c>
      <c r="B3261" s="67" t="s">
        <v>7966</v>
      </c>
    </row>
    <row r="3262" spans="1:2" ht="15">
      <c r="A3262" s="68" t="s">
        <v>3602</v>
      </c>
      <c r="B3262" s="67" t="s">
        <v>7966</v>
      </c>
    </row>
    <row r="3263" spans="1:2" ht="15">
      <c r="A3263" s="68" t="s">
        <v>3603</v>
      </c>
      <c r="B3263" s="67" t="s">
        <v>7966</v>
      </c>
    </row>
    <row r="3264" spans="1:2" ht="15">
      <c r="A3264" s="68" t="s">
        <v>3604</v>
      </c>
      <c r="B3264" s="67" t="s">
        <v>7966</v>
      </c>
    </row>
    <row r="3265" spans="1:2" ht="15">
      <c r="A3265" s="68" t="s">
        <v>3605</v>
      </c>
      <c r="B3265" s="67" t="s">
        <v>7966</v>
      </c>
    </row>
    <row r="3266" spans="1:2" ht="15">
      <c r="A3266" s="68" t="s">
        <v>3606</v>
      </c>
      <c r="B3266" s="67" t="s">
        <v>7966</v>
      </c>
    </row>
    <row r="3267" spans="1:2" ht="15">
      <c r="A3267" s="68" t="s">
        <v>3607</v>
      </c>
      <c r="B3267" s="67" t="s">
        <v>7966</v>
      </c>
    </row>
    <row r="3268" spans="1:2" ht="15">
      <c r="A3268" s="68" t="s">
        <v>3608</v>
      </c>
      <c r="B3268" s="67" t="s">
        <v>7966</v>
      </c>
    </row>
    <row r="3269" spans="1:2" ht="15">
      <c r="A3269" s="68" t="s">
        <v>3609</v>
      </c>
      <c r="B3269" s="67" t="s">
        <v>7966</v>
      </c>
    </row>
    <row r="3270" spans="1:2" ht="15">
      <c r="A3270" s="68" t="s">
        <v>3610</v>
      </c>
      <c r="B3270" s="67" t="s">
        <v>7966</v>
      </c>
    </row>
    <row r="3271" spans="1:2" ht="15">
      <c r="A3271" s="68" t="s">
        <v>3611</v>
      </c>
      <c r="B3271" s="67" t="s">
        <v>7966</v>
      </c>
    </row>
    <row r="3272" spans="1:2" ht="15">
      <c r="A3272" s="68" t="s">
        <v>3612</v>
      </c>
      <c r="B3272" s="67" t="s">
        <v>7966</v>
      </c>
    </row>
    <row r="3273" spans="1:2" ht="15">
      <c r="A3273" s="68" t="s">
        <v>3613</v>
      </c>
      <c r="B3273" s="67" t="s">
        <v>7966</v>
      </c>
    </row>
    <row r="3274" spans="1:2" ht="15">
      <c r="A3274" s="68" t="s">
        <v>3614</v>
      </c>
      <c r="B3274" s="67" t="s">
        <v>7966</v>
      </c>
    </row>
    <row r="3275" spans="1:2" ht="15">
      <c r="A3275" s="68" t="s">
        <v>3615</v>
      </c>
      <c r="B3275" s="67" t="s">
        <v>7966</v>
      </c>
    </row>
    <row r="3276" spans="1:2" ht="15">
      <c r="A3276" s="68" t="s">
        <v>3616</v>
      </c>
      <c r="B3276" s="67" t="s">
        <v>7966</v>
      </c>
    </row>
    <row r="3277" spans="1:2" ht="15">
      <c r="A3277" s="68" t="s">
        <v>3617</v>
      </c>
      <c r="B3277" s="67" t="s">
        <v>7966</v>
      </c>
    </row>
    <row r="3278" spans="1:2" ht="15">
      <c r="A3278" s="68" t="s">
        <v>3618</v>
      </c>
      <c r="B3278" s="67" t="s">
        <v>7966</v>
      </c>
    </row>
    <row r="3279" spans="1:2" ht="15">
      <c r="A3279" s="68" t="s">
        <v>3619</v>
      </c>
      <c r="B3279" s="67" t="s">
        <v>7966</v>
      </c>
    </row>
    <row r="3280" spans="1:2" ht="15">
      <c r="A3280" s="68" t="s">
        <v>3620</v>
      </c>
      <c r="B3280" s="67" t="s">
        <v>7966</v>
      </c>
    </row>
    <row r="3281" spans="1:2" ht="15">
      <c r="A3281" s="68" t="s">
        <v>3621</v>
      </c>
      <c r="B3281" s="67" t="s">
        <v>7966</v>
      </c>
    </row>
    <row r="3282" spans="1:2" ht="15">
      <c r="A3282" s="68" t="s">
        <v>3622</v>
      </c>
      <c r="B3282" s="67" t="s">
        <v>7966</v>
      </c>
    </row>
    <row r="3283" spans="1:2" ht="15">
      <c r="A3283" s="68" t="s">
        <v>3623</v>
      </c>
      <c r="B3283" s="67" t="s">
        <v>7966</v>
      </c>
    </row>
    <row r="3284" spans="1:2" ht="15">
      <c r="A3284" s="68" t="s">
        <v>3624</v>
      </c>
      <c r="B3284" s="67" t="s">
        <v>7966</v>
      </c>
    </row>
    <row r="3285" spans="1:2" ht="15">
      <c r="A3285" s="68" t="s">
        <v>3625</v>
      </c>
      <c r="B3285" s="67" t="s">
        <v>7966</v>
      </c>
    </row>
    <row r="3286" spans="1:2" ht="15">
      <c r="A3286" s="68" t="s">
        <v>3626</v>
      </c>
      <c r="B3286" s="67" t="s">
        <v>7966</v>
      </c>
    </row>
    <row r="3287" spans="1:2" ht="15">
      <c r="A3287" s="68" t="s">
        <v>3627</v>
      </c>
      <c r="B3287" s="67" t="s">
        <v>7966</v>
      </c>
    </row>
    <row r="3288" spans="1:2" ht="15">
      <c r="A3288" s="68" t="s">
        <v>3628</v>
      </c>
      <c r="B3288" s="67" t="s">
        <v>7966</v>
      </c>
    </row>
    <row r="3289" spans="1:2" ht="15">
      <c r="A3289" s="68" t="s">
        <v>3629</v>
      </c>
      <c r="B3289" s="67" t="s">
        <v>7966</v>
      </c>
    </row>
    <row r="3290" spans="1:2" ht="15">
      <c r="A3290" s="68" t="s">
        <v>3630</v>
      </c>
      <c r="B3290" s="67" t="s">
        <v>7966</v>
      </c>
    </row>
    <row r="3291" spans="1:2" ht="15">
      <c r="A3291" s="68" t="s">
        <v>3631</v>
      </c>
      <c r="B3291" s="67" t="s">
        <v>7966</v>
      </c>
    </row>
    <row r="3292" spans="1:2" ht="15">
      <c r="A3292" s="68" t="s">
        <v>3632</v>
      </c>
      <c r="B3292" s="67" t="s">
        <v>7966</v>
      </c>
    </row>
    <row r="3293" spans="1:2" ht="15">
      <c r="A3293" s="68" t="s">
        <v>3633</v>
      </c>
      <c r="B3293" s="67" t="s">
        <v>7966</v>
      </c>
    </row>
    <row r="3294" spans="1:2" ht="15">
      <c r="A3294" s="68" t="s">
        <v>3634</v>
      </c>
      <c r="B3294" s="67" t="s">
        <v>7966</v>
      </c>
    </row>
    <row r="3295" spans="1:2" ht="15">
      <c r="A3295" s="68" t="s">
        <v>3635</v>
      </c>
      <c r="B3295" s="67" t="s">
        <v>7966</v>
      </c>
    </row>
    <row r="3296" spans="1:2" ht="15">
      <c r="A3296" s="68" t="s">
        <v>3636</v>
      </c>
      <c r="B3296" s="67" t="s">
        <v>7966</v>
      </c>
    </row>
    <row r="3297" spans="1:2" ht="15">
      <c r="A3297" s="68" t="s">
        <v>3637</v>
      </c>
      <c r="B3297" s="67" t="s">
        <v>7966</v>
      </c>
    </row>
    <row r="3298" spans="1:2" ht="15">
      <c r="A3298" s="68" t="s">
        <v>3638</v>
      </c>
      <c r="B3298" s="67" t="s">
        <v>7966</v>
      </c>
    </row>
    <row r="3299" spans="1:2" ht="15">
      <c r="A3299" s="68" t="s">
        <v>3639</v>
      </c>
      <c r="B3299" s="67" t="s">
        <v>7966</v>
      </c>
    </row>
    <row r="3300" spans="1:2" ht="15">
      <c r="A3300" s="68" t="s">
        <v>3640</v>
      </c>
      <c r="B3300" s="67" t="s">
        <v>7966</v>
      </c>
    </row>
    <row r="3301" spans="1:2" ht="15">
      <c r="A3301" s="68" t="s">
        <v>3641</v>
      </c>
      <c r="B3301" s="67" t="s">
        <v>7966</v>
      </c>
    </row>
    <row r="3302" spans="1:2" ht="15">
      <c r="A3302" s="68" t="s">
        <v>3642</v>
      </c>
      <c r="B3302" s="67" t="s">
        <v>7966</v>
      </c>
    </row>
    <row r="3303" spans="1:2" ht="15">
      <c r="A3303" s="68" t="s">
        <v>3643</v>
      </c>
      <c r="B3303" s="67" t="s">
        <v>7966</v>
      </c>
    </row>
    <row r="3304" spans="1:2" ht="15">
      <c r="A3304" s="68" t="s">
        <v>3644</v>
      </c>
      <c r="B3304" s="67" t="s">
        <v>7966</v>
      </c>
    </row>
    <row r="3305" spans="1:2" ht="15">
      <c r="A3305" s="68" t="s">
        <v>3645</v>
      </c>
      <c r="B3305" s="67" t="s">
        <v>7966</v>
      </c>
    </row>
    <row r="3306" spans="1:2" ht="15">
      <c r="A3306" s="68" t="s">
        <v>3646</v>
      </c>
      <c r="B3306" s="67" t="s">
        <v>7966</v>
      </c>
    </row>
    <row r="3307" spans="1:2" ht="15">
      <c r="A3307" s="68" t="s">
        <v>3647</v>
      </c>
      <c r="B3307" s="67" t="s">
        <v>7966</v>
      </c>
    </row>
    <row r="3308" spans="1:2" ht="15">
      <c r="A3308" s="68" t="s">
        <v>3648</v>
      </c>
      <c r="B3308" s="67" t="s">
        <v>7966</v>
      </c>
    </row>
    <row r="3309" spans="1:2" ht="15">
      <c r="A3309" s="68" t="s">
        <v>3649</v>
      </c>
      <c r="B3309" s="67" t="s">
        <v>7966</v>
      </c>
    </row>
    <row r="3310" spans="1:2" ht="15">
      <c r="A3310" s="68" t="s">
        <v>3650</v>
      </c>
      <c r="B3310" s="67" t="s">
        <v>7966</v>
      </c>
    </row>
    <row r="3311" spans="1:2" ht="15">
      <c r="A3311" s="68" t="s">
        <v>3651</v>
      </c>
      <c r="B3311" s="67" t="s">
        <v>7966</v>
      </c>
    </row>
    <row r="3312" spans="1:2" ht="15">
      <c r="A3312" s="68" t="s">
        <v>3652</v>
      </c>
      <c r="B3312" s="67" t="s">
        <v>7966</v>
      </c>
    </row>
    <row r="3313" spans="1:2" ht="15">
      <c r="A3313" s="68" t="s">
        <v>3653</v>
      </c>
      <c r="B3313" s="67" t="s">
        <v>7966</v>
      </c>
    </row>
    <row r="3314" spans="1:2" ht="15">
      <c r="A3314" s="68" t="s">
        <v>3654</v>
      </c>
      <c r="B3314" s="67" t="s">
        <v>7966</v>
      </c>
    </row>
    <row r="3315" spans="1:2" ht="15">
      <c r="A3315" s="68" t="s">
        <v>3655</v>
      </c>
      <c r="B3315" s="67" t="s">
        <v>7966</v>
      </c>
    </row>
    <row r="3316" spans="1:2" ht="15">
      <c r="A3316" s="68" t="s">
        <v>3656</v>
      </c>
      <c r="B3316" s="67" t="s">
        <v>7966</v>
      </c>
    </row>
    <row r="3317" spans="1:2" ht="15">
      <c r="A3317" s="68" t="s">
        <v>3657</v>
      </c>
      <c r="B3317" s="67" t="s">
        <v>7966</v>
      </c>
    </row>
    <row r="3318" spans="1:2" ht="15">
      <c r="A3318" s="68" t="s">
        <v>3658</v>
      </c>
      <c r="B3318" s="67" t="s">
        <v>7966</v>
      </c>
    </row>
    <row r="3319" spans="1:2" ht="15">
      <c r="A3319" s="68" t="s">
        <v>3659</v>
      </c>
      <c r="B3319" s="67" t="s">
        <v>7966</v>
      </c>
    </row>
    <row r="3320" spans="1:2" ht="15">
      <c r="A3320" s="68" t="s">
        <v>3660</v>
      </c>
      <c r="B3320" s="67" t="s">
        <v>7966</v>
      </c>
    </row>
    <row r="3321" spans="1:2" ht="15">
      <c r="A3321" s="68" t="s">
        <v>3661</v>
      </c>
      <c r="B3321" s="67" t="s">
        <v>7966</v>
      </c>
    </row>
    <row r="3322" spans="1:2" ht="15">
      <c r="A3322" s="68" t="s">
        <v>3662</v>
      </c>
      <c r="B3322" s="67" t="s">
        <v>7966</v>
      </c>
    </row>
    <row r="3323" spans="1:2" ht="15">
      <c r="A3323" s="68" t="s">
        <v>3663</v>
      </c>
      <c r="B3323" s="67" t="s">
        <v>7966</v>
      </c>
    </row>
    <row r="3324" spans="1:2" ht="15">
      <c r="A3324" s="68" t="s">
        <v>3664</v>
      </c>
      <c r="B3324" s="67" t="s">
        <v>7966</v>
      </c>
    </row>
    <row r="3325" spans="1:2" ht="15">
      <c r="A3325" s="68" t="s">
        <v>3665</v>
      </c>
      <c r="B3325" s="67" t="s">
        <v>7966</v>
      </c>
    </row>
    <row r="3326" spans="1:2" ht="15">
      <c r="A3326" s="68" t="s">
        <v>3666</v>
      </c>
      <c r="B3326" s="67" t="s">
        <v>7966</v>
      </c>
    </row>
    <row r="3327" spans="1:2" ht="15">
      <c r="A3327" s="68" t="s">
        <v>3667</v>
      </c>
      <c r="B3327" s="67" t="s">
        <v>7966</v>
      </c>
    </row>
    <row r="3328" spans="1:2" ht="15">
      <c r="A3328" s="68" t="s">
        <v>3668</v>
      </c>
      <c r="B3328" s="67" t="s">
        <v>7966</v>
      </c>
    </row>
    <row r="3329" spans="1:2" ht="15">
      <c r="A3329" s="68" t="s">
        <v>3669</v>
      </c>
      <c r="B3329" s="67" t="s">
        <v>7966</v>
      </c>
    </row>
    <row r="3330" spans="1:2" ht="15">
      <c r="A3330" s="68" t="s">
        <v>3670</v>
      </c>
      <c r="B3330" s="67" t="s">
        <v>7966</v>
      </c>
    </row>
    <row r="3331" spans="1:2" ht="15">
      <c r="A3331" s="68" t="s">
        <v>3671</v>
      </c>
      <c r="B3331" s="67" t="s">
        <v>7966</v>
      </c>
    </row>
    <row r="3332" spans="1:2" ht="15">
      <c r="A3332" s="68" t="s">
        <v>3672</v>
      </c>
      <c r="B3332" s="67" t="s">
        <v>7966</v>
      </c>
    </row>
    <row r="3333" spans="1:2" ht="15">
      <c r="A3333" s="68" t="s">
        <v>3673</v>
      </c>
      <c r="B3333" s="67" t="s">
        <v>7966</v>
      </c>
    </row>
    <row r="3334" spans="1:2" ht="15">
      <c r="A3334" s="68" t="s">
        <v>3674</v>
      </c>
      <c r="B3334" s="67" t="s">
        <v>7966</v>
      </c>
    </row>
    <row r="3335" spans="1:2" ht="15">
      <c r="A3335" s="68" t="s">
        <v>3675</v>
      </c>
      <c r="B3335" s="67" t="s">
        <v>7966</v>
      </c>
    </row>
    <row r="3336" spans="1:2" ht="15">
      <c r="A3336" s="68" t="s">
        <v>3676</v>
      </c>
      <c r="B3336" s="67" t="s">
        <v>7966</v>
      </c>
    </row>
    <row r="3337" spans="1:2" ht="15">
      <c r="A3337" s="68" t="s">
        <v>3677</v>
      </c>
      <c r="B3337" s="67" t="s">
        <v>7966</v>
      </c>
    </row>
    <row r="3338" spans="1:2" ht="15">
      <c r="A3338" s="68" t="s">
        <v>3678</v>
      </c>
      <c r="B3338" s="67" t="s">
        <v>7966</v>
      </c>
    </row>
    <row r="3339" spans="1:2" ht="15">
      <c r="A3339" s="68" t="s">
        <v>3679</v>
      </c>
      <c r="B3339" s="67" t="s">
        <v>7966</v>
      </c>
    </row>
    <row r="3340" spans="1:2" ht="15">
      <c r="A3340" s="68" t="s">
        <v>3680</v>
      </c>
      <c r="B3340" s="67" t="s">
        <v>7966</v>
      </c>
    </row>
    <row r="3341" spans="1:2" ht="15">
      <c r="A3341" s="68" t="s">
        <v>3681</v>
      </c>
      <c r="B3341" s="67" t="s">
        <v>7966</v>
      </c>
    </row>
    <row r="3342" spans="1:2" ht="15">
      <c r="A3342" s="68" t="s">
        <v>3682</v>
      </c>
      <c r="B3342" s="67" t="s">
        <v>7966</v>
      </c>
    </row>
    <row r="3343" spans="1:2" ht="15">
      <c r="A3343" s="68" t="s">
        <v>3683</v>
      </c>
      <c r="B3343" s="67" t="s">
        <v>7966</v>
      </c>
    </row>
    <row r="3344" spans="1:2" ht="15">
      <c r="A3344" s="68" t="s">
        <v>3684</v>
      </c>
      <c r="B3344" s="67" t="s">
        <v>7966</v>
      </c>
    </row>
    <row r="3345" spans="1:2" ht="15">
      <c r="A3345" s="68" t="s">
        <v>3685</v>
      </c>
      <c r="B3345" s="67" t="s">
        <v>7966</v>
      </c>
    </row>
    <row r="3346" spans="1:2" ht="15">
      <c r="A3346" s="68" t="s">
        <v>3686</v>
      </c>
      <c r="B3346" s="67" t="s">
        <v>7966</v>
      </c>
    </row>
    <row r="3347" spans="1:2" ht="15">
      <c r="A3347" s="68" t="s">
        <v>3687</v>
      </c>
      <c r="B3347" s="67" t="s">
        <v>7966</v>
      </c>
    </row>
    <row r="3348" spans="1:2" ht="15">
      <c r="A3348" s="68" t="s">
        <v>3688</v>
      </c>
      <c r="B3348" s="67" t="s">
        <v>7966</v>
      </c>
    </row>
    <row r="3349" spans="1:2" ht="15">
      <c r="A3349" s="68" t="s">
        <v>3689</v>
      </c>
      <c r="B3349" s="67" t="s">
        <v>7966</v>
      </c>
    </row>
    <row r="3350" spans="1:2" ht="15">
      <c r="A3350" s="68" t="s">
        <v>3690</v>
      </c>
      <c r="B3350" s="67" t="s">
        <v>7966</v>
      </c>
    </row>
    <row r="3351" spans="1:2" ht="15">
      <c r="A3351" s="68" t="s">
        <v>3691</v>
      </c>
      <c r="B3351" s="67" t="s">
        <v>7966</v>
      </c>
    </row>
    <row r="3352" spans="1:2" ht="15">
      <c r="A3352" s="68" t="s">
        <v>3692</v>
      </c>
      <c r="B3352" s="67" t="s">
        <v>7966</v>
      </c>
    </row>
    <row r="3353" spans="1:2" ht="15">
      <c r="A3353" s="68" t="s">
        <v>3693</v>
      </c>
      <c r="B3353" s="67" t="s">
        <v>7966</v>
      </c>
    </row>
    <row r="3354" spans="1:2" ht="15">
      <c r="A3354" s="68" t="s">
        <v>3694</v>
      </c>
      <c r="B3354" s="67" t="s">
        <v>7966</v>
      </c>
    </row>
    <row r="3355" spans="1:2" ht="15">
      <c r="A3355" s="68" t="s">
        <v>3695</v>
      </c>
      <c r="B3355" s="67" t="s">
        <v>7966</v>
      </c>
    </row>
    <row r="3356" spans="1:2" ht="15">
      <c r="A3356" s="68" t="s">
        <v>3696</v>
      </c>
      <c r="B3356" s="67" t="s">
        <v>7966</v>
      </c>
    </row>
    <row r="3357" spans="1:2" ht="15">
      <c r="A3357" s="68" t="s">
        <v>3697</v>
      </c>
      <c r="B3357" s="67" t="s">
        <v>7966</v>
      </c>
    </row>
    <row r="3358" spans="1:2" ht="15">
      <c r="A3358" s="68" t="s">
        <v>3698</v>
      </c>
      <c r="B3358" s="67" t="s">
        <v>7966</v>
      </c>
    </row>
    <row r="3359" spans="1:2" ht="15">
      <c r="A3359" s="68" t="s">
        <v>3699</v>
      </c>
      <c r="B3359" s="67" t="s">
        <v>7966</v>
      </c>
    </row>
    <row r="3360" spans="1:2" ht="15">
      <c r="A3360" s="68" t="s">
        <v>3700</v>
      </c>
      <c r="B3360" s="67" t="s">
        <v>7966</v>
      </c>
    </row>
    <row r="3361" spans="1:2" ht="15">
      <c r="A3361" s="68" t="s">
        <v>3701</v>
      </c>
      <c r="B3361" s="67" t="s">
        <v>7966</v>
      </c>
    </row>
    <row r="3362" spans="1:2" ht="15">
      <c r="A3362" s="68" t="s">
        <v>3702</v>
      </c>
      <c r="B3362" s="67" t="s">
        <v>7966</v>
      </c>
    </row>
    <row r="3363" spans="1:2" ht="15">
      <c r="A3363" s="68" t="s">
        <v>3703</v>
      </c>
      <c r="B3363" s="67" t="s">
        <v>7966</v>
      </c>
    </row>
    <row r="3364" spans="1:2" ht="15">
      <c r="A3364" s="68" t="s">
        <v>3704</v>
      </c>
      <c r="B3364" s="67" t="s">
        <v>7966</v>
      </c>
    </row>
    <row r="3365" spans="1:2" ht="15">
      <c r="A3365" s="68" t="s">
        <v>3705</v>
      </c>
      <c r="B3365" s="67" t="s">
        <v>7966</v>
      </c>
    </row>
    <row r="3366" spans="1:2" ht="15">
      <c r="A3366" s="68" t="s">
        <v>3706</v>
      </c>
      <c r="B3366" s="67" t="s">
        <v>7966</v>
      </c>
    </row>
    <row r="3367" spans="1:2" ht="15">
      <c r="A3367" s="68" t="s">
        <v>3707</v>
      </c>
      <c r="B3367" s="67" t="s">
        <v>7966</v>
      </c>
    </row>
    <row r="3368" spans="1:2" ht="15">
      <c r="A3368" s="68" t="s">
        <v>3708</v>
      </c>
      <c r="B3368" s="67" t="s">
        <v>7966</v>
      </c>
    </row>
    <row r="3369" spans="1:2" ht="15">
      <c r="A3369" s="68" t="s">
        <v>3709</v>
      </c>
      <c r="B3369" s="67" t="s">
        <v>7966</v>
      </c>
    </row>
    <row r="3370" spans="1:2" ht="15">
      <c r="A3370" s="68" t="s">
        <v>3710</v>
      </c>
      <c r="B3370" s="67" t="s">
        <v>7966</v>
      </c>
    </row>
    <row r="3371" spans="1:2" ht="15">
      <c r="A3371" s="68" t="s">
        <v>3711</v>
      </c>
      <c r="B3371" s="67" t="s">
        <v>7966</v>
      </c>
    </row>
    <row r="3372" spans="1:2" ht="15">
      <c r="A3372" s="68" t="s">
        <v>3712</v>
      </c>
      <c r="B3372" s="67" t="s">
        <v>7966</v>
      </c>
    </row>
    <row r="3373" spans="1:2" ht="15">
      <c r="A3373" s="68" t="s">
        <v>3713</v>
      </c>
      <c r="B3373" s="67" t="s">
        <v>7966</v>
      </c>
    </row>
    <row r="3374" spans="1:2" ht="15">
      <c r="A3374" s="68" t="s">
        <v>3714</v>
      </c>
      <c r="B3374" s="67" t="s">
        <v>7966</v>
      </c>
    </row>
    <row r="3375" spans="1:2" ht="15">
      <c r="A3375" s="68" t="s">
        <v>3715</v>
      </c>
      <c r="B3375" s="67" t="s">
        <v>7966</v>
      </c>
    </row>
    <row r="3376" spans="1:2" ht="15">
      <c r="A3376" s="68" t="s">
        <v>3716</v>
      </c>
      <c r="B3376" s="67" t="s">
        <v>7966</v>
      </c>
    </row>
    <row r="3377" spans="1:2" ht="15">
      <c r="A3377" s="68" t="s">
        <v>3717</v>
      </c>
      <c r="B3377" s="67" t="s">
        <v>7966</v>
      </c>
    </row>
    <row r="3378" spans="1:2" ht="15">
      <c r="A3378" s="68" t="s">
        <v>3718</v>
      </c>
      <c r="B3378" s="67" t="s">
        <v>7966</v>
      </c>
    </row>
    <row r="3379" spans="1:2" ht="15">
      <c r="A3379" s="68" t="s">
        <v>3719</v>
      </c>
      <c r="B3379" s="67" t="s">
        <v>7966</v>
      </c>
    </row>
    <row r="3380" spans="1:2" ht="15">
      <c r="A3380" s="68" t="s">
        <v>3720</v>
      </c>
      <c r="B3380" s="67" t="s">
        <v>7966</v>
      </c>
    </row>
    <row r="3381" spans="1:2" ht="15">
      <c r="A3381" s="68" t="s">
        <v>3721</v>
      </c>
      <c r="B3381" s="67" t="s">
        <v>7966</v>
      </c>
    </row>
    <row r="3382" spans="1:2" ht="15">
      <c r="A3382" s="68" t="s">
        <v>3722</v>
      </c>
      <c r="B3382" s="67" t="s">
        <v>7966</v>
      </c>
    </row>
    <row r="3383" spans="1:2" ht="15">
      <c r="A3383" s="68" t="s">
        <v>3723</v>
      </c>
      <c r="B3383" s="67" t="s">
        <v>7966</v>
      </c>
    </row>
    <row r="3384" spans="1:2" ht="15">
      <c r="A3384" s="68" t="s">
        <v>3724</v>
      </c>
      <c r="B3384" s="67" t="s">
        <v>7966</v>
      </c>
    </row>
    <row r="3385" spans="1:2" ht="15">
      <c r="A3385" s="68" t="s">
        <v>3725</v>
      </c>
      <c r="B3385" s="67" t="s">
        <v>7966</v>
      </c>
    </row>
    <row r="3386" spans="1:2" ht="15">
      <c r="A3386" s="68" t="s">
        <v>3726</v>
      </c>
      <c r="B3386" s="67" t="s">
        <v>7966</v>
      </c>
    </row>
    <row r="3387" spans="1:2" ht="15">
      <c r="A3387" s="68" t="s">
        <v>3727</v>
      </c>
      <c r="B3387" s="67" t="s">
        <v>7966</v>
      </c>
    </row>
    <row r="3388" spans="1:2" ht="15">
      <c r="A3388" s="68" t="s">
        <v>3728</v>
      </c>
      <c r="B3388" s="67" t="s">
        <v>7966</v>
      </c>
    </row>
    <row r="3389" spans="1:2" ht="15">
      <c r="A3389" s="68" t="s">
        <v>3729</v>
      </c>
      <c r="B3389" s="67" t="s">
        <v>7966</v>
      </c>
    </row>
    <row r="3390" spans="1:2" ht="15">
      <c r="A3390" s="68" t="s">
        <v>3730</v>
      </c>
      <c r="B3390" s="67" t="s">
        <v>7966</v>
      </c>
    </row>
    <row r="3391" spans="1:2" ht="15">
      <c r="A3391" s="68" t="s">
        <v>3731</v>
      </c>
      <c r="B3391" s="67" t="s">
        <v>7966</v>
      </c>
    </row>
    <row r="3392" spans="1:2" ht="15">
      <c r="A3392" s="68" t="s">
        <v>3732</v>
      </c>
      <c r="B3392" s="67" t="s">
        <v>7966</v>
      </c>
    </row>
    <row r="3393" spans="1:2" ht="15">
      <c r="A3393" s="68" t="s">
        <v>3733</v>
      </c>
      <c r="B3393" s="67" t="s">
        <v>7966</v>
      </c>
    </row>
    <row r="3394" spans="1:2" ht="15">
      <c r="A3394" s="68" t="s">
        <v>3734</v>
      </c>
      <c r="B3394" s="67" t="s">
        <v>7966</v>
      </c>
    </row>
    <row r="3395" spans="1:2" ht="15">
      <c r="A3395" s="68" t="s">
        <v>3735</v>
      </c>
      <c r="B3395" s="67" t="s">
        <v>7966</v>
      </c>
    </row>
    <row r="3396" spans="1:2" ht="15">
      <c r="A3396" s="68" t="s">
        <v>3736</v>
      </c>
      <c r="B3396" s="67" t="s">
        <v>7966</v>
      </c>
    </row>
    <row r="3397" spans="1:2" ht="15">
      <c r="A3397" s="68" t="s">
        <v>3737</v>
      </c>
      <c r="B3397" s="67" t="s">
        <v>7966</v>
      </c>
    </row>
    <row r="3398" spans="1:2" ht="15">
      <c r="A3398" s="68" t="s">
        <v>3738</v>
      </c>
      <c r="B3398" s="67" t="s">
        <v>7966</v>
      </c>
    </row>
    <row r="3399" spans="1:2" ht="15">
      <c r="A3399" s="68" t="s">
        <v>3739</v>
      </c>
      <c r="B3399" s="67" t="s">
        <v>7966</v>
      </c>
    </row>
    <row r="3400" spans="1:2" ht="15">
      <c r="A3400" s="68" t="s">
        <v>3740</v>
      </c>
      <c r="B3400" s="67" t="s">
        <v>7966</v>
      </c>
    </row>
    <row r="3401" spans="1:2" ht="15">
      <c r="A3401" s="68" t="s">
        <v>3741</v>
      </c>
      <c r="B3401" s="67" t="s">
        <v>7966</v>
      </c>
    </row>
    <row r="3402" spans="1:2" ht="15">
      <c r="A3402" s="68" t="s">
        <v>3742</v>
      </c>
      <c r="B3402" s="67" t="s">
        <v>7966</v>
      </c>
    </row>
    <row r="3403" spans="1:2" ht="15">
      <c r="A3403" s="68" t="s">
        <v>3743</v>
      </c>
      <c r="B3403" s="67" t="s">
        <v>7966</v>
      </c>
    </row>
    <row r="3404" spans="1:2" ht="15">
      <c r="A3404" s="68" t="s">
        <v>3744</v>
      </c>
      <c r="B3404" s="67" t="s">
        <v>7966</v>
      </c>
    </row>
    <row r="3405" spans="1:2" ht="15">
      <c r="A3405" s="68" t="s">
        <v>3745</v>
      </c>
      <c r="B3405" s="67" t="s">
        <v>7966</v>
      </c>
    </row>
    <row r="3406" spans="1:2" ht="15">
      <c r="A3406" s="68" t="s">
        <v>3746</v>
      </c>
      <c r="B3406" s="67" t="s">
        <v>7966</v>
      </c>
    </row>
    <row r="3407" spans="1:2" ht="15">
      <c r="A3407" s="68" t="s">
        <v>3747</v>
      </c>
      <c r="B3407" s="67" t="s">
        <v>7966</v>
      </c>
    </row>
    <row r="3408" spans="1:2" ht="15">
      <c r="A3408" s="68" t="s">
        <v>3748</v>
      </c>
      <c r="B3408" s="67" t="s">
        <v>7966</v>
      </c>
    </row>
    <row r="3409" spans="1:2" ht="15">
      <c r="A3409" s="68" t="s">
        <v>3749</v>
      </c>
      <c r="B3409" s="67" t="s">
        <v>7966</v>
      </c>
    </row>
    <row r="3410" spans="1:2" ht="15">
      <c r="A3410" s="68" t="s">
        <v>3750</v>
      </c>
      <c r="B3410" s="67" t="s">
        <v>7966</v>
      </c>
    </row>
    <row r="3411" spans="1:2" ht="15">
      <c r="A3411" s="68" t="s">
        <v>3751</v>
      </c>
      <c r="B3411" s="67" t="s">
        <v>7966</v>
      </c>
    </row>
    <row r="3412" spans="1:2" ht="15">
      <c r="A3412" s="68" t="s">
        <v>3752</v>
      </c>
      <c r="B3412" s="67" t="s">
        <v>7966</v>
      </c>
    </row>
    <row r="3413" spans="1:2" ht="15">
      <c r="A3413" s="68" t="s">
        <v>3753</v>
      </c>
      <c r="B3413" s="67" t="s">
        <v>7966</v>
      </c>
    </row>
    <row r="3414" spans="1:2" ht="15">
      <c r="A3414" s="68" t="s">
        <v>3754</v>
      </c>
      <c r="B3414" s="67" t="s">
        <v>7966</v>
      </c>
    </row>
    <row r="3415" spans="1:2" ht="15">
      <c r="A3415" s="68" t="s">
        <v>3755</v>
      </c>
      <c r="B3415" s="67" t="s">
        <v>7966</v>
      </c>
    </row>
    <row r="3416" spans="1:2" ht="15">
      <c r="A3416" s="68" t="s">
        <v>3756</v>
      </c>
      <c r="B3416" s="67" t="s">
        <v>7966</v>
      </c>
    </row>
    <row r="3417" spans="1:2" ht="15">
      <c r="A3417" s="68" t="s">
        <v>3757</v>
      </c>
      <c r="B3417" s="67" t="s">
        <v>7966</v>
      </c>
    </row>
    <row r="3418" spans="1:2" ht="15">
      <c r="A3418" s="68" t="s">
        <v>3758</v>
      </c>
      <c r="B3418" s="67" t="s">
        <v>7966</v>
      </c>
    </row>
    <row r="3419" spans="1:2" ht="15">
      <c r="A3419" s="68" t="s">
        <v>3759</v>
      </c>
      <c r="B3419" s="67" t="s">
        <v>7966</v>
      </c>
    </row>
    <row r="3420" spans="1:2" ht="15">
      <c r="A3420" s="68" t="s">
        <v>3760</v>
      </c>
      <c r="B3420" s="67" t="s">
        <v>7966</v>
      </c>
    </row>
    <row r="3421" spans="1:2" ht="15">
      <c r="A3421" s="68" t="s">
        <v>3761</v>
      </c>
      <c r="B3421" s="67" t="s">
        <v>7966</v>
      </c>
    </row>
    <row r="3422" spans="1:2" ht="15">
      <c r="A3422" s="68" t="s">
        <v>3762</v>
      </c>
      <c r="B3422" s="67" t="s">
        <v>7966</v>
      </c>
    </row>
    <row r="3423" spans="1:2" ht="15">
      <c r="A3423" s="68" t="s">
        <v>3763</v>
      </c>
      <c r="B3423" s="67" t="s">
        <v>7966</v>
      </c>
    </row>
    <row r="3424" spans="1:2" ht="15">
      <c r="A3424" s="68" t="s">
        <v>3764</v>
      </c>
      <c r="B3424" s="67" t="s">
        <v>7966</v>
      </c>
    </row>
    <row r="3425" spans="1:2" ht="15">
      <c r="A3425" s="68" t="s">
        <v>3765</v>
      </c>
      <c r="B3425" s="67" t="s">
        <v>7966</v>
      </c>
    </row>
    <row r="3426" spans="1:2" ht="15">
      <c r="A3426" s="68" t="s">
        <v>3766</v>
      </c>
      <c r="B3426" s="67" t="s">
        <v>7966</v>
      </c>
    </row>
    <row r="3427" spans="1:2" ht="15">
      <c r="A3427" s="68" t="s">
        <v>3767</v>
      </c>
      <c r="B3427" s="67" t="s">
        <v>7966</v>
      </c>
    </row>
    <row r="3428" spans="1:2" ht="15">
      <c r="A3428" s="68" t="s">
        <v>3768</v>
      </c>
      <c r="B3428" s="67" t="s">
        <v>7966</v>
      </c>
    </row>
    <row r="3429" spans="1:2" ht="15">
      <c r="A3429" s="68" t="s">
        <v>3769</v>
      </c>
      <c r="B3429" s="67" t="s">
        <v>7966</v>
      </c>
    </row>
    <row r="3430" spans="1:2" ht="15">
      <c r="A3430" s="68" t="s">
        <v>3770</v>
      </c>
      <c r="B3430" s="67" t="s">
        <v>7966</v>
      </c>
    </row>
    <row r="3431" spans="1:2" ht="15">
      <c r="A3431" s="68" t="s">
        <v>3771</v>
      </c>
      <c r="B3431" s="67" t="s">
        <v>7966</v>
      </c>
    </row>
    <row r="3432" spans="1:2" ht="15">
      <c r="A3432" s="68" t="s">
        <v>3772</v>
      </c>
      <c r="B3432" s="67" t="s">
        <v>7966</v>
      </c>
    </row>
    <row r="3433" spans="1:2" ht="15">
      <c r="A3433" s="68" t="s">
        <v>3773</v>
      </c>
      <c r="B3433" s="67" t="s">
        <v>7966</v>
      </c>
    </row>
    <row r="3434" spans="1:2" ht="15">
      <c r="A3434" s="68" t="s">
        <v>3774</v>
      </c>
      <c r="B3434" s="67" t="s">
        <v>7966</v>
      </c>
    </row>
    <row r="3435" spans="1:2" ht="15">
      <c r="A3435" s="68" t="s">
        <v>3775</v>
      </c>
      <c r="B3435" s="67" t="s">
        <v>7966</v>
      </c>
    </row>
    <row r="3436" spans="1:2" ht="15">
      <c r="A3436" s="68" t="s">
        <v>3776</v>
      </c>
      <c r="B3436" s="67" t="s">
        <v>7966</v>
      </c>
    </row>
    <row r="3437" spans="1:2" ht="15">
      <c r="A3437" s="68" t="s">
        <v>3777</v>
      </c>
      <c r="B3437" s="67" t="s">
        <v>7966</v>
      </c>
    </row>
    <row r="3438" spans="1:2" ht="15">
      <c r="A3438" s="68" t="s">
        <v>3778</v>
      </c>
      <c r="B3438" s="67" t="s">
        <v>7966</v>
      </c>
    </row>
    <row r="3439" spans="1:2" ht="15">
      <c r="A3439" s="68" t="s">
        <v>3779</v>
      </c>
      <c r="B3439" s="67" t="s">
        <v>7966</v>
      </c>
    </row>
    <row r="3440" spans="1:2" ht="15">
      <c r="A3440" s="68" t="s">
        <v>3780</v>
      </c>
      <c r="B3440" s="67" t="s">
        <v>7966</v>
      </c>
    </row>
    <row r="3441" spans="1:2" ht="15">
      <c r="A3441" s="68" t="s">
        <v>3781</v>
      </c>
      <c r="B3441" s="67" t="s">
        <v>7966</v>
      </c>
    </row>
    <row r="3442" spans="1:2" ht="15">
      <c r="A3442" s="68" t="s">
        <v>3782</v>
      </c>
      <c r="B3442" s="67" t="s">
        <v>7966</v>
      </c>
    </row>
    <row r="3443" spans="1:2" ht="15">
      <c r="A3443" s="68" t="s">
        <v>3783</v>
      </c>
      <c r="B3443" s="67" t="s">
        <v>7966</v>
      </c>
    </row>
    <row r="3444" spans="1:2" ht="15">
      <c r="A3444" s="68" t="s">
        <v>3784</v>
      </c>
      <c r="B3444" s="67" t="s">
        <v>7966</v>
      </c>
    </row>
    <row r="3445" spans="1:2" ht="15">
      <c r="A3445" s="68" t="s">
        <v>3785</v>
      </c>
      <c r="B3445" s="67" t="s">
        <v>7966</v>
      </c>
    </row>
    <row r="3446" spans="1:2" ht="15">
      <c r="A3446" s="68" t="s">
        <v>3786</v>
      </c>
      <c r="B3446" s="67" t="s">
        <v>7966</v>
      </c>
    </row>
    <row r="3447" spans="1:2" ht="15">
      <c r="A3447" s="68" t="s">
        <v>3787</v>
      </c>
      <c r="B3447" s="67" t="s">
        <v>7966</v>
      </c>
    </row>
    <row r="3448" spans="1:2" ht="15">
      <c r="A3448" s="68" t="s">
        <v>3788</v>
      </c>
      <c r="B3448" s="67" t="s">
        <v>7966</v>
      </c>
    </row>
    <row r="3449" spans="1:2" ht="15">
      <c r="A3449" s="68" t="s">
        <v>3789</v>
      </c>
      <c r="B3449" s="67" t="s">
        <v>7966</v>
      </c>
    </row>
    <row r="3450" spans="1:2" ht="15">
      <c r="A3450" s="68" t="s">
        <v>3790</v>
      </c>
      <c r="B3450" s="67" t="s">
        <v>7966</v>
      </c>
    </row>
    <row r="3451" spans="1:2" ht="15">
      <c r="A3451" s="68" t="s">
        <v>3791</v>
      </c>
      <c r="B3451" s="67" t="s">
        <v>7966</v>
      </c>
    </row>
    <row r="3452" spans="1:2" ht="15">
      <c r="A3452" s="68" t="s">
        <v>3792</v>
      </c>
      <c r="B3452" s="67" t="s">
        <v>7966</v>
      </c>
    </row>
    <row r="3453" spans="1:2" ht="15">
      <c r="A3453" s="68" t="s">
        <v>3793</v>
      </c>
      <c r="B3453" s="67" t="s">
        <v>7966</v>
      </c>
    </row>
    <row r="3454" spans="1:2" ht="15">
      <c r="A3454" s="68" t="s">
        <v>3794</v>
      </c>
      <c r="B3454" s="67" t="s">
        <v>7966</v>
      </c>
    </row>
    <row r="3455" spans="1:2" ht="15">
      <c r="A3455" s="68" t="s">
        <v>3795</v>
      </c>
      <c r="B3455" s="67" t="s">
        <v>7966</v>
      </c>
    </row>
    <row r="3456" spans="1:2" ht="15">
      <c r="A3456" s="68" t="s">
        <v>3796</v>
      </c>
      <c r="B3456" s="67" t="s">
        <v>7966</v>
      </c>
    </row>
    <row r="3457" spans="1:2" ht="15">
      <c r="A3457" s="68" t="s">
        <v>3797</v>
      </c>
      <c r="B3457" s="67" t="s">
        <v>7966</v>
      </c>
    </row>
    <row r="3458" spans="1:2" ht="15">
      <c r="A3458" s="68" t="s">
        <v>3798</v>
      </c>
      <c r="B3458" s="67" t="s">
        <v>7966</v>
      </c>
    </row>
    <row r="3459" spans="1:2" ht="15">
      <c r="A3459" s="68" t="s">
        <v>3799</v>
      </c>
      <c r="B3459" s="67" t="s">
        <v>7966</v>
      </c>
    </row>
    <row r="3460" spans="1:2" ht="15">
      <c r="A3460" s="68" t="s">
        <v>3800</v>
      </c>
      <c r="B3460" s="67" t="s">
        <v>7966</v>
      </c>
    </row>
    <row r="3461" spans="1:2" ht="15">
      <c r="A3461" s="68" t="s">
        <v>3801</v>
      </c>
      <c r="B3461" s="67" t="s">
        <v>7966</v>
      </c>
    </row>
    <row r="3462" spans="1:2" ht="15">
      <c r="A3462" s="68" t="s">
        <v>3802</v>
      </c>
      <c r="B3462" s="67" t="s">
        <v>7966</v>
      </c>
    </row>
    <row r="3463" spans="1:2" ht="15">
      <c r="A3463" s="68" t="s">
        <v>3803</v>
      </c>
      <c r="B3463" s="67" t="s">
        <v>7966</v>
      </c>
    </row>
    <row r="3464" spans="1:2" ht="15">
      <c r="A3464" s="68" t="s">
        <v>3804</v>
      </c>
      <c r="B3464" s="67" t="s">
        <v>7966</v>
      </c>
    </row>
    <row r="3465" spans="1:2" ht="15">
      <c r="A3465" s="68" t="s">
        <v>3805</v>
      </c>
      <c r="B3465" s="67" t="s">
        <v>7966</v>
      </c>
    </row>
    <row r="3466" spans="1:2" ht="15">
      <c r="A3466" s="68" t="s">
        <v>3806</v>
      </c>
      <c r="B3466" s="67" t="s">
        <v>7966</v>
      </c>
    </row>
    <row r="3467" spans="1:2" ht="15">
      <c r="A3467" s="68" t="s">
        <v>3807</v>
      </c>
      <c r="B3467" s="67" t="s">
        <v>7966</v>
      </c>
    </row>
    <row r="3468" spans="1:2" ht="15">
      <c r="A3468" s="68" t="s">
        <v>3808</v>
      </c>
      <c r="B3468" s="67" t="s">
        <v>7966</v>
      </c>
    </row>
    <row r="3469" spans="1:2" ht="15">
      <c r="A3469" s="68" t="s">
        <v>3809</v>
      </c>
      <c r="B3469" s="67" t="s">
        <v>7966</v>
      </c>
    </row>
    <row r="3470" spans="1:2" ht="15">
      <c r="A3470" s="68" t="s">
        <v>3810</v>
      </c>
      <c r="B3470" s="67" t="s">
        <v>7966</v>
      </c>
    </row>
    <row r="3471" spans="1:2" ht="15">
      <c r="A3471" s="68" t="s">
        <v>3811</v>
      </c>
      <c r="B3471" s="67" t="s">
        <v>7966</v>
      </c>
    </row>
    <row r="3472" spans="1:2" ht="15">
      <c r="A3472" s="68" t="s">
        <v>3812</v>
      </c>
      <c r="B3472" s="67" t="s">
        <v>7966</v>
      </c>
    </row>
    <row r="3473" spans="1:2" ht="15">
      <c r="A3473" s="68" t="s">
        <v>3813</v>
      </c>
      <c r="B3473" s="67" t="s">
        <v>7966</v>
      </c>
    </row>
    <row r="3474" spans="1:2" ht="15">
      <c r="A3474" s="68" t="s">
        <v>3814</v>
      </c>
      <c r="B3474" s="67" t="s">
        <v>7966</v>
      </c>
    </row>
    <row r="3475" spans="1:2" ht="15">
      <c r="A3475" s="68" t="s">
        <v>3815</v>
      </c>
      <c r="B3475" s="67" t="s">
        <v>7966</v>
      </c>
    </row>
    <row r="3476" spans="1:2" ht="15">
      <c r="A3476" s="68" t="s">
        <v>3816</v>
      </c>
      <c r="B3476" s="67" t="s">
        <v>7966</v>
      </c>
    </row>
    <row r="3477" spans="1:2" ht="15">
      <c r="A3477" s="68" t="s">
        <v>3817</v>
      </c>
      <c r="B3477" s="67" t="s">
        <v>7966</v>
      </c>
    </row>
    <row r="3478" spans="1:2" ht="15">
      <c r="A3478" s="68" t="s">
        <v>3818</v>
      </c>
      <c r="B3478" s="67" t="s">
        <v>7966</v>
      </c>
    </row>
    <row r="3479" spans="1:2" ht="15">
      <c r="A3479" s="68" t="s">
        <v>3819</v>
      </c>
      <c r="B3479" s="67" t="s">
        <v>7966</v>
      </c>
    </row>
    <row r="3480" spans="1:2" ht="15">
      <c r="A3480" s="68" t="s">
        <v>3820</v>
      </c>
      <c r="B3480" s="67" t="s">
        <v>7966</v>
      </c>
    </row>
    <row r="3481" spans="1:2" ht="15">
      <c r="A3481" s="68" t="s">
        <v>3821</v>
      </c>
      <c r="B3481" s="67" t="s">
        <v>7966</v>
      </c>
    </row>
    <row r="3482" spans="1:2" ht="15">
      <c r="A3482" s="68" t="s">
        <v>3822</v>
      </c>
      <c r="B3482" s="67" t="s">
        <v>7966</v>
      </c>
    </row>
    <row r="3483" spans="1:2" ht="15">
      <c r="A3483" s="68" t="s">
        <v>3823</v>
      </c>
      <c r="B3483" s="67" t="s">
        <v>7966</v>
      </c>
    </row>
    <row r="3484" spans="1:2" ht="15">
      <c r="A3484" s="68" t="s">
        <v>3824</v>
      </c>
      <c r="B3484" s="67" t="s">
        <v>7966</v>
      </c>
    </row>
    <row r="3485" spans="1:2" ht="15">
      <c r="A3485" s="68" t="s">
        <v>3825</v>
      </c>
      <c r="B3485" s="67" t="s">
        <v>7966</v>
      </c>
    </row>
    <row r="3486" spans="1:2" ht="15">
      <c r="A3486" s="68" t="s">
        <v>3826</v>
      </c>
      <c r="B3486" s="67" t="s">
        <v>7966</v>
      </c>
    </row>
    <row r="3487" spans="1:2" ht="15">
      <c r="A3487" s="68" t="s">
        <v>3827</v>
      </c>
      <c r="B3487" s="67" t="s">
        <v>7966</v>
      </c>
    </row>
    <row r="3488" spans="1:2" ht="15">
      <c r="A3488" s="68" t="s">
        <v>3828</v>
      </c>
      <c r="B3488" s="67" t="s">
        <v>7966</v>
      </c>
    </row>
    <row r="3489" spans="1:2" ht="15">
      <c r="A3489" s="68" t="s">
        <v>3829</v>
      </c>
      <c r="B3489" s="67" t="s">
        <v>7966</v>
      </c>
    </row>
    <row r="3490" spans="1:2" ht="15">
      <c r="A3490" s="68" t="s">
        <v>3830</v>
      </c>
      <c r="B3490" s="67" t="s">
        <v>7966</v>
      </c>
    </row>
    <row r="3491" spans="1:2" ht="15">
      <c r="A3491" s="68" t="s">
        <v>3831</v>
      </c>
      <c r="B3491" s="67" t="s">
        <v>7966</v>
      </c>
    </row>
    <row r="3492" spans="1:2" ht="15">
      <c r="A3492" s="68" t="s">
        <v>3832</v>
      </c>
      <c r="B3492" s="67" t="s">
        <v>7966</v>
      </c>
    </row>
    <row r="3493" spans="1:2" ht="15">
      <c r="A3493" s="68" t="s">
        <v>3833</v>
      </c>
      <c r="B3493" s="67" t="s">
        <v>7966</v>
      </c>
    </row>
    <row r="3494" spans="1:2" ht="15">
      <c r="A3494" s="68" t="s">
        <v>3834</v>
      </c>
      <c r="B3494" s="67" t="s">
        <v>7966</v>
      </c>
    </row>
    <row r="3495" spans="1:2" ht="15">
      <c r="A3495" s="68" t="s">
        <v>3835</v>
      </c>
      <c r="B3495" s="67" t="s">
        <v>7966</v>
      </c>
    </row>
    <row r="3496" spans="1:2" ht="15">
      <c r="A3496" s="68" t="s">
        <v>3836</v>
      </c>
      <c r="B3496" s="67" t="s">
        <v>7966</v>
      </c>
    </row>
    <row r="3497" spans="1:2" ht="15">
      <c r="A3497" s="68" t="s">
        <v>3837</v>
      </c>
      <c r="B3497" s="67" t="s">
        <v>7966</v>
      </c>
    </row>
    <row r="3498" spans="1:2" ht="15">
      <c r="A3498" s="68" t="s">
        <v>3838</v>
      </c>
      <c r="B3498" s="67" t="s">
        <v>7966</v>
      </c>
    </row>
    <row r="3499" spans="1:2" ht="15">
      <c r="A3499" s="68" t="s">
        <v>3839</v>
      </c>
      <c r="B3499" s="67" t="s">
        <v>7966</v>
      </c>
    </row>
    <row r="3500" spans="1:2" ht="15">
      <c r="A3500" s="68" t="s">
        <v>3840</v>
      </c>
      <c r="B3500" s="67" t="s">
        <v>7966</v>
      </c>
    </row>
    <row r="3501" spans="1:2" ht="15">
      <c r="A3501" s="68" t="s">
        <v>3841</v>
      </c>
      <c r="B3501" s="67" t="s">
        <v>7966</v>
      </c>
    </row>
    <row r="3502" spans="1:2" ht="15">
      <c r="A3502" s="68" t="s">
        <v>3842</v>
      </c>
      <c r="B3502" s="67" t="s">
        <v>7966</v>
      </c>
    </row>
    <row r="3503" spans="1:2" ht="15">
      <c r="A3503" s="68" t="s">
        <v>3843</v>
      </c>
      <c r="B3503" s="67" t="s">
        <v>7966</v>
      </c>
    </row>
    <row r="3504" spans="1:2" ht="15">
      <c r="A3504" s="68" t="s">
        <v>3844</v>
      </c>
      <c r="B3504" s="67" t="s">
        <v>7966</v>
      </c>
    </row>
    <row r="3505" spans="1:2" ht="15">
      <c r="A3505" s="68" t="s">
        <v>3845</v>
      </c>
      <c r="B3505" s="67" t="s">
        <v>7966</v>
      </c>
    </row>
    <row r="3506" spans="1:2" ht="15">
      <c r="A3506" s="68" t="s">
        <v>3846</v>
      </c>
      <c r="B3506" s="67" t="s">
        <v>7966</v>
      </c>
    </row>
    <row r="3507" spans="1:2" ht="15">
      <c r="A3507" s="68" t="s">
        <v>3847</v>
      </c>
      <c r="B3507" s="67" t="s">
        <v>7966</v>
      </c>
    </row>
    <row r="3508" spans="1:2" ht="15">
      <c r="A3508" s="68" t="s">
        <v>3848</v>
      </c>
      <c r="B3508" s="67" t="s">
        <v>7966</v>
      </c>
    </row>
    <row r="3509" spans="1:2" ht="15">
      <c r="A3509" s="68" t="s">
        <v>3849</v>
      </c>
      <c r="B3509" s="67" t="s">
        <v>7966</v>
      </c>
    </row>
    <row r="3510" spans="1:2" ht="15">
      <c r="A3510" s="68" t="s">
        <v>3850</v>
      </c>
      <c r="B3510" s="67" t="s">
        <v>7966</v>
      </c>
    </row>
    <row r="3511" spans="1:2" ht="15">
      <c r="A3511" s="68" t="s">
        <v>3851</v>
      </c>
      <c r="B3511" s="67" t="s">
        <v>7966</v>
      </c>
    </row>
    <row r="3512" spans="1:2" ht="15">
      <c r="A3512" s="68" t="s">
        <v>3852</v>
      </c>
      <c r="B3512" s="67" t="s">
        <v>7966</v>
      </c>
    </row>
    <row r="3513" spans="1:2" ht="15">
      <c r="A3513" s="68" t="s">
        <v>3853</v>
      </c>
      <c r="B3513" s="67" t="s">
        <v>7966</v>
      </c>
    </row>
    <row r="3514" spans="1:2" ht="15">
      <c r="A3514" s="68" t="s">
        <v>3854</v>
      </c>
      <c r="B3514" s="67" t="s">
        <v>7966</v>
      </c>
    </row>
    <row r="3515" spans="1:2" ht="15">
      <c r="A3515" s="68" t="s">
        <v>3855</v>
      </c>
      <c r="B3515" s="67" t="s">
        <v>7966</v>
      </c>
    </row>
    <row r="3516" spans="1:2" ht="15">
      <c r="A3516" s="68" t="s">
        <v>3856</v>
      </c>
      <c r="B3516" s="67" t="s">
        <v>7966</v>
      </c>
    </row>
    <row r="3517" spans="1:2" ht="15">
      <c r="A3517" s="68" t="s">
        <v>3857</v>
      </c>
      <c r="B3517" s="67" t="s">
        <v>7966</v>
      </c>
    </row>
    <row r="3518" spans="1:2" ht="15">
      <c r="A3518" s="68" t="s">
        <v>3858</v>
      </c>
      <c r="B3518" s="67" t="s">
        <v>7966</v>
      </c>
    </row>
    <row r="3519" spans="1:2" ht="15">
      <c r="A3519" s="68" t="s">
        <v>3859</v>
      </c>
      <c r="B3519" s="67" t="s">
        <v>7966</v>
      </c>
    </row>
    <row r="3520" spans="1:2" ht="15">
      <c r="A3520" s="68" t="s">
        <v>3860</v>
      </c>
      <c r="B3520" s="67" t="s">
        <v>7966</v>
      </c>
    </row>
    <row r="3521" spans="1:2" ht="15">
      <c r="A3521" s="68" t="s">
        <v>3861</v>
      </c>
      <c r="B3521" s="67" t="s">
        <v>7966</v>
      </c>
    </row>
    <row r="3522" spans="1:2" ht="15">
      <c r="A3522" s="68" t="s">
        <v>3862</v>
      </c>
      <c r="B3522" s="67" t="s">
        <v>7966</v>
      </c>
    </row>
    <row r="3523" spans="1:2" ht="15">
      <c r="A3523" s="68" t="s">
        <v>3863</v>
      </c>
      <c r="B3523" s="67" t="s">
        <v>7966</v>
      </c>
    </row>
    <row r="3524" spans="1:2" ht="15">
      <c r="A3524" s="68" t="s">
        <v>3864</v>
      </c>
      <c r="B3524" s="67" t="s">
        <v>7966</v>
      </c>
    </row>
    <row r="3525" spans="1:2" ht="15">
      <c r="A3525" s="68" t="s">
        <v>3865</v>
      </c>
      <c r="B3525" s="67" t="s">
        <v>7966</v>
      </c>
    </row>
    <row r="3526" spans="1:2" ht="15">
      <c r="A3526" s="68" t="s">
        <v>3866</v>
      </c>
      <c r="B3526" s="67" t="s">
        <v>7966</v>
      </c>
    </row>
    <row r="3527" spans="1:2" ht="15">
      <c r="A3527" s="68" t="s">
        <v>3867</v>
      </c>
      <c r="B3527" s="67" t="s">
        <v>7966</v>
      </c>
    </row>
    <row r="3528" spans="1:2" ht="15">
      <c r="A3528" s="68" t="s">
        <v>3868</v>
      </c>
      <c r="B3528" s="67" t="s">
        <v>7966</v>
      </c>
    </row>
    <row r="3529" spans="1:2" ht="15">
      <c r="A3529" s="68" t="s">
        <v>3869</v>
      </c>
      <c r="B3529" s="67" t="s">
        <v>7966</v>
      </c>
    </row>
    <row r="3530" spans="1:2" ht="15">
      <c r="A3530" s="68" t="s">
        <v>3870</v>
      </c>
      <c r="B3530" s="67" t="s">
        <v>7966</v>
      </c>
    </row>
    <row r="3531" spans="1:2" ht="15">
      <c r="A3531" s="68" t="s">
        <v>3871</v>
      </c>
      <c r="B3531" s="67" t="s">
        <v>7966</v>
      </c>
    </row>
    <row r="3532" spans="1:2" ht="15">
      <c r="A3532" s="68" t="s">
        <v>3872</v>
      </c>
      <c r="B3532" s="67" t="s">
        <v>7966</v>
      </c>
    </row>
    <row r="3533" spans="1:2" ht="15">
      <c r="A3533" s="68" t="s">
        <v>3873</v>
      </c>
      <c r="B3533" s="67" t="s">
        <v>7966</v>
      </c>
    </row>
    <row r="3534" spans="1:2" ht="15">
      <c r="A3534" s="68" t="s">
        <v>3874</v>
      </c>
      <c r="B3534" s="67" t="s">
        <v>7966</v>
      </c>
    </row>
    <row r="3535" spans="1:2" ht="15">
      <c r="A3535" s="68" t="s">
        <v>3875</v>
      </c>
      <c r="B3535" s="67" t="s">
        <v>7966</v>
      </c>
    </row>
    <row r="3536" spans="1:2" ht="15">
      <c r="A3536" s="68" t="s">
        <v>3876</v>
      </c>
      <c r="B3536" s="67" t="s">
        <v>7966</v>
      </c>
    </row>
    <row r="3537" spans="1:2" ht="15">
      <c r="A3537" s="68" t="s">
        <v>3877</v>
      </c>
      <c r="B3537" s="67" t="s">
        <v>7966</v>
      </c>
    </row>
    <row r="3538" spans="1:2" ht="15">
      <c r="A3538" s="68" t="s">
        <v>3878</v>
      </c>
      <c r="B3538" s="67" t="s">
        <v>7966</v>
      </c>
    </row>
    <row r="3539" spans="1:2" ht="15">
      <c r="A3539" s="68" t="s">
        <v>3879</v>
      </c>
      <c r="B3539" s="67" t="s">
        <v>7966</v>
      </c>
    </row>
    <row r="3540" spans="1:2" ht="15">
      <c r="A3540" s="68" t="s">
        <v>3880</v>
      </c>
      <c r="B3540" s="67" t="s">
        <v>7966</v>
      </c>
    </row>
    <row r="3541" spans="1:2" ht="15">
      <c r="A3541" s="68" t="s">
        <v>3881</v>
      </c>
      <c r="B3541" s="67" t="s">
        <v>7966</v>
      </c>
    </row>
    <row r="3542" spans="1:2" ht="15">
      <c r="A3542" s="68" t="s">
        <v>3882</v>
      </c>
      <c r="B3542" s="67" t="s">
        <v>7966</v>
      </c>
    </row>
    <row r="3543" spans="1:2" ht="15">
      <c r="A3543" s="68" t="s">
        <v>3883</v>
      </c>
      <c r="B3543" s="67" t="s">
        <v>7966</v>
      </c>
    </row>
    <row r="3544" spans="1:2" ht="15">
      <c r="A3544" s="68" t="s">
        <v>3884</v>
      </c>
      <c r="B3544" s="67" t="s">
        <v>7966</v>
      </c>
    </row>
    <row r="3545" spans="1:2" ht="15">
      <c r="A3545" s="68" t="s">
        <v>3885</v>
      </c>
      <c r="B3545" s="67" t="s">
        <v>7966</v>
      </c>
    </row>
    <row r="3546" spans="1:2" ht="15">
      <c r="A3546" s="68" t="s">
        <v>3886</v>
      </c>
      <c r="B3546" s="67" t="s">
        <v>7966</v>
      </c>
    </row>
    <row r="3547" spans="1:2" ht="15">
      <c r="A3547" s="68" t="s">
        <v>3887</v>
      </c>
      <c r="B3547" s="67" t="s">
        <v>7966</v>
      </c>
    </row>
    <row r="3548" spans="1:2" ht="15">
      <c r="A3548" s="68" t="s">
        <v>3888</v>
      </c>
      <c r="B3548" s="67" t="s">
        <v>7966</v>
      </c>
    </row>
    <row r="3549" spans="1:2" ht="15">
      <c r="A3549" s="68" t="s">
        <v>3889</v>
      </c>
      <c r="B3549" s="67" t="s">
        <v>7966</v>
      </c>
    </row>
    <row r="3550" spans="1:2" ht="15">
      <c r="A3550" s="68" t="s">
        <v>3890</v>
      </c>
      <c r="B3550" s="67" t="s">
        <v>7966</v>
      </c>
    </row>
    <row r="3551" spans="1:2" ht="15">
      <c r="A3551" s="68" t="s">
        <v>3891</v>
      </c>
      <c r="B3551" s="67" t="s">
        <v>7966</v>
      </c>
    </row>
    <row r="3552" spans="1:2" ht="15">
      <c r="A3552" s="68" t="s">
        <v>3892</v>
      </c>
      <c r="B3552" s="67" t="s">
        <v>7966</v>
      </c>
    </row>
    <row r="3553" spans="1:2" ht="15">
      <c r="A3553" s="68" t="s">
        <v>3893</v>
      </c>
      <c r="B3553" s="67" t="s">
        <v>7966</v>
      </c>
    </row>
    <row r="3554" spans="1:2" ht="15">
      <c r="A3554" s="68" t="s">
        <v>3894</v>
      </c>
      <c r="B3554" s="67" t="s">
        <v>7966</v>
      </c>
    </row>
    <row r="3555" spans="1:2" ht="15">
      <c r="A3555" s="68" t="s">
        <v>3895</v>
      </c>
      <c r="B3555" s="67" t="s">
        <v>7966</v>
      </c>
    </row>
    <row r="3556" spans="1:2" ht="15">
      <c r="A3556" s="68" t="s">
        <v>3896</v>
      </c>
      <c r="B3556" s="67" t="s">
        <v>7966</v>
      </c>
    </row>
    <row r="3557" spans="1:2" ht="15">
      <c r="A3557" s="68" t="s">
        <v>3897</v>
      </c>
      <c r="B3557" s="67" t="s">
        <v>7966</v>
      </c>
    </row>
    <row r="3558" spans="1:2" ht="15">
      <c r="A3558" s="68" t="s">
        <v>3898</v>
      </c>
      <c r="B3558" s="67" t="s">
        <v>7966</v>
      </c>
    </row>
    <row r="3559" spans="1:2" ht="15">
      <c r="A3559" s="68" t="s">
        <v>3899</v>
      </c>
      <c r="B3559" s="67" t="s">
        <v>7966</v>
      </c>
    </row>
    <row r="3560" spans="1:2" ht="15">
      <c r="A3560" s="68" t="s">
        <v>3900</v>
      </c>
      <c r="B3560" s="67" t="s">
        <v>7966</v>
      </c>
    </row>
    <row r="3561" spans="1:2" ht="15">
      <c r="A3561" s="68" t="s">
        <v>3901</v>
      </c>
      <c r="B3561" s="67" t="s">
        <v>7966</v>
      </c>
    </row>
    <row r="3562" spans="1:2" ht="15">
      <c r="A3562" s="68" t="s">
        <v>3902</v>
      </c>
      <c r="B3562" s="67" t="s">
        <v>7966</v>
      </c>
    </row>
    <row r="3563" spans="1:2" ht="15">
      <c r="A3563" s="68" t="s">
        <v>3903</v>
      </c>
      <c r="B3563" s="67" t="s">
        <v>7966</v>
      </c>
    </row>
    <row r="3564" spans="1:2" ht="15">
      <c r="A3564" s="68" t="s">
        <v>3904</v>
      </c>
      <c r="B3564" s="67" t="s">
        <v>7966</v>
      </c>
    </row>
    <row r="3565" spans="1:2" ht="15">
      <c r="A3565" s="68" t="s">
        <v>3905</v>
      </c>
      <c r="B3565" s="67" t="s">
        <v>7966</v>
      </c>
    </row>
    <row r="3566" spans="1:2" ht="15">
      <c r="A3566" s="68" t="s">
        <v>3906</v>
      </c>
      <c r="B3566" s="67" t="s">
        <v>7966</v>
      </c>
    </row>
    <row r="3567" spans="1:2" ht="15">
      <c r="A3567" s="68" t="s">
        <v>3907</v>
      </c>
      <c r="B3567" s="67" t="s">
        <v>7966</v>
      </c>
    </row>
    <row r="3568" spans="1:2" ht="15">
      <c r="A3568" s="68" t="s">
        <v>3908</v>
      </c>
      <c r="B3568" s="67" t="s">
        <v>7966</v>
      </c>
    </row>
    <row r="3569" spans="1:2" ht="15">
      <c r="A3569" s="68" t="s">
        <v>3909</v>
      </c>
      <c r="B3569" s="67" t="s">
        <v>7966</v>
      </c>
    </row>
    <row r="3570" spans="1:2" ht="15">
      <c r="A3570" s="68" t="s">
        <v>3910</v>
      </c>
      <c r="B3570" s="67" t="s">
        <v>7966</v>
      </c>
    </row>
    <row r="3571" spans="1:2" ht="15">
      <c r="A3571" s="68" t="s">
        <v>3911</v>
      </c>
      <c r="B3571" s="67" t="s">
        <v>7966</v>
      </c>
    </row>
    <row r="3572" spans="1:2" ht="15">
      <c r="A3572" s="68" t="s">
        <v>3912</v>
      </c>
      <c r="B3572" s="67" t="s">
        <v>7966</v>
      </c>
    </row>
    <row r="3573" spans="1:2" ht="15">
      <c r="A3573" s="68" t="s">
        <v>3913</v>
      </c>
      <c r="B3573" s="67" t="s">
        <v>7966</v>
      </c>
    </row>
    <row r="3574" spans="1:2" ht="15">
      <c r="A3574" s="68" t="s">
        <v>3914</v>
      </c>
      <c r="B3574" s="67" t="s">
        <v>7966</v>
      </c>
    </row>
    <row r="3575" spans="1:2" ht="15">
      <c r="A3575" s="68" t="s">
        <v>3915</v>
      </c>
      <c r="B3575" s="67" t="s">
        <v>7966</v>
      </c>
    </row>
    <row r="3576" spans="1:2" ht="15">
      <c r="A3576" s="68" t="s">
        <v>3916</v>
      </c>
      <c r="B3576" s="67" t="s">
        <v>7966</v>
      </c>
    </row>
    <row r="3577" spans="1:2" ht="15">
      <c r="A3577" s="68" t="s">
        <v>3917</v>
      </c>
      <c r="B3577" s="67" t="s">
        <v>7966</v>
      </c>
    </row>
    <row r="3578" spans="1:2" ht="15">
      <c r="A3578" s="68" t="s">
        <v>3918</v>
      </c>
      <c r="B3578" s="67" t="s">
        <v>7966</v>
      </c>
    </row>
    <row r="3579" spans="1:2" ht="15">
      <c r="A3579" s="68" t="s">
        <v>3919</v>
      </c>
      <c r="B3579" s="67" t="s">
        <v>7966</v>
      </c>
    </row>
    <row r="3580" spans="1:2" ht="15">
      <c r="A3580" s="68" t="s">
        <v>3920</v>
      </c>
      <c r="B3580" s="67" t="s">
        <v>7966</v>
      </c>
    </row>
    <row r="3581" spans="1:2" ht="15">
      <c r="A3581" s="68" t="s">
        <v>3921</v>
      </c>
      <c r="B3581" s="67" t="s">
        <v>7966</v>
      </c>
    </row>
    <row r="3582" spans="1:2" ht="15">
      <c r="A3582" s="68" t="s">
        <v>3922</v>
      </c>
      <c r="B3582" s="67" t="s">
        <v>7966</v>
      </c>
    </row>
    <row r="3583" spans="1:2" ht="15">
      <c r="A3583" s="68" t="s">
        <v>3923</v>
      </c>
      <c r="B3583" s="67" t="s">
        <v>7966</v>
      </c>
    </row>
    <row r="3584" spans="1:2" ht="15">
      <c r="A3584" s="68" t="s">
        <v>3924</v>
      </c>
      <c r="B3584" s="67" t="s">
        <v>7966</v>
      </c>
    </row>
    <row r="3585" spans="1:2" ht="15">
      <c r="A3585" s="68" t="s">
        <v>3925</v>
      </c>
      <c r="B3585" s="67" t="s">
        <v>7966</v>
      </c>
    </row>
    <row r="3586" spans="1:2" ht="15">
      <c r="A3586" s="68" t="s">
        <v>3926</v>
      </c>
      <c r="B3586" s="67" t="s">
        <v>7966</v>
      </c>
    </row>
    <row r="3587" spans="1:2" ht="15">
      <c r="A3587" s="68" t="s">
        <v>3927</v>
      </c>
      <c r="B3587" s="67" t="s">
        <v>7966</v>
      </c>
    </row>
    <row r="3588" spans="1:2" ht="15">
      <c r="A3588" s="68" t="s">
        <v>3928</v>
      </c>
      <c r="B3588" s="67" t="s">
        <v>7966</v>
      </c>
    </row>
    <row r="3589" spans="1:2" ht="15">
      <c r="A3589" s="68" t="s">
        <v>3929</v>
      </c>
      <c r="B3589" s="67" t="s">
        <v>7966</v>
      </c>
    </row>
    <row r="3590" spans="1:2" ht="15">
      <c r="A3590" s="68" t="s">
        <v>3930</v>
      </c>
      <c r="B3590" s="67" t="s">
        <v>7966</v>
      </c>
    </row>
    <row r="3591" spans="1:2" ht="15">
      <c r="A3591" s="68" t="s">
        <v>3931</v>
      </c>
      <c r="B3591" s="67" t="s">
        <v>7966</v>
      </c>
    </row>
    <row r="3592" spans="1:2" ht="15">
      <c r="A3592" s="68" t="s">
        <v>3932</v>
      </c>
      <c r="B3592" s="67" t="s">
        <v>7966</v>
      </c>
    </row>
    <row r="3593" spans="1:2" ht="15">
      <c r="A3593" s="68" t="s">
        <v>3933</v>
      </c>
      <c r="B3593" s="67" t="s">
        <v>7966</v>
      </c>
    </row>
    <row r="3594" spans="1:2" ht="15">
      <c r="A3594" s="68" t="s">
        <v>3934</v>
      </c>
      <c r="B3594" s="67" t="s">
        <v>7966</v>
      </c>
    </row>
    <row r="3595" spans="1:2" ht="15">
      <c r="A3595" s="68" t="s">
        <v>3935</v>
      </c>
      <c r="B3595" s="67" t="s">
        <v>7966</v>
      </c>
    </row>
    <row r="3596" spans="1:2" ht="15">
      <c r="A3596" s="68" t="s">
        <v>3936</v>
      </c>
      <c r="B3596" s="67" t="s">
        <v>7966</v>
      </c>
    </row>
    <row r="3597" spans="1:2" ht="15">
      <c r="A3597" s="68" t="s">
        <v>3937</v>
      </c>
      <c r="B3597" s="67" t="s">
        <v>7966</v>
      </c>
    </row>
    <row r="3598" spans="1:2" ht="15">
      <c r="A3598" s="68" t="s">
        <v>3938</v>
      </c>
      <c r="B3598" s="67" t="s">
        <v>7966</v>
      </c>
    </row>
    <row r="3599" spans="1:2" ht="15">
      <c r="A3599" s="68" t="s">
        <v>3939</v>
      </c>
      <c r="B3599" s="67" t="s">
        <v>7966</v>
      </c>
    </row>
    <row r="3600" spans="1:2" ht="15">
      <c r="A3600" s="68" t="s">
        <v>3940</v>
      </c>
      <c r="B3600" s="67" t="s">
        <v>7966</v>
      </c>
    </row>
    <row r="3601" spans="1:2" ht="15">
      <c r="A3601" s="68" t="s">
        <v>3941</v>
      </c>
      <c r="B3601" s="67" t="s">
        <v>7966</v>
      </c>
    </row>
    <row r="3602" spans="1:2" ht="15">
      <c r="A3602" s="68" t="s">
        <v>3942</v>
      </c>
      <c r="B3602" s="67" t="s">
        <v>7966</v>
      </c>
    </row>
    <row r="3603" spans="1:2" ht="15">
      <c r="A3603" s="68" t="s">
        <v>3943</v>
      </c>
      <c r="B3603" s="67" t="s">
        <v>7966</v>
      </c>
    </row>
    <row r="3604" spans="1:2" ht="15">
      <c r="A3604" s="68" t="s">
        <v>3944</v>
      </c>
      <c r="B3604" s="67" t="s">
        <v>7966</v>
      </c>
    </row>
    <row r="3605" spans="1:2" ht="15">
      <c r="A3605" s="68" t="s">
        <v>3945</v>
      </c>
      <c r="B3605" s="67" t="s">
        <v>7966</v>
      </c>
    </row>
    <row r="3606" spans="1:2" ht="15">
      <c r="A3606" s="68" t="s">
        <v>3946</v>
      </c>
      <c r="B3606" s="67" t="s">
        <v>7966</v>
      </c>
    </row>
    <row r="3607" spans="1:2" ht="15">
      <c r="A3607" s="68" t="s">
        <v>3947</v>
      </c>
      <c r="B3607" s="67" t="s">
        <v>7966</v>
      </c>
    </row>
    <row r="3608" spans="1:2" ht="15">
      <c r="A3608" s="68" t="s">
        <v>3948</v>
      </c>
      <c r="B3608" s="67" t="s">
        <v>7966</v>
      </c>
    </row>
    <row r="3609" spans="1:2" ht="15">
      <c r="A3609" s="68" t="s">
        <v>3949</v>
      </c>
      <c r="B3609" s="67" t="s">
        <v>7966</v>
      </c>
    </row>
    <row r="3610" spans="1:2" ht="15">
      <c r="A3610" s="68" t="s">
        <v>3950</v>
      </c>
      <c r="B3610" s="67" t="s">
        <v>7966</v>
      </c>
    </row>
    <row r="3611" spans="1:2" ht="15">
      <c r="A3611" s="68" t="s">
        <v>3951</v>
      </c>
      <c r="B3611" s="67" t="s">
        <v>7966</v>
      </c>
    </row>
    <row r="3612" spans="1:2" ht="15">
      <c r="A3612" s="68" t="s">
        <v>3952</v>
      </c>
      <c r="B3612" s="67" t="s">
        <v>7966</v>
      </c>
    </row>
    <row r="3613" spans="1:2" ht="15">
      <c r="A3613" s="68" t="s">
        <v>3953</v>
      </c>
      <c r="B3613" s="67" t="s">
        <v>7966</v>
      </c>
    </row>
    <row r="3614" spans="1:2" ht="15">
      <c r="A3614" s="68" t="s">
        <v>3954</v>
      </c>
      <c r="B3614" s="67" t="s">
        <v>7966</v>
      </c>
    </row>
    <row r="3615" spans="1:2" ht="15">
      <c r="A3615" s="68" t="s">
        <v>3955</v>
      </c>
      <c r="B3615" s="67" t="s">
        <v>7966</v>
      </c>
    </row>
    <row r="3616" spans="1:2" ht="15">
      <c r="A3616" s="68" t="s">
        <v>3956</v>
      </c>
      <c r="B3616" s="67" t="s">
        <v>7966</v>
      </c>
    </row>
    <row r="3617" spans="1:2" ht="15">
      <c r="A3617" s="68" t="s">
        <v>3957</v>
      </c>
      <c r="B3617" s="67" t="s">
        <v>7966</v>
      </c>
    </row>
    <row r="3618" spans="1:2" ht="15">
      <c r="A3618" s="68" t="s">
        <v>3958</v>
      </c>
      <c r="B3618" s="67" t="s">
        <v>7966</v>
      </c>
    </row>
    <row r="3619" spans="1:2" ht="15">
      <c r="A3619" s="68" t="s">
        <v>3959</v>
      </c>
      <c r="B3619" s="67" t="s">
        <v>7966</v>
      </c>
    </row>
    <row r="3620" spans="1:2" ht="15">
      <c r="A3620" s="68" t="s">
        <v>3960</v>
      </c>
      <c r="B3620" s="67" t="s">
        <v>7966</v>
      </c>
    </row>
    <row r="3621" spans="1:2" ht="15">
      <c r="A3621" s="68" t="s">
        <v>3961</v>
      </c>
      <c r="B3621" s="67" t="s">
        <v>7966</v>
      </c>
    </row>
    <row r="3622" spans="1:2" ht="15">
      <c r="A3622" s="68" t="s">
        <v>3962</v>
      </c>
      <c r="B3622" s="67" t="s">
        <v>7966</v>
      </c>
    </row>
    <row r="3623" spans="1:2" ht="15">
      <c r="A3623" s="68" t="s">
        <v>3963</v>
      </c>
      <c r="B3623" s="67" t="s">
        <v>7966</v>
      </c>
    </row>
    <row r="3624" spans="1:2" ht="15">
      <c r="A3624" s="68" t="s">
        <v>3964</v>
      </c>
      <c r="B3624" s="67" t="s">
        <v>7966</v>
      </c>
    </row>
    <row r="3625" spans="1:2" ht="15">
      <c r="A3625" s="68" t="s">
        <v>3965</v>
      </c>
      <c r="B3625" s="67" t="s">
        <v>7966</v>
      </c>
    </row>
    <row r="3626" spans="1:2" ht="15">
      <c r="A3626" s="68" t="s">
        <v>3966</v>
      </c>
      <c r="B3626" s="67" t="s">
        <v>7966</v>
      </c>
    </row>
    <row r="3627" spans="1:2" ht="15">
      <c r="A3627" s="68" t="s">
        <v>3967</v>
      </c>
      <c r="B3627" s="67" t="s">
        <v>7966</v>
      </c>
    </row>
    <row r="3628" spans="1:2" ht="15">
      <c r="A3628" s="68" t="s">
        <v>3968</v>
      </c>
      <c r="B3628" s="67" t="s">
        <v>7966</v>
      </c>
    </row>
    <row r="3629" spans="1:2" ht="15">
      <c r="A3629" s="68" t="s">
        <v>3969</v>
      </c>
      <c r="B3629" s="67" t="s">
        <v>7966</v>
      </c>
    </row>
    <row r="3630" spans="1:2" ht="15">
      <c r="A3630" s="68" t="s">
        <v>3970</v>
      </c>
      <c r="B3630" s="67" t="s">
        <v>7966</v>
      </c>
    </row>
    <row r="3631" spans="1:2" ht="15">
      <c r="A3631" s="68" t="s">
        <v>3971</v>
      </c>
      <c r="B3631" s="67" t="s">
        <v>7966</v>
      </c>
    </row>
    <row r="3632" spans="1:2" ht="15">
      <c r="A3632" s="68" t="s">
        <v>3972</v>
      </c>
      <c r="B3632" s="67" t="s">
        <v>7966</v>
      </c>
    </row>
    <row r="3633" spans="1:2" ht="15">
      <c r="A3633" s="68" t="s">
        <v>3973</v>
      </c>
      <c r="B3633" s="67" t="s">
        <v>7966</v>
      </c>
    </row>
    <row r="3634" spans="1:2" ht="15">
      <c r="A3634" s="68" t="s">
        <v>3974</v>
      </c>
      <c r="B3634" s="67" t="s">
        <v>7966</v>
      </c>
    </row>
    <row r="3635" spans="1:2" ht="15">
      <c r="A3635" s="68" t="s">
        <v>3975</v>
      </c>
      <c r="B3635" s="67" t="s">
        <v>7966</v>
      </c>
    </row>
    <row r="3636" spans="1:2" ht="15">
      <c r="A3636" s="68" t="s">
        <v>3976</v>
      </c>
      <c r="B3636" s="67" t="s">
        <v>7966</v>
      </c>
    </row>
    <row r="3637" spans="1:2" ht="15">
      <c r="A3637" s="68" t="s">
        <v>3977</v>
      </c>
      <c r="B3637" s="67" t="s">
        <v>7966</v>
      </c>
    </row>
    <row r="3638" spans="1:2" ht="15">
      <c r="A3638" s="68" t="s">
        <v>3978</v>
      </c>
      <c r="B3638" s="67" t="s">
        <v>7966</v>
      </c>
    </row>
    <row r="3639" spans="1:2" ht="15">
      <c r="A3639" s="68" t="s">
        <v>3979</v>
      </c>
      <c r="B3639" s="67" t="s">
        <v>7966</v>
      </c>
    </row>
    <row r="3640" spans="1:2" ht="15">
      <c r="A3640" s="68" t="s">
        <v>3980</v>
      </c>
      <c r="B3640" s="67" t="s">
        <v>7966</v>
      </c>
    </row>
    <row r="3641" spans="1:2" ht="15">
      <c r="A3641" s="68" t="s">
        <v>3981</v>
      </c>
      <c r="B3641" s="67" t="s">
        <v>7966</v>
      </c>
    </row>
    <row r="3642" spans="1:2" ht="15">
      <c r="A3642" s="68" t="s">
        <v>3982</v>
      </c>
      <c r="B3642" s="67" t="s">
        <v>7966</v>
      </c>
    </row>
    <row r="3643" spans="1:2" ht="15">
      <c r="A3643" s="68" t="s">
        <v>3983</v>
      </c>
      <c r="B3643" s="67" t="s">
        <v>7966</v>
      </c>
    </row>
    <row r="3644" spans="1:2" ht="15">
      <c r="A3644" s="68" t="s">
        <v>3984</v>
      </c>
      <c r="B3644" s="67" t="s">
        <v>7966</v>
      </c>
    </row>
    <row r="3645" spans="1:2" ht="15">
      <c r="A3645" s="68" t="s">
        <v>3985</v>
      </c>
      <c r="B3645" s="67" t="s">
        <v>7966</v>
      </c>
    </row>
    <row r="3646" spans="1:2" ht="15">
      <c r="A3646" s="68" t="s">
        <v>3986</v>
      </c>
      <c r="B3646" s="67" t="s">
        <v>7966</v>
      </c>
    </row>
    <row r="3647" spans="1:2" ht="15">
      <c r="A3647" s="68" t="s">
        <v>3987</v>
      </c>
      <c r="B3647" s="67" t="s">
        <v>7966</v>
      </c>
    </row>
    <row r="3648" spans="1:2" ht="15">
      <c r="A3648" s="68" t="s">
        <v>3988</v>
      </c>
      <c r="B3648" s="67" t="s">
        <v>7966</v>
      </c>
    </row>
    <row r="3649" spans="1:2" ht="15">
      <c r="A3649" s="68" t="s">
        <v>3989</v>
      </c>
      <c r="B3649" s="67" t="s">
        <v>7966</v>
      </c>
    </row>
    <row r="3650" spans="1:2" ht="15">
      <c r="A3650" s="68" t="s">
        <v>3990</v>
      </c>
      <c r="B3650" s="67" t="s">
        <v>7966</v>
      </c>
    </row>
    <row r="3651" spans="1:2" ht="15">
      <c r="A3651" s="68" t="s">
        <v>3991</v>
      </c>
      <c r="B3651" s="67" t="s">
        <v>7966</v>
      </c>
    </row>
    <row r="3652" spans="1:2" ht="15">
      <c r="A3652" s="68" t="s">
        <v>3992</v>
      </c>
      <c r="B3652" s="67" t="s">
        <v>7966</v>
      </c>
    </row>
    <row r="3653" spans="1:2" ht="15">
      <c r="A3653" s="68" t="s">
        <v>3993</v>
      </c>
      <c r="B3653" s="67" t="s">
        <v>7966</v>
      </c>
    </row>
    <row r="3654" spans="1:2" ht="15">
      <c r="A3654" s="68" t="s">
        <v>3994</v>
      </c>
      <c r="B3654" s="67" t="s">
        <v>7966</v>
      </c>
    </row>
    <row r="3655" spans="1:2" ht="15">
      <c r="A3655" s="68" t="s">
        <v>3995</v>
      </c>
      <c r="B3655" s="67" t="s">
        <v>7966</v>
      </c>
    </row>
    <row r="3656" spans="1:2" ht="15">
      <c r="A3656" s="68" t="s">
        <v>3996</v>
      </c>
      <c r="B3656" s="67" t="s">
        <v>7966</v>
      </c>
    </row>
    <row r="3657" spans="1:2" ht="15">
      <c r="A3657" s="68" t="s">
        <v>3997</v>
      </c>
      <c r="B3657" s="67" t="s">
        <v>7966</v>
      </c>
    </row>
    <row r="3658" spans="1:2" ht="15">
      <c r="A3658" s="68" t="s">
        <v>3998</v>
      </c>
      <c r="B3658" s="67" t="s">
        <v>7966</v>
      </c>
    </row>
    <row r="3659" spans="1:2" ht="15">
      <c r="A3659" s="68" t="s">
        <v>3999</v>
      </c>
      <c r="B3659" s="67" t="s">
        <v>7966</v>
      </c>
    </row>
    <row r="3660" spans="1:2" ht="15">
      <c r="A3660" s="68" t="s">
        <v>4000</v>
      </c>
      <c r="B3660" s="67" t="s">
        <v>7966</v>
      </c>
    </row>
    <row r="3661" spans="1:2" ht="15">
      <c r="A3661" s="68" t="s">
        <v>4001</v>
      </c>
      <c r="B3661" s="67" t="s">
        <v>7966</v>
      </c>
    </row>
    <row r="3662" spans="1:2" ht="15">
      <c r="A3662" s="68" t="s">
        <v>4002</v>
      </c>
      <c r="B3662" s="67" t="s">
        <v>7966</v>
      </c>
    </row>
    <row r="3663" spans="1:2" ht="15">
      <c r="A3663" s="68" t="s">
        <v>4003</v>
      </c>
      <c r="B3663" s="67" t="s">
        <v>7966</v>
      </c>
    </row>
    <row r="3664" spans="1:2" ht="15">
      <c r="A3664" s="68" t="s">
        <v>4004</v>
      </c>
      <c r="B3664" s="67" t="s">
        <v>7966</v>
      </c>
    </row>
    <row r="3665" spans="1:2" ht="15">
      <c r="A3665" s="68" t="s">
        <v>4005</v>
      </c>
      <c r="B3665" s="67" t="s">
        <v>7966</v>
      </c>
    </row>
    <row r="3666" spans="1:2" ht="15">
      <c r="A3666" s="68" t="s">
        <v>4006</v>
      </c>
      <c r="B3666" s="67" t="s">
        <v>7966</v>
      </c>
    </row>
    <row r="3667" spans="1:2" ht="15">
      <c r="A3667" s="68" t="s">
        <v>4007</v>
      </c>
      <c r="B3667" s="67" t="s">
        <v>7966</v>
      </c>
    </row>
    <row r="3668" spans="1:2" ht="15">
      <c r="A3668" s="68" t="s">
        <v>4008</v>
      </c>
      <c r="B3668" s="67" t="s">
        <v>7966</v>
      </c>
    </row>
    <row r="3669" spans="1:2" ht="15">
      <c r="A3669" s="68" t="s">
        <v>4009</v>
      </c>
      <c r="B3669" s="67" t="s">
        <v>7966</v>
      </c>
    </row>
    <row r="3670" spans="1:2" ht="15">
      <c r="A3670" s="68" t="s">
        <v>4010</v>
      </c>
      <c r="B3670" s="67" t="s">
        <v>7966</v>
      </c>
    </row>
    <row r="3671" spans="1:2" ht="15">
      <c r="A3671" s="68" t="s">
        <v>4011</v>
      </c>
      <c r="B3671" s="67" t="s">
        <v>7966</v>
      </c>
    </row>
    <row r="3672" spans="1:2" ht="15">
      <c r="A3672" s="68" t="s">
        <v>4012</v>
      </c>
      <c r="B3672" s="67" t="s">
        <v>7966</v>
      </c>
    </row>
    <row r="3673" spans="1:2" ht="15">
      <c r="A3673" s="68" t="s">
        <v>4013</v>
      </c>
      <c r="B3673" s="67" t="s">
        <v>7966</v>
      </c>
    </row>
    <row r="3674" spans="1:2" ht="15">
      <c r="A3674" s="68" t="s">
        <v>4014</v>
      </c>
      <c r="B3674" s="67" t="s">
        <v>7966</v>
      </c>
    </row>
    <row r="3675" spans="1:2" ht="15">
      <c r="A3675" s="68" t="s">
        <v>4015</v>
      </c>
      <c r="B3675" s="67" t="s">
        <v>7966</v>
      </c>
    </row>
    <row r="3676" spans="1:2" ht="15">
      <c r="A3676" s="68" t="s">
        <v>4016</v>
      </c>
      <c r="B3676" s="67" t="s">
        <v>7966</v>
      </c>
    </row>
    <row r="3677" spans="1:2" ht="15">
      <c r="A3677" s="68" t="s">
        <v>4017</v>
      </c>
      <c r="B3677" s="67" t="s">
        <v>7966</v>
      </c>
    </row>
    <row r="3678" spans="1:2" ht="15">
      <c r="A3678" s="68" t="s">
        <v>4018</v>
      </c>
      <c r="B3678" s="67" t="s">
        <v>7966</v>
      </c>
    </row>
    <row r="3679" spans="1:2" ht="15">
      <c r="A3679" s="68" t="s">
        <v>4019</v>
      </c>
      <c r="B3679" s="67" t="s">
        <v>7966</v>
      </c>
    </row>
    <row r="3680" spans="1:2" ht="15">
      <c r="A3680" s="68" t="s">
        <v>4020</v>
      </c>
      <c r="B3680" s="67" t="s">
        <v>7966</v>
      </c>
    </row>
    <row r="3681" spans="1:2" ht="15">
      <c r="A3681" s="68" t="s">
        <v>4021</v>
      </c>
      <c r="B3681" s="67" t="s">
        <v>7966</v>
      </c>
    </row>
    <row r="3682" spans="1:2" ht="15">
      <c r="A3682" s="68" t="s">
        <v>4022</v>
      </c>
      <c r="B3682" s="67" t="s">
        <v>7966</v>
      </c>
    </row>
    <row r="3683" spans="1:2" ht="15">
      <c r="A3683" s="68" t="s">
        <v>4023</v>
      </c>
      <c r="B3683" s="67" t="s">
        <v>7966</v>
      </c>
    </row>
    <row r="3684" spans="1:2" ht="15">
      <c r="A3684" s="68" t="s">
        <v>4024</v>
      </c>
      <c r="B3684" s="67" t="s">
        <v>7966</v>
      </c>
    </row>
    <row r="3685" spans="1:2" ht="15">
      <c r="A3685" s="68" t="s">
        <v>4025</v>
      </c>
      <c r="B3685" s="67" t="s">
        <v>7966</v>
      </c>
    </row>
    <row r="3686" spans="1:2" ht="15">
      <c r="A3686" s="68" t="s">
        <v>4026</v>
      </c>
      <c r="B3686" s="67" t="s">
        <v>7966</v>
      </c>
    </row>
    <row r="3687" spans="1:2" ht="15">
      <c r="A3687" s="68" t="s">
        <v>4027</v>
      </c>
      <c r="B3687" s="67" t="s">
        <v>7966</v>
      </c>
    </row>
    <row r="3688" spans="1:2" ht="15">
      <c r="A3688" s="68" t="s">
        <v>4028</v>
      </c>
      <c r="B3688" s="67" t="s">
        <v>7966</v>
      </c>
    </row>
    <row r="3689" spans="1:2" ht="15">
      <c r="A3689" s="68" t="s">
        <v>4029</v>
      </c>
      <c r="B3689" s="67" t="s">
        <v>7966</v>
      </c>
    </row>
    <row r="3690" spans="1:2" ht="15">
      <c r="A3690" s="68" t="s">
        <v>4030</v>
      </c>
      <c r="B3690" s="67" t="s">
        <v>7966</v>
      </c>
    </row>
    <row r="3691" spans="1:2" ht="15">
      <c r="A3691" s="68" t="s">
        <v>4031</v>
      </c>
      <c r="B3691" s="67" t="s">
        <v>7966</v>
      </c>
    </row>
    <row r="3692" spans="1:2" ht="15">
      <c r="A3692" s="68" t="s">
        <v>4032</v>
      </c>
      <c r="B3692" s="67" t="s">
        <v>7966</v>
      </c>
    </row>
    <row r="3693" spans="1:2" ht="15">
      <c r="A3693" s="68" t="s">
        <v>4033</v>
      </c>
      <c r="B3693" s="67" t="s">
        <v>7966</v>
      </c>
    </row>
    <row r="3694" spans="1:2" ht="15">
      <c r="A3694" s="68" t="s">
        <v>4034</v>
      </c>
      <c r="B3694" s="67" t="s">
        <v>7966</v>
      </c>
    </row>
    <row r="3695" spans="1:2" ht="15">
      <c r="A3695" s="68" t="s">
        <v>4035</v>
      </c>
      <c r="B3695" s="67" t="s">
        <v>7966</v>
      </c>
    </row>
    <row r="3696" spans="1:2" ht="15">
      <c r="A3696" s="68" t="s">
        <v>4036</v>
      </c>
      <c r="B3696" s="67" t="s">
        <v>7966</v>
      </c>
    </row>
    <row r="3697" spans="1:2" ht="15">
      <c r="A3697" s="68" t="s">
        <v>4037</v>
      </c>
      <c r="B3697" s="67" t="s">
        <v>7966</v>
      </c>
    </row>
    <row r="3698" spans="1:2" ht="15">
      <c r="A3698" s="68" t="s">
        <v>4038</v>
      </c>
      <c r="B3698" s="67" t="s">
        <v>7966</v>
      </c>
    </row>
    <row r="3699" spans="1:2" ht="15">
      <c r="A3699" s="68" t="s">
        <v>4039</v>
      </c>
      <c r="B3699" s="67" t="s">
        <v>7966</v>
      </c>
    </row>
    <row r="3700" spans="1:2" ht="15">
      <c r="A3700" s="68" t="s">
        <v>4040</v>
      </c>
      <c r="B3700" s="67" t="s">
        <v>7966</v>
      </c>
    </row>
    <row r="3701" spans="1:2" ht="15">
      <c r="A3701" s="68" t="s">
        <v>4041</v>
      </c>
      <c r="B3701" s="67" t="s">
        <v>7966</v>
      </c>
    </row>
    <row r="3702" spans="1:2" ht="15">
      <c r="A3702" s="68" t="s">
        <v>4042</v>
      </c>
      <c r="B3702" s="67" t="s">
        <v>7966</v>
      </c>
    </row>
    <row r="3703" spans="1:2" ht="15">
      <c r="A3703" s="68" t="s">
        <v>4043</v>
      </c>
      <c r="B3703" s="67" t="s">
        <v>7966</v>
      </c>
    </row>
    <row r="3704" spans="1:2" ht="15">
      <c r="A3704" s="68" t="s">
        <v>4044</v>
      </c>
      <c r="B3704" s="67" t="s">
        <v>7966</v>
      </c>
    </row>
    <row r="3705" spans="1:2" ht="15">
      <c r="A3705" s="68" t="s">
        <v>4045</v>
      </c>
      <c r="B3705" s="67" t="s">
        <v>7966</v>
      </c>
    </row>
    <row r="3706" spans="1:2" ht="15">
      <c r="A3706" s="68" t="s">
        <v>4046</v>
      </c>
      <c r="B3706" s="67" t="s">
        <v>7966</v>
      </c>
    </row>
    <row r="3707" spans="1:2" ht="15">
      <c r="A3707" s="68" t="s">
        <v>4047</v>
      </c>
      <c r="B3707" s="67" t="s">
        <v>7966</v>
      </c>
    </row>
    <row r="3708" spans="1:2" ht="15">
      <c r="A3708" s="68" t="s">
        <v>4048</v>
      </c>
      <c r="B3708" s="67" t="s">
        <v>7966</v>
      </c>
    </row>
    <row r="3709" spans="1:2" ht="15">
      <c r="A3709" s="68" t="s">
        <v>4049</v>
      </c>
      <c r="B3709" s="67" t="s">
        <v>7966</v>
      </c>
    </row>
    <row r="3710" spans="1:2" ht="15">
      <c r="A3710" s="68" t="s">
        <v>4050</v>
      </c>
      <c r="B3710" s="67" t="s">
        <v>7966</v>
      </c>
    </row>
    <row r="3711" spans="1:2" ht="15">
      <c r="A3711" s="68" t="s">
        <v>4051</v>
      </c>
      <c r="B3711" s="67" t="s">
        <v>7966</v>
      </c>
    </row>
    <row r="3712" spans="1:2" ht="15">
      <c r="A3712" s="68" t="s">
        <v>4052</v>
      </c>
      <c r="B3712" s="67" t="s">
        <v>7966</v>
      </c>
    </row>
    <row r="3713" spans="1:2" ht="15">
      <c r="A3713" s="68" t="s">
        <v>4053</v>
      </c>
      <c r="B3713" s="67" t="s">
        <v>7966</v>
      </c>
    </row>
    <row r="3714" spans="1:2" ht="15">
      <c r="A3714" s="68" t="s">
        <v>4054</v>
      </c>
      <c r="B3714" s="67" t="s">
        <v>7966</v>
      </c>
    </row>
    <row r="3715" spans="1:2" ht="15">
      <c r="A3715" s="68" t="s">
        <v>4055</v>
      </c>
      <c r="B3715" s="67" t="s">
        <v>7966</v>
      </c>
    </row>
    <row r="3716" spans="1:2" ht="15">
      <c r="A3716" s="68" t="s">
        <v>4056</v>
      </c>
      <c r="B3716" s="67" t="s">
        <v>7966</v>
      </c>
    </row>
    <row r="3717" spans="1:2" ht="15">
      <c r="A3717" s="68" t="s">
        <v>4057</v>
      </c>
      <c r="B3717" s="67" t="s">
        <v>7966</v>
      </c>
    </row>
    <row r="3718" spans="1:2" ht="15">
      <c r="A3718" s="68" t="s">
        <v>4058</v>
      </c>
      <c r="B3718" s="67" t="s">
        <v>7966</v>
      </c>
    </row>
    <row r="3719" spans="1:2" ht="15">
      <c r="A3719" s="68" t="s">
        <v>4059</v>
      </c>
      <c r="B3719" s="67" t="s">
        <v>7966</v>
      </c>
    </row>
    <row r="3720" spans="1:2" ht="15">
      <c r="A3720" s="68" t="s">
        <v>4060</v>
      </c>
      <c r="B3720" s="67" t="s">
        <v>7966</v>
      </c>
    </row>
    <row r="3721" spans="1:2" ht="15">
      <c r="A3721" s="68" t="s">
        <v>4061</v>
      </c>
      <c r="B3721" s="67" t="s">
        <v>7966</v>
      </c>
    </row>
    <row r="3722" spans="1:2" ht="15">
      <c r="A3722" s="68" t="s">
        <v>4062</v>
      </c>
      <c r="B3722" s="67" t="s">
        <v>7966</v>
      </c>
    </row>
    <row r="3723" spans="1:2" ht="15">
      <c r="A3723" s="68" t="s">
        <v>4063</v>
      </c>
      <c r="B3723" s="67" t="s">
        <v>7966</v>
      </c>
    </row>
    <row r="3724" spans="1:2" ht="15">
      <c r="A3724" s="68" t="s">
        <v>4064</v>
      </c>
      <c r="B3724" s="67" t="s">
        <v>7966</v>
      </c>
    </row>
    <row r="3725" spans="1:2" ht="15">
      <c r="A3725" s="68" t="s">
        <v>4065</v>
      </c>
      <c r="B3725" s="67" t="s">
        <v>7966</v>
      </c>
    </row>
    <row r="3726" spans="1:2" ht="15">
      <c r="A3726" s="68" t="s">
        <v>4066</v>
      </c>
      <c r="B3726" s="67" t="s">
        <v>7966</v>
      </c>
    </row>
    <row r="3727" spans="1:2" ht="15">
      <c r="A3727" s="68" t="s">
        <v>4067</v>
      </c>
      <c r="B3727" s="67" t="s">
        <v>7966</v>
      </c>
    </row>
    <row r="3728" spans="1:2" ht="15">
      <c r="A3728" s="68" t="s">
        <v>4068</v>
      </c>
      <c r="B3728" s="67" t="s">
        <v>7966</v>
      </c>
    </row>
    <row r="3729" spans="1:2" ht="15">
      <c r="A3729" s="68" t="s">
        <v>4069</v>
      </c>
      <c r="B3729" s="67" t="s">
        <v>7966</v>
      </c>
    </row>
    <row r="3730" spans="1:2" ht="15">
      <c r="A3730" s="68" t="s">
        <v>4070</v>
      </c>
      <c r="B3730" s="67" t="s">
        <v>7966</v>
      </c>
    </row>
    <row r="3731" spans="1:2" ht="15">
      <c r="A3731" s="68" t="s">
        <v>4071</v>
      </c>
      <c r="B3731" s="67" t="s">
        <v>7966</v>
      </c>
    </row>
    <row r="3732" spans="1:2" ht="15">
      <c r="A3732" s="68" t="s">
        <v>4072</v>
      </c>
      <c r="B3732" s="67" t="s">
        <v>7966</v>
      </c>
    </row>
    <row r="3733" spans="1:2" ht="15">
      <c r="A3733" s="68" t="s">
        <v>4073</v>
      </c>
      <c r="B3733" s="67" t="s">
        <v>7966</v>
      </c>
    </row>
    <row r="3734" spans="1:2" ht="15">
      <c r="A3734" s="68" t="s">
        <v>4074</v>
      </c>
      <c r="B3734" s="67" t="s">
        <v>7966</v>
      </c>
    </row>
    <row r="3735" spans="1:2" ht="15">
      <c r="A3735" s="68" t="s">
        <v>4075</v>
      </c>
      <c r="B3735" s="67" t="s">
        <v>7966</v>
      </c>
    </row>
    <row r="3736" spans="1:2" ht="15">
      <c r="A3736" s="68" t="s">
        <v>4076</v>
      </c>
      <c r="B3736" s="67" t="s">
        <v>7966</v>
      </c>
    </row>
    <row r="3737" spans="1:2" ht="15">
      <c r="A3737" s="68" t="s">
        <v>4077</v>
      </c>
      <c r="B3737" s="67" t="s">
        <v>7966</v>
      </c>
    </row>
    <row r="3738" spans="1:2" ht="15">
      <c r="A3738" s="68" t="s">
        <v>4078</v>
      </c>
      <c r="B3738" s="67" t="s">
        <v>7966</v>
      </c>
    </row>
    <row r="3739" spans="1:2" ht="15">
      <c r="A3739" s="68" t="s">
        <v>4079</v>
      </c>
      <c r="B3739" s="67" t="s">
        <v>7966</v>
      </c>
    </row>
    <row r="3740" spans="1:2" ht="15">
      <c r="A3740" s="68" t="s">
        <v>4080</v>
      </c>
      <c r="B3740" s="67" t="s">
        <v>7966</v>
      </c>
    </row>
    <row r="3741" spans="1:2" ht="15">
      <c r="A3741" s="68" t="s">
        <v>4081</v>
      </c>
      <c r="B3741" s="67" t="s">
        <v>7966</v>
      </c>
    </row>
    <row r="3742" spans="1:2" ht="15">
      <c r="A3742" s="68" t="s">
        <v>4082</v>
      </c>
      <c r="B3742" s="67" t="s">
        <v>7966</v>
      </c>
    </row>
    <row r="3743" spans="1:2" ht="15">
      <c r="A3743" s="68" t="s">
        <v>4083</v>
      </c>
      <c r="B3743" s="67" t="s">
        <v>7966</v>
      </c>
    </row>
    <row r="3744" spans="1:2" ht="15">
      <c r="A3744" s="68" t="s">
        <v>4084</v>
      </c>
      <c r="B3744" s="67" t="s">
        <v>7966</v>
      </c>
    </row>
    <row r="3745" spans="1:2" ht="15">
      <c r="A3745" s="68" t="s">
        <v>4085</v>
      </c>
      <c r="B3745" s="67" t="s">
        <v>7966</v>
      </c>
    </row>
    <row r="3746" spans="1:2" ht="15">
      <c r="A3746" s="68" t="s">
        <v>4086</v>
      </c>
      <c r="B3746" s="67" t="s">
        <v>7966</v>
      </c>
    </row>
    <row r="3747" spans="1:2" ht="15">
      <c r="A3747" s="68" t="s">
        <v>4087</v>
      </c>
      <c r="B3747" s="67" t="s">
        <v>7966</v>
      </c>
    </row>
    <row r="3748" spans="1:2" ht="15">
      <c r="A3748" s="68" t="s">
        <v>4088</v>
      </c>
      <c r="B3748" s="67" t="s">
        <v>7966</v>
      </c>
    </row>
    <row r="3749" spans="1:2" ht="15">
      <c r="A3749" s="68" t="s">
        <v>4089</v>
      </c>
      <c r="B3749" s="67" t="s">
        <v>7966</v>
      </c>
    </row>
    <row r="3750" spans="1:2" ht="15">
      <c r="A3750" s="68" t="s">
        <v>4090</v>
      </c>
      <c r="B3750" s="67" t="s">
        <v>7966</v>
      </c>
    </row>
    <row r="3751" spans="1:2" ht="15">
      <c r="A3751" s="68" t="s">
        <v>4091</v>
      </c>
      <c r="B3751" s="67" t="s">
        <v>7966</v>
      </c>
    </row>
    <row r="3752" spans="1:2" ht="15">
      <c r="A3752" s="68" t="s">
        <v>4092</v>
      </c>
      <c r="B3752" s="67" t="s">
        <v>7966</v>
      </c>
    </row>
    <row r="3753" spans="1:2" ht="15">
      <c r="A3753" s="68" t="s">
        <v>4093</v>
      </c>
      <c r="B3753" s="67" t="s">
        <v>7966</v>
      </c>
    </row>
    <row r="3754" spans="1:2" ht="15">
      <c r="A3754" s="68" t="s">
        <v>4094</v>
      </c>
      <c r="B3754" s="67" t="s">
        <v>7966</v>
      </c>
    </row>
    <row r="3755" spans="1:2" ht="15">
      <c r="A3755" s="68" t="s">
        <v>4095</v>
      </c>
      <c r="B3755" s="67" t="s">
        <v>7966</v>
      </c>
    </row>
    <row r="3756" spans="1:2" ht="15">
      <c r="A3756" s="68" t="s">
        <v>4096</v>
      </c>
      <c r="B3756" s="67" t="s">
        <v>7966</v>
      </c>
    </row>
    <row r="3757" spans="1:2" ht="15">
      <c r="A3757" s="68" t="s">
        <v>4097</v>
      </c>
      <c r="B3757" s="67" t="s">
        <v>7966</v>
      </c>
    </row>
    <row r="3758" spans="1:2" ht="15">
      <c r="A3758" s="68" t="s">
        <v>4098</v>
      </c>
      <c r="B3758" s="67" t="s">
        <v>7966</v>
      </c>
    </row>
    <row r="3759" spans="1:2" ht="15">
      <c r="A3759" s="68" t="s">
        <v>4099</v>
      </c>
      <c r="B3759" s="67" t="s">
        <v>7966</v>
      </c>
    </row>
    <row r="3760" spans="1:2" ht="15">
      <c r="A3760" s="68" t="s">
        <v>4100</v>
      </c>
      <c r="B3760" s="67" t="s">
        <v>7966</v>
      </c>
    </row>
    <row r="3761" spans="1:2" ht="15">
      <c r="A3761" s="68" t="s">
        <v>4101</v>
      </c>
      <c r="B3761" s="67" t="s">
        <v>7966</v>
      </c>
    </row>
    <row r="3762" spans="1:2" ht="15">
      <c r="A3762" s="68" t="s">
        <v>4102</v>
      </c>
      <c r="B3762" s="67" t="s">
        <v>7966</v>
      </c>
    </row>
    <row r="3763" spans="1:2" ht="15">
      <c r="A3763" s="68" t="s">
        <v>4103</v>
      </c>
      <c r="B3763" s="67" t="s">
        <v>7966</v>
      </c>
    </row>
    <row r="3764" spans="1:2" ht="15">
      <c r="A3764" s="68" t="s">
        <v>4104</v>
      </c>
      <c r="B3764" s="67" t="s">
        <v>7966</v>
      </c>
    </row>
    <row r="3765" spans="1:2" ht="15">
      <c r="A3765" s="68" t="s">
        <v>4105</v>
      </c>
      <c r="B3765" s="67" t="s">
        <v>7966</v>
      </c>
    </row>
    <row r="3766" spans="1:2" ht="15">
      <c r="A3766" s="68" t="s">
        <v>4106</v>
      </c>
      <c r="B3766" s="67" t="s">
        <v>7966</v>
      </c>
    </row>
    <row r="3767" spans="1:2" ht="15">
      <c r="A3767" s="68" t="s">
        <v>4107</v>
      </c>
      <c r="B3767" s="67" t="s">
        <v>7966</v>
      </c>
    </row>
    <row r="3768" spans="1:2" ht="15">
      <c r="A3768" s="68" t="s">
        <v>4108</v>
      </c>
      <c r="B3768" s="67" t="s">
        <v>7966</v>
      </c>
    </row>
    <row r="3769" spans="1:2" ht="15">
      <c r="A3769" s="68" t="s">
        <v>4109</v>
      </c>
      <c r="B3769" s="67" t="s">
        <v>7966</v>
      </c>
    </row>
    <row r="3770" spans="1:2" ht="15">
      <c r="A3770" s="68" t="s">
        <v>4110</v>
      </c>
      <c r="B3770" s="67" t="s">
        <v>7966</v>
      </c>
    </row>
    <row r="3771" spans="1:2" ht="15">
      <c r="A3771" s="68" t="s">
        <v>4111</v>
      </c>
      <c r="B3771" s="67" t="s">
        <v>7966</v>
      </c>
    </row>
    <row r="3772" spans="1:2" ht="15">
      <c r="A3772" s="68" t="s">
        <v>4112</v>
      </c>
      <c r="B3772" s="67" t="s">
        <v>7966</v>
      </c>
    </row>
    <row r="3773" spans="1:2" ht="15">
      <c r="A3773" s="68" t="s">
        <v>4113</v>
      </c>
      <c r="B3773" s="67" t="s">
        <v>7966</v>
      </c>
    </row>
    <row r="3774" spans="1:2" ht="15">
      <c r="A3774" s="68" t="s">
        <v>4114</v>
      </c>
      <c r="B3774" s="67" t="s">
        <v>7966</v>
      </c>
    </row>
    <row r="3775" spans="1:2" ht="15">
      <c r="A3775" s="68" t="s">
        <v>4115</v>
      </c>
      <c r="B3775" s="67" t="s">
        <v>7966</v>
      </c>
    </row>
    <row r="3776" spans="1:2" ht="15">
      <c r="A3776" s="68" t="s">
        <v>4116</v>
      </c>
      <c r="B3776" s="67" t="s">
        <v>7966</v>
      </c>
    </row>
    <row r="3777" spans="1:2" ht="15">
      <c r="A3777" s="68" t="s">
        <v>4117</v>
      </c>
      <c r="B3777" s="67" t="s">
        <v>7966</v>
      </c>
    </row>
    <row r="3778" spans="1:2" ht="15">
      <c r="A3778" s="68" t="s">
        <v>4118</v>
      </c>
      <c r="B3778" s="67" t="s">
        <v>7966</v>
      </c>
    </row>
    <row r="3779" spans="1:2" ht="15">
      <c r="A3779" s="68" t="s">
        <v>4119</v>
      </c>
      <c r="B3779" s="67" t="s">
        <v>7966</v>
      </c>
    </row>
    <row r="3780" spans="1:2" ht="15">
      <c r="A3780" s="68" t="s">
        <v>4120</v>
      </c>
      <c r="B3780" s="67" t="s">
        <v>7966</v>
      </c>
    </row>
    <row r="3781" spans="1:2" ht="15">
      <c r="A3781" s="68" t="s">
        <v>4121</v>
      </c>
      <c r="B3781" s="67" t="s">
        <v>7966</v>
      </c>
    </row>
    <row r="3782" spans="1:2" ht="15">
      <c r="A3782" s="68" t="s">
        <v>4122</v>
      </c>
      <c r="B3782" s="67" t="s">
        <v>7966</v>
      </c>
    </row>
    <row r="3783" spans="1:2" ht="15">
      <c r="A3783" s="68" t="s">
        <v>4123</v>
      </c>
      <c r="B3783" s="67" t="s">
        <v>7966</v>
      </c>
    </row>
    <row r="3784" spans="1:2" ht="15">
      <c r="A3784" s="68" t="s">
        <v>4124</v>
      </c>
      <c r="B3784" s="67" t="s">
        <v>7966</v>
      </c>
    </row>
    <row r="3785" spans="1:2" ht="15">
      <c r="A3785" s="68" t="s">
        <v>4125</v>
      </c>
      <c r="B3785" s="67" t="s">
        <v>7966</v>
      </c>
    </row>
    <row r="3786" spans="1:2" ht="15">
      <c r="A3786" s="68" t="s">
        <v>4126</v>
      </c>
      <c r="B3786" s="67" t="s">
        <v>7966</v>
      </c>
    </row>
    <row r="3787" spans="1:2" ht="15">
      <c r="A3787" s="68" t="s">
        <v>4127</v>
      </c>
      <c r="B3787" s="67" t="s">
        <v>7966</v>
      </c>
    </row>
    <row r="3788" spans="1:2" ht="15">
      <c r="A3788" s="68" t="s">
        <v>4128</v>
      </c>
      <c r="B3788" s="67" t="s">
        <v>7966</v>
      </c>
    </row>
    <row r="3789" spans="1:2" ht="15">
      <c r="A3789" s="68" t="s">
        <v>4129</v>
      </c>
      <c r="B3789" s="67" t="s">
        <v>7966</v>
      </c>
    </row>
    <row r="3790" spans="1:2" ht="15">
      <c r="A3790" s="68" t="s">
        <v>4130</v>
      </c>
      <c r="B3790" s="67" t="s">
        <v>7966</v>
      </c>
    </row>
    <row r="3791" spans="1:2" ht="15">
      <c r="A3791" s="68" t="s">
        <v>4131</v>
      </c>
      <c r="B3791" s="67" t="s">
        <v>7966</v>
      </c>
    </row>
    <row r="3792" spans="1:2" ht="15">
      <c r="A3792" s="68" t="s">
        <v>4132</v>
      </c>
      <c r="B3792" s="67" t="s">
        <v>7966</v>
      </c>
    </row>
    <row r="3793" spans="1:2" ht="15">
      <c r="A3793" s="68" t="s">
        <v>4133</v>
      </c>
      <c r="B3793" s="67" t="s">
        <v>7966</v>
      </c>
    </row>
    <row r="3794" spans="1:2" ht="15">
      <c r="A3794" s="68" t="s">
        <v>4134</v>
      </c>
      <c r="B3794" s="67" t="s">
        <v>7966</v>
      </c>
    </row>
    <row r="3795" spans="1:2" ht="15">
      <c r="A3795" s="68" t="s">
        <v>4135</v>
      </c>
      <c r="B3795" s="67" t="s">
        <v>7966</v>
      </c>
    </row>
    <row r="3796" spans="1:2" ht="15">
      <c r="A3796" s="68" t="s">
        <v>4136</v>
      </c>
      <c r="B3796" s="67" t="s">
        <v>7966</v>
      </c>
    </row>
    <row r="3797" spans="1:2" ht="15">
      <c r="A3797" s="68" t="s">
        <v>4137</v>
      </c>
      <c r="B3797" s="67" t="s">
        <v>7966</v>
      </c>
    </row>
    <row r="3798" spans="1:2" ht="15">
      <c r="A3798" s="68" t="s">
        <v>4138</v>
      </c>
      <c r="B3798" s="67" t="s">
        <v>7966</v>
      </c>
    </row>
    <row r="3799" spans="1:2" ht="15">
      <c r="A3799" s="68" t="s">
        <v>4139</v>
      </c>
      <c r="B3799" s="67" t="s">
        <v>7966</v>
      </c>
    </row>
    <row r="3800" spans="1:2" ht="15">
      <c r="A3800" s="68" t="s">
        <v>4140</v>
      </c>
      <c r="B3800" s="67" t="s">
        <v>7966</v>
      </c>
    </row>
    <row r="3801" spans="1:2" ht="15">
      <c r="A3801" s="68" t="s">
        <v>4141</v>
      </c>
      <c r="B3801" s="67" t="s">
        <v>7966</v>
      </c>
    </row>
    <row r="3802" spans="1:2" ht="15">
      <c r="A3802" s="68" t="s">
        <v>4142</v>
      </c>
      <c r="B3802" s="67" t="s">
        <v>7966</v>
      </c>
    </row>
    <row r="3803" spans="1:2" ht="15">
      <c r="A3803" s="68" t="s">
        <v>4143</v>
      </c>
      <c r="B3803" s="67" t="s">
        <v>7966</v>
      </c>
    </row>
    <row r="3804" spans="1:2" ht="15">
      <c r="A3804" s="68" t="s">
        <v>4144</v>
      </c>
      <c r="B3804" s="67" t="s">
        <v>7966</v>
      </c>
    </row>
    <row r="3805" spans="1:2" ht="15">
      <c r="A3805" s="68" t="s">
        <v>4145</v>
      </c>
      <c r="B3805" s="67" t="s">
        <v>7966</v>
      </c>
    </row>
    <row r="3806" spans="1:2" ht="15">
      <c r="A3806" s="68" t="s">
        <v>4146</v>
      </c>
      <c r="B3806" s="67" t="s">
        <v>7966</v>
      </c>
    </row>
    <row r="3807" spans="1:2" ht="15">
      <c r="A3807" s="68" t="s">
        <v>4147</v>
      </c>
      <c r="B3807" s="67" t="s">
        <v>7966</v>
      </c>
    </row>
    <row r="3808" spans="1:2" ht="15">
      <c r="A3808" s="68" t="s">
        <v>4148</v>
      </c>
      <c r="B3808" s="67" t="s">
        <v>7966</v>
      </c>
    </row>
    <row r="3809" spans="1:2" ht="15">
      <c r="A3809" s="68" t="s">
        <v>4149</v>
      </c>
      <c r="B3809" s="67" t="s">
        <v>7966</v>
      </c>
    </row>
    <row r="3810" spans="1:2" ht="15">
      <c r="A3810" s="68" t="s">
        <v>4150</v>
      </c>
      <c r="B3810" s="67" t="s">
        <v>7966</v>
      </c>
    </row>
    <row r="3811" spans="1:2" ht="15">
      <c r="A3811" s="68" t="s">
        <v>4151</v>
      </c>
      <c r="B3811" s="67" t="s">
        <v>7966</v>
      </c>
    </row>
    <row r="3812" spans="1:2" ht="15">
      <c r="A3812" s="68" t="s">
        <v>4152</v>
      </c>
      <c r="B3812" s="67" t="s">
        <v>7966</v>
      </c>
    </row>
    <row r="3813" spans="1:2" ht="15">
      <c r="A3813" s="68" t="s">
        <v>4153</v>
      </c>
      <c r="B3813" s="67" t="s">
        <v>7966</v>
      </c>
    </row>
    <row r="3814" spans="1:2" ht="15">
      <c r="A3814" s="68" t="s">
        <v>4154</v>
      </c>
      <c r="B3814" s="67" t="s">
        <v>7966</v>
      </c>
    </row>
    <row r="3815" spans="1:2" ht="15">
      <c r="A3815" s="68" t="s">
        <v>4155</v>
      </c>
      <c r="B3815" s="67" t="s">
        <v>7966</v>
      </c>
    </row>
    <row r="3816" spans="1:2" ht="15">
      <c r="A3816" s="68" t="s">
        <v>4156</v>
      </c>
      <c r="B3816" s="67" t="s">
        <v>7966</v>
      </c>
    </row>
    <row r="3817" spans="1:2" ht="15">
      <c r="A3817" s="68" t="s">
        <v>4157</v>
      </c>
      <c r="B3817" s="67" t="s">
        <v>7966</v>
      </c>
    </row>
    <row r="3818" spans="1:2" ht="15">
      <c r="A3818" s="68" t="s">
        <v>4158</v>
      </c>
      <c r="B3818" s="67" t="s">
        <v>7966</v>
      </c>
    </row>
    <row r="3819" spans="1:2" ht="15">
      <c r="A3819" s="68" t="s">
        <v>4159</v>
      </c>
      <c r="B3819" s="67" t="s">
        <v>7966</v>
      </c>
    </row>
    <row r="3820" spans="1:2" ht="15">
      <c r="A3820" s="68" t="s">
        <v>4160</v>
      </c>
      <c r="B3820" s="67" t="s">
        <v>7966</v>
      </c>
    </row>
    <row r="3821" spans="1:2" ht="15">
      <c r="A3821" s="68" t="s">
        <v>4161</v>
      </c>
      <c r="B3821" s="67" t="s">
        <v>7966</v>
      </c>
    </row>
    <row r="3822" spans="1:2" ht="15">
      <c r="A3822" s="68" t="s">
        <v>4162</v>
      </c>
      <c r="B3822" s="67" t="s">
        <v>7966</v>
      </c>
    </row>
    <row r="3823" spans="1:2" ht="15">
      <c r="A3823" s="68" t="s">
        <v>4163</v>
      </c>
      <c r="B3823" s="67" t="s">
        <v>7966</v>
      </c>
    </row>
    <row r="3824" spans="1:2" ht="15">
      <c r="A3824" s="68" t="s">
        <v>4164</v>
      </c>
      <c r="B3824" s="67" t="s">
        <v>7966</v>
      </c>
    </row>
    <row r="3825" spans="1:2" ht="15">
      <c r="A3825" s="68" t="s">
        <v>4165</v>
      </c>
      <c r="B3825" s="67" t="s">
        <v>7966</v>
      </c>
    </row>
    <row r="3826" spans="1:2" ht="15">
      <c r="A3826" s="68" t="s">
        <v>4166</v>
      </c>
      <c r="B3826" s="67" t="s">
        <v>7966</v>
      </c>
    </row>
    <row r="3827" spans="1:2" ht="15">
      <c r="A3827" s="68" t="s">
        <v>4167</v>
      </c>
      <c r="B3827" s="67" t="s">
        <v>7966</v>
      </c>
    </row>
    <row r="3828" spans="1:2" ht="15">
      <c r="A3828" s="68" t="s">
        <v>4168</v>
      </c>
      <c r="B3828" s="67" t="s">
        <v>7966</v>
      </c>
    </row>
    <row r="3829" spans="1:2" ht="15">
      <c r="A3829" s="68" t="s">
        <v>4169</v>
      </c>
      <c r="B3829" s="67" t="s">
        <v>7966</v>
      </c>
    </row>
    <row r="3830" spans="1:2" ht="15">
      <c r="A3830" s="68" t="s">
        <v>4170</v>
      </c>
      <c r="B3830" s="67" t="s">
        <v>7966</v>
      </c>
    </row>
    <row r="3831" spans="1:2" ht="15">
      <c r="A3831" s="68" t="s">
        <v>4171</v>
      </c>
      <c r="B3831" s="67" t="s">
        <v>7966</v>
      </c>
    </row>
    <row r="3832" spans="1:2" ht="15">
      <c r="A3832" s="68" t="s">
        <v>4172</v>
      </c>
      <c r="B3832" s="67" t="s">
        <v>7966</v>
      </c>
    </row>
    <row r="3833" spans="1:2" ht="15">
      <c r="A3833" s="68" t="s">
        <v>4173</v>
      </c>
      <c r="B3833" s="67" t="s">
        <v>7966</v>
      </c>
    </row>
    <row r="3834" spans="1:2" ht="15">
      <c r="A3834" s="68" t="s">
        <v>4174</v>
      </c>
      <c r="B3834" s="67" t="s">
        <v>7966</v>
      </c>
    </row>
    <row r="3835" spans="1:2" ht="15">
      <c r="A3835" s="68" t="s">
        <v>4175</v>
      </c>
      <c r="B3835" s="67" t="s">
        <v>7966</v>
      </c>
    </row>
    <row r="3836" spans="1:2" ht="15">
      <c r="A3836" s="68" t="s">
        <v>4176</v>
      </c>
      <c r="B3836" s="67" t="s">
        <v>7966</v>
      </c>
    </row>
    <row r="3837" spans="1:2" ht="15">
      <c r="A3837" s="68" t="s">
        <v>4177</v>
      </c>
      <c r="B3837" s="67" t="s">
        <v>7966</v>
      </c>
    </row>
    <row r="3838" spans="1:2" ht="15">
      <c r="A3838" s="68" t="s">
        <v>4178</v>
      </c>
      <c r="B3838" s="67" t="s">
        <v>7966</v>
      </c>
    </row>
    <row r="3839" spans="1:2" ht="15">
      <c r="A3839" s="68" t="s">
        <v>4179</v>
      </c>
      <c r="B3839" s="67" t="s">
        <v>7966</v>
      </c>
    </row>
    <row r="3840" spans="1:2" ht="15">
      <c r="A3840" s="68" t="s">
        <v>4180</v>
      </c>
      <c r="B3840" s="67" t="s">
        <v>7966</v>
      </c>
    </row>
    <row r="3841" spans="1:2" ht="15">
      <c r="A3841" s="68" t="s">
        <v>4181</v>
      </c>
      <c r="B3841" s="67" t="s">
        <v>7966</v>
      </c>
    </row>
    <row r="3842" spans="1:2" ht="15">
      <c r="A3842" s="68" t="s">
        <v>4182</v>
      </c>
      <c r="B3842" s="67" t="s">
        <v>7966</v>
      </c>
    </row>
    <row r="3843" spans="1:2" ht="15">
      <c r="A3843" s="68" t="s">
        <v>4183</v>
      </c>
      <c r="B3843" s="67" t="s">
        <v>7966</v>
      </c>
    </row>
    <row r="3844" spans="1:2" ht="15">
      <c r="A3844" s="68" t="s">
        <v>4184</v>
      </c>
      <c r="B3844" s="67" t="s">
        <v>7966</v>
      </c>
    </row>
    <row r="3845" spans="1:2" ht="15">
      <c r="A3845" s="68" t="s">
        <v>4185</v>
      </c>
      <c r="B3845" s="67" t="s">
        <v>7966</v>
      </c>
    </row>
    <row r="3846" spans="1:2" ht="15">
      <c r="A3846" s="68" t="s">
        <v>4186</v>
      </c>
      <c r="B3846" s="67" t="s">
        <v>7966</v>
      </c>
    </row>
    <row r="3847" spans="1:2" ht="15">
      <c r="A3847" s="68" t="s">
        <v>4187</v>
      </c>
      <c r="B3847" s="67" t="s">
        <v>7966</v>
      </c>
    </row>
    <row r="3848" spans="1:2" ht="15">
      <c r="A3848" s="68" t="s">
        <v>4188</v>
      </c>
      <c r="B3848" s="67" t="s">
        <v>7966</v>
      </c>
    </row>
    <row r="3849" spans="1:2" ht="15">
      <c r="A3849" s="68" t="s">
        <v>4189</v>
      </c>
      <c r="B3849" s="67" t="s">
        <v>7966</v>
      </c>
    </row>
    <row r="3850" spans="1:2" ht="15">
      <c r="A3850" s="68" t="s">
        <v>4190</v>
      </c>
      <c r="B3850" s="67" t="s">
        <v>7966</v>
      </c>
    </row>
    <row r="3851" spans="1:2" ht="15">
      <c r="A3851" s="68" t="s">
        <v>4191</v>
      </c>
      <c r="B3851" s="67" t="s">
        <v>7966</v>
      </c>
    </row>
    <row r="3852" spans="1:2" ht="15">
      <c r="A3852" s="68" t="s">
        <v>4192</v>
      </c>
      <c r="B3852" s="67" t="s">
        <v>7966</v>
      </c>
    </row>
    <row r="3853" spans="1:2" ht="15">
      <c r="A3853" s="68" t="s">
        <v>4193</v>
      </c>
      <c r="B3853" s="67" t="s">
        <v>7966</v>
      </c>
    </row>
    <row r="3854" spans="1:2" ht="15">
      <c r="A3854" s="68" t="s">
        <v>4194</v>
      </c>
      <c r="B3854" s="67" t="s">
        <v>7966</v>
      </c>
    </row>
    <row r="3855" spans="1:2" ht="15">
      <c r="A3855" s="68" t="s">
        <v>4195</v>
      </c>
      <c r="B3855" s="67" t="s">
        <v>7966</v>
      </c>
    </row>
    <row r="3856" spans="1:2" ht="15">
      <c r="A3856" s="68" t="s">
        <v>4196</v>
      </c>
      <c r="B3856" s="67" t="s">
        <v>7966</v>
      </c>
    </row>
    <row r="3857" spans="1:2" ht="15">
      <c r="A3857" s="68" t="s">
        <v>4197</v>
      </c>
      <c r="B3857" s="67" t="s">
        <v>7966</v>
      </c>
    </row>
    <row r="3858" spans="1:2" ht="15">
      <c r="A3858" s="68" t="s">
        <v>4198</v>
      </c>
      <c r="B3858" s="67" t="s">
        <v>7966</v>
      </c>
    </row>
    <row r="3859" spans="1:2" ht="15">
      <c r="A3859" s="68" t="s">
        <v>4199</v>
      </c>
      <c r="B3859" s="67" t="s">
        <v>7966</v>
      </c>
    </row>
    <row r="3860" spans="1:2" ht="15">
      <c r="A3860" s="68" t="s">
        <v>4200</v>
      </c>
      <c r="B3860" s="67" t="s">
        <v>7966</v>
      </c>
    </row>
    <row r="3861" spans="1:2" ht="15">
      <c r="A3861" s="68" t="s">
        <v>4201</v>
      </c>
      <c r="B3861" s="67" t="s">
        <v>7966</v>
      </c>
    </row>
    <row r="3862" spans="1:2" ht="15">
      <c r="A3862" s="68" t="s">
        <v>4202</v>
      </c>
      <c r="B3862" s="67" t="s">
        <v>7966</v>
      </c>
    </row>
    <row r="3863" spans="1:2" ht="15">
      <c r="A3863" s="68" t="s">
        <v>4203</v>
      </c>
      <c r="B3863" s="67" t="s">
        <v>7966</v>
      </c>
    </row>
    <row r="3864" spans="1:2" ht="15">
      <c r="A3864" s="68" t="s">
        <v>4204</v>
      </c>
      <c r="B3864" s="67" t="s">
        <v>7966</v>
      </c>
    </row>
    <row r="3865" spans="1:2" ht="15">
      <c r="A3865" s="68" t="s">
        <v>4205</v>
      </c>
      <c r="B3865" s="67" t="s">
        <v>7966</v>
      </c>
    </row>
    <row r="3866" spans="1:2" ht="15">
      <c r="A3866" s="68" t="s">
        <v>4206</v>
      </c>
      <c r="B3866" s="67" t="s">
        <v>7966</v>
      </c>
    </row>
    <row r="3867" spans="1:2" ht="15">
      <c r="A3867" s="68" t="s">
        <v>4207</v>
      </c>
      <c r="B3867" s="67" t="s">
        <v>7966</v>
      </c>
    </row>
    <row r="3868" spans="1:2" ht="15">
      <c r="A3868" s="68" t="s">
        <v>4208</v>
      </c>
      <c r="B3868" s="67" t="s">
        <v>7966</v>
      </c>
    </row>
    <row r="3869" spans="1:2" ht="15">
      <c r="A3869" s="68" t="s">
        <v>4209</v>
      </c>
      <c r="B3869" s="67" t="s">
        <v>7966</v>
      </c>
    </row>
    <row r="3870" spans="1:2" ht="15">
      <c r="A3870" s="68" t="s">
        <v>4210</v>
      </c>
      <c r="B3870" s="67" t="s">
        <v>7966</v>
      </c>
    </row>
    <row r="3871" spans="1:2" ht="15">
      <c r="A3871" s="68" t="s">
        <v>4211</v>
      </c>
      <c r="B3871" s="67" t="s">
        <v>7966</v>
      </c>
    </row>
    <row r="3872" spans="1:2" ht="15">
      <c r="A3872" s="68" t="s">
        <v>4212</v>
      </c>
      <c r="B3872" s="67" t="s">
        <v>7966</v>
      </c>
    </row>
    <row r="3873" spans="1:2" ht="15">
      <c r="A3873" s="68" t="s">
        <v>4213</v>
      </c>
      <c r="B3873" s="67" t="s">
        <v>7966</v>
      </c>
    </row>
    <row r="3874" spans="1:2" ht="15">
      <c r="A3874" s="68" t="s">
        <v>4214</v>
      </c>
      <c r="B3874" s="67" t="s">
        <v>7966</v>
      </c>
    </row>
    <row r="3875" spans="1:2" ht="15">
      <c r="A3875" s="68" t="s">
        <v>4215</v>
      </c>
      <c r="B3875" s="67" t="s">
        <v>7966</v>
      </c>
    </row>
    <row r="3876" spans="1:2" ht="15">
      <c r="A3876" s="68" t="s">
        <v>4216</v>
      </c>
      <c r="B3876" s="67" t="s">
        <v>7966</v>
      </c>
    </row>
    <row r="3877" spans="1:2" ht="15">
      <c r="A3877" s="68" t="s">
        <v>4217</v>
      </c>
      <c r="B3877" s="67" t="s">
        <v>7966</v>
      </c>
    </row>
    <row r="3878" spans="1:2" ht="15">
      <c r="A3878" s="68" t="s">
        <v>4218</v>
      </c>
      <c r="B3878" s="67" t="s">
        <v>7966</v>
      </c>
    </row>
    <row r="3879" spans="1:2" ht="15">
      <c r="A3879" s="68" t="s">
        <v>4219</v>
      </c>
      <c r="B3879" s="67" t="s">
        <v>7966</v>
      </c>
    </row>
    <row r="3880" spans="1:2" ht="15">
      <c r="A3880" s="68" t="s">
        <v>4220</v>
      </c>
      <c r="B3880" s="67" t="s">
        <v>7966</v>
      </c>
    </row>
    <row r="3881" spans="1:2" ht="15">
      <c r="A3881" s="68" t="s">
        <v>4221</v>
      </c>
      <c r="B3881" s="67" t="s">
        <v>7966</v>
      </c>
    </row>
    <row r="3882" spans="1:2" ht="15">
      <c r="A3882" s="68" t="s">
        <v>4222</v>
      </c>
      <c r="B3882" s="67" t="s">
        <v>7966</v>
      </c>
    </row>
    <row r="3883" spans="1:2" ht="15">
      <c r="A3883" s="68" t="s">
        <v>4223</v>
      </c>
      <c r="B3883" s="67" t="s">
        <v>7966</v>
      </c>
    </row>
    <row r="3884" spans="1:2" ht="15">
      <c r="A3884" s="68" t="s">
        <v>4224</v>
      </c>
      <c r="B3884" s="67" t="s">
        <v>7966</v>
      </c>
    </row>
    <row r="3885" spans="1:2" ht="15">
      <c r="A3885" s="68" t="s">
        <v>4225</v>
      </c>
      <c r="B3885" s="67" t="s">
        <v>7966</v>
      </c>
    </row>
    <row r="3886" spans="1:2" ht="15">
      <c r="A3886" s="68" t="s">
        <v>4226</v>
      </c>
      <c r="B3886" s="67" t="s">
        <v>7966</v>
      </c>
    </row>
    <row r="3887" spans="1:2" ht="15">
      <c r="A3887" s="68" t="s">
        <v>4227</v>
      </c>
      <c r="B3887" s="67" t="s">
        <v>7966</v>
      </c>
    </row>
    <row r="3888" spans="1:2" ht="15">
      <c r="A3888" s="68" t="s">
        <v>4228</v>
      </c>
      <c r="B3888" s="67" t="s">
        <v>7966</v>
      </c>
    </row>
    <row r="3889" spans="1:2" ht="15">
      <c r="A3889" s="68" t="s">
        <v>4229</v>
      </c>
      <c r="B3889" s="67" t="s">
        <v>7966</v>
      </c>
    </row>
    <row r="3890" spans="1:2" ht="15">
      <c r="A3890" s="68" t="s">
        <v>4230</v>
      </c>
      <c r="B3890" s="67" t="s">
        <v>7966</v>
      </c>
    </row>
    <row r="3891" spans="1:2" ht="15">
      <c r="A3891" s="68" t="s">
        <v>4231</v>
      </c>
      <c r="B3891" s="67" t="s">
        <v>7966</v>
      </c>
    </row>
    <row r="3892" spans="1:2" ht="15">
      <c r="A3892" s="68" t="s">
        <v>4232</v>
      </c>
      <c r="B3892" s="67" t="s">
        <v>7966</v>
      </c>
    </row>
    <row r="3893" spans="1:2" ht="15">
      <c r="A3893" s="68" t="s">
        <v>4233</v>
      </c>
      <c r="B3893" s="67" t="s">
        <v>7966</v>
      </c>
    </row>
    <row r="3894" spans="1:2" ht="15">
      <c r="A3894" s="68" t="s">
        <v>4234</v>
      </c>
      <c r="B3894" s="67" t="s">
        <v>7966</v>
      </c>
    </row>
    <row r="3895" spans="1:2" ht="15">
      <c r="A3895" s="68" t="s">
        <v>4235</v>
      </c>
      <c r="B3895" s="67" t="s">
        <v>7966</v>
      </c>
    </row>
    <row r="3896" spans="1:2" ht="15">
      <c r="A3896" s="68" t="s">
        <v>4236</v>
      </c>
      <c r="B3896" s="67" t="s">
        <v>7966</v>
      </c>
    </row>
    <row r="3897" spans="1:2" ht="15">
      <c r="A3897" s="68" t="s">
        <v>4237</v>
      </c>
      <c r="B3897" s="67" t="s">
        <v>7966</v>
      </c>
    </row>
    <row r="3898" spans="1:2" ht="15">
      <c r="A3898" s="68" t="s">
        <v>4238</v>
      </c>
      <c r="B3898" s="67" t="s">
        <v>7966</v>
      </c>
    </row>
    <row r="3899" spans="1:2" ht="15">
      <c r="A3899" s="68" t="s">
        <v>4239</v>
      </c>
      <c r="B3899" s="67" t="s">
        <v>7966</v>
      </c>
    </row>
    <row r="3900" spans="1:2" ht="15">
      <c r="A3900" s="68" t="s">
        <v>4240</v>
      </c>
      <c r="B3900" s="67" t="s">
        <v>7966</v>
      </c>
    </row>
    <row r="3901" spans="1:2" ht="15">
      <c r="A3901" s="68" t="s">
        <v>4241</v>
      </c>
      <c r="B3901" s="67" t="s">
        <v>7966</v>
      </c>
    </row>
    <row r="3902" spans="1:2" ht="15">
      <c r="A3902" s="68" t="s">
        <v>4242</v>
      </c>
      <c r="B3902" s="67" t="s">
        <v>7966</v>
      </c>
    </row>
    <row r="3903" spans="1:2" ht="15">
      <c r="A3903" s="68" t="s">
        <v>4243</v>
      </c>
      <c r="B3903" s="67" t="s">
        <v>7966</v>
      </c>
    </row>
    <row r="3904" spans="1:2" ht="15">
      <c r="A3904" s="68" t="s">
        <v>4244</v>
      </c>
      <c r="B3904" s="67" t="s">
        <v>7966</v>
      </c>
    </row>
    <row r="3905" spans="1:2" ht="15">
      <c r="A3905" s="68" t="s">
        <v>4245</v>
      </c>
      <c r="B3905" s="67" t="s">
        <v>7966</v>
      </c>
    </row>
    <row r="3906" spans="1:2" ht="15">
      <c r="A3906" s="68" t="s">
        <v>4246</v>
      </c>
      <c r="B3906" s="67" t="s">
        <v>7966</v>
      </c>
    </row>
    <row r="3907" spans="1:2" ht="15">
      <c r="A3907" s="68" t="s">
        <v>4247</v>
      </c>
      <c r="B3907" s="67" t="s">
        <v>7966</v>
      </c>
    </row>
    <row r="3908" spans="1:2" ht="15">
      <c r="A3908" s="68" t="s">
        <v>4248</v>
      </c>
      <c r="B3908" s="67" t="s">
        <v>7966</v>
      </c>
    </row>
    <row r="3909" spans="1:2" ht="15">
      <c r="A3909" s="68" t="s">
        <v>4249</v>
      </c>
      <c r="B3909" s="67" t="s">
        <v>7966</v>
      </c>
    </row>
    <row r="3910" spans="1:2" ht="15">
      <c r="A3910" s="68" t="s">
        <v>4250</v>
      </c>
      <c r="B3910" s="67" t="s">
        <v>7966</v>
      </c>
    </row>
    <row r="3911" spans="1:2" ht="15">
      <c r="A3911" s="68" t="s">
        <v>4251</v>
      </c>
      <c r="B3911" s="67" t="s">
        <v>7966</v>
      </c>
    </row>
    <row r="3912" spans="1:2" ht="15">
      <c r="A3912" s="68" t="s">
        <v>4252</v>
      </c>
      <c r="B3912" s="67" t="s">
        <v>7966</v>
      </c>
    </row>
    <row r="3913" spans="1:2" ht="15">
      <c r="A3913" s="68" t="s">
        <v>4253</v>
      </c>
      <c r="B3913" s="67" t="s">
        <v>7966</v>
      </c>
    </row>
    <row r="3914" spans="1:2" ht="15">
      <c r="A3914" s="68" t="s">
        <v>4254</v>
      </c>
      <c r="B3914" s="67" t="s">
        <v>7966</v>
      </c>
    </row>
    <row r="3915" spans="1:2" ht="15">
      <c r="A3915" s="68" t="s">
        <v>4255</v>
      </c>
      <c r="B3915" s="67" t="s">
        <v>7966</v>
      </c>
    </row>
    <row r="3916" spans="1:2" ht="15">
      <c r="A3916" s="68" t="s">
        <v>4256</v>
      </c>
      <c r="B3916" s="67" t="s">
        <v>7966</v>
      </c>
    </row>
    <row r="3917" spans="1:2" ht="15">
      <c r="A3917" s="68" t="s">
        <v>4257</v>
      </c>
      <c r="B3917" s="67" t="s">
        <v>7966</v>
      </c>
    </row>
    <row r="3918" spans="1:2" ht="15">
      <c r="A3918" s="68" t="s">
        <v>4258</v>
      </c>
      <c r="B3918" s="67" t="s">
        <v>7966</v>
      </c>
    </row>
    <row r="3919" spans="1:2" ht="15">
      <c r="A3919" s="68" t="s">
        <v>4259</v>
      </c>
      <c r="B3919" s="67" t="s">
        <v>7966</v>
      </c>
    </row>
    <row r="3920" spans="1:2" ht="15">
      <c r="A3920" s="68" t="s">
        <v>4260</v>
      </c>
      <c r="B3920" s="67" t="s">
        <v>7966</v>
      </c>
    </row>
    <row r="3921" spans="1:2" ht="15">
      <c r="A3921" s="68" t="s">
        <v>4261</v>
      </c>
      <c r="B3921" s="67" t="s">
        <v>7966</v>
      </c>
    </row>
    <row r="3922" spans="1:2" ht="15">
      <c r="A3922" s="68" t="s">
        <v>4262</v>
      </c>
      <c r="B3922" s="67" t="s">
        <v>7966</v>
      </c>
    </row>
    <row r="3923" spans="1:2" ht="15">
      <c r="A3923" s="68" t="s">
        <v>4263</v>
      </c>
      <c r="B3923" s="67" t="s">
        <v>7966</v>
      </c>
    </row>
    <row r="3924" spans="1:2" ht="15">
      <c r="A3924" s="68" t="s">
        <v>4264</v>
      </c>
      <c r="B3924" s="67" t="s">
        <v>7966</v>
      </c>
    </row>
    <row r="3925" spans="1:2" ht="15">
      <c r="A3925" s="68" t="s">
        <v>4265</v>
      </c>
      <c r="B3925" s="67" t="s">
        <v>7966</v>
      </c>
    </row>
    <row r="3926" spans="1:2" ht="15">
      <c r="A3926" s="68" t="s">
        <v>4266</v>
      </c>
      <c r="B3926" s="67" t="s">
        <v>7966</v>
      </c>
    </row>
    <row r="3927" spans="1:2" ht="15">
      <c r="A3927" s="68" t="s">
        <v>4267</v>
      </c>
      <c r="B3927" s="67" t="s">
        <v>7966</v>
      </c>
    </row>
    <row r="3928" spans="1:2" ht="15">
      <c r="A3928" s="68" t="s">
        <v>4268</v>
      </c>
      <c r="B3928" s="67" t="s">
        <v>7966</v>
      </c>
    </row>
    <row r="3929" spans="1:2" ht="15">
      <c r="A3929" s="68" t="s">
        <v>4269</v>
      </c>
      <c r="B3929" s="67" t="s">
        <v>7966</v>
      </c>
    </row>
    <row r="3930" spans="1:2" ht="15">
      <c r="A3930" s="68" t="s">
        <v>4270</v>
      </c>
      <c r="B3930" s="67" t="s">
        <v>7966</v>
      </c>
    </row>
    <row r="3931" spans="1:2" ht="15">
      <c r="A3931" s="68" t="s">
        <v>4271</v>
      </c>
      <c r="B3931" s="67" t="s">
        <v>7966</v>
      </c>
    </row>
    <row r="3932" spans="1:2" ht="15">
      <c r="A3932" s="68" t="s">
        <v>4272</v>
      </c>
      <c r="B3932" s="67" t="s">
        <v>7966</v>
      </c>
    </row>
    <row r="3933" spans="1:2" ht="15">
      <c r="A3933" s="68" t="s">
        <v>4273</v>
      </c>
      <c r="B3933" s="67" t="s">
        <v>7966</v>
      </c>
    </row>
    <row r="3934" spans="1:2" ht="15">
      <c r="A3934" s="68" t="s">
        <v>4274</v>
      </c>
      <c r="B3934" s="67" t="s">
        <v>7966</v>
      </c>
    </row>
    <row r="3935" spans="1:2" ht="15">
      <c r="A3935" s="68" t="s">
        <v>4275</v>
      </c>
      <c r="B3935" s="67" t="s">
        <v>7966</v>
      </c>
    </row>
    <row r="3936" spans="1:2" ht="15">
      <c r="A3936" s="68" t="s">
        <v>4276</v>
      </c>
      <c r="B3936" s="67" t="s">
        <v>7966</v>
      </c>
    </row>
    <row r="3937" spans="1:2" ht="15">
      <c r="A3937" s="68" t="s">
        <v>4277</v>
      </c>
      <c r="B3937" s="67" t="s">
        <v>7966</v>
      </c>
    </row>
    <row r="3938" spans="1:2" ht="15">
      <c r="A3938" s="68" t="s">
        <v>4278</v>
      </c>
      <c r="B3938" s="67" t="s">
        <v>7966</v>
      </c>
    </row>
    <row r="3939" spans="1:2" ht="15">
      <c r="A3939" s="68" t="s">
        <v>4279</v>
      </c>
      <c r="B3939" s="67" t="s">
        <v>7966</v>
      </c>
    </row>
    <row r="3940" spans="1:2" ht="15">
      <c r="A3940" s="68" t="s">
        <v>4280</v>
      </c>
      <c r="B3940" s="67" t="s">
        <v>7966</v>
      </c>
    </row>
    <row r="3941" spans="1:2" ht="15">
      <c r="A3941" s="68" t="s">
        <v>4281</v>
      </c>
      <c r="B3941" s="67" t="s">
        <v>7966</v>
      </c>
    </row>
    <row r="3942" spans="1:2" ht="15">
      <c r="A3942" s="68" t="s">
        <v>4282</v>
      </c>
      <c r="B3942" s="67" t="s">
        <v>7966</v>
      </c>
    </row>
    <row r="3943" spans="1:2" ht="15">
      <c r="A3943" s="68" t="s">
        <v>4283</v>
      </c>
      <c r="B3943" s="67" t="s">
        <v>7966</v>
      </c>
    </row>
    <row r="3944" spans="1:2" ht="15">
      <c r="A3944" s="68" t="s">
        <v>4284</v>
      </c>
      <c r="B3944" s="67" t="s">
        <v>7966</v>
      </c>
    </row>
    <row r="3945" spans="1:2" ht="15">
      <c r="A3945" s="68" t="s">
        <v>4285</v>
      </c>
      <c r="B3945" s="67" t="s">
        <v>7966</v>
      </c>
    </row>
    <row r="3946" spans="1:2" ht="15">
      <c r="A3946" s="68" t="s">
        <v>4286</v>
      </c>
      <c r="B3946" s="67" t="s">
        <v>7966</v>
      </c>
    </row>
    <row r="3947" spans="1:2" ht="15">
      <c r="A3947" s="68" t="s">
        <v>4287</v>
      </c>
      <c r="B3947" s="67" t="s">
        <v>7966</v>
      </c>
    </row>
    <row r="3948" spans="1:2" ht="15">
      <c r="A3948" s="68" t="s">
        <v>4288</v>
      </c>
      <c r="B3948" s="67" t="s">
        <v>7966</v>
      </c>
    </row>
    <row r="3949" spans="1:2" ht="15">
      <c r="A3949" s="68" t="s">
        <v>4289</v>
      </c>
      <c r="B3949" s="67" t="s">
        <v>7966</v>
      </c>
    </row>
    <row r="3950" spans="1:2" ht="15">
      <c r="A3950" s="68" t="s">
        <v>4290</v>
      </c>
      <c r="B3950" s="67" t="s">
        <v>7966</v>
      </c>
    </row>
    <row r="3951" spans="1:2" ht="15">
      <c r="A3951" s="68" t="s">
        <v>4291</v>
      </c>
      <c r="B3951" s="67" t="s">
        <v>7966</v>
      </c>
    </row>
    <row r="3952" spans="1:2" ht="15">
      <c r="A3952" s="68" t="s">
        <v>4292</v>
      </c>
      <c r="B3952" s="67" t="s">
        <v>7966</v>
      </c>
    </row>
    <row r="3953" spans="1:2" ht="15">
      <c r="A3953" s="68" t="s">
        <v>4293</v>
      </c>
      <c r="B3953" s="67" t="s">
        <v>7966</v>
      </c>
    </row>
    <row r="3954" spans="1:2" ht="15">
      <c r="A3954" s="68" t="s">
        <v>4294</v>
      </c>
      <c r="B3954" s="67" t="s">
        <v>7966</v>
      </c>
    </row>
    <row r="3955" spans="1:2" ht="15">
      <c r="A3955" s="68" t="s">
        <v>4295</v>
      </c>
      <c r="B3955" s="67" t="s">
        <v>7966</v>
      </c>
    </row>
    <row r="3956" spans="1:2" ht="15">
      <c r="A3956" s="68" t="s">
        <v>4296</v>
      </c>
      <c r="B3956" s="67" t="s">
        <v>7966</v>
      </c>
    </row>
    <row r="3957" spans="1:2" ht="15">
      <c r="A3957" s="68" t="s">
        <v>4297</v>
      </c>
      <c r="B3957" s="67" t="s">
        <v>7966</v>
      </c>
    </row>
    <row r="3958" spans="1:2" ht="15">
      <c r="A3958" s="68" t="s">
        <v>4298</v>
      </c>
      <c r="B3958" s="67" t="s">
        <v>7966</v>
      </c>
    </row>
    <row r="3959" spans="1:2" ht="15">
      <c r="A3959" s="68" t="s">
        <v>4299</v>
      </c>
      <c r="B3959" s="67" t="s">
        <v>7966</v>
      </c>
    </row>
    <row r="3960" spans="1:2" ht="15">
      <c r="A3960" s="68" t="s">
        <v>4300</v>
      </c>
      <c r="B3960" s="67" t="s">
        <v>7966</v>
      </c>
    </row>
    <row r="3961" spans="1:2" ht="15">
      <c r="A3961" s="68" t="s">
        <v>4301</v>
      </c>
      <c r="B3961" s="67" t="s">
        <v>7966</v>
      </c>
    </row>
    <row r="3962" spans="1:2" ht="15">
      <c r="A3962" s="68" t="s">
        <v>4302</v>
      </c>
      <c r="B3962" s="67" t="s">
        <v>7966</v>
      </c>
    </row>
    <row r="3963" spans="1:2" ht="15">
      <c r="A3963" s="68" t="s">
        <v>4303</v>
      </c>
      <c r="B3963" s="67" t="s">
        <v>7966</v>
      </c>
    </row>
    <row r="3964" spans="1:2" ht="15">
      <c r="A3964" s="68" t="s">
        <v>4304</v>
      </c>
      <c r="B3964" s="67" t="s">
        <v>7966</v>
      </c>
    </row>
    <row r="3965" spans="1:2" ht="15">
      <c r="A3965" s="68" t="s">
        <v>4305</v>
      </c>
      <c r="B3965" s="67" t="s">
        <v>7966</v>
      </c>
    </row>
    <row r="3966" spans="1:2" ht="15">
      <c r="A3966" s="68" t="s">
        <v>4306</v>
      </c>
      <c r="B3966" s="67" t="s">
        <v>7966</v>
      </c>
    </row>
    <row r="3967" spans="1:2" ht="15">
      <c r="A3967" s="68" t="s">
        <v>4307</v>
      </c>
      <c r="B3967" s="67" t="s">
        <v>7966</v>
      </c>
    </row>
    <row r="3968" spans="1:2" ht="15">
      <c r="A3968" s="68" t="s">
        <v>4308</v>
      </c>
      <c r="B3968" s="67" t="s">
        <v>7966</v>
      </c>
    </row>
    <row r="3969" spans="1:2" ht="15">
      <c r="A3969" s="68" t="s">
        <v>4309</v>
      </c>
      <c r="B3969" s="67" t="s">
        <v>7966</v>
      </c>
    </row>
    <row r="3970" spans="1:2" ht="15">
      <c r="A3970" s="68" t="s">
        <v>4310</v>
      </c>
      <c r="B3970" s="67" t="s">
        <v>7966</v>
      </c>
    </row>
    <row r="3971" spans="1:2" ht="15">
      <c r="A3971" s="68" t="s">
        <v>4311</v>
      </c>
      <c r="B3971" s="67" t="s">
        <v>7966</v>
      </c>
    </row>
    <row r="3972" spans="1:2" ht="15">
      <c r="A3972" s="68" t="s">
        <v>4312</v>
      </c>
      <c r="B3972" s="67" t="s">
        <v>7966</v>
      </c>
    </row>
    <row r="3973" spans="1:2" ht="15">
      <c r="A3973" s="68" t="s">
        <v>4313</v>
      </c>
      <c r="B3973" s="67" t="s">
        <v>7966</v>
      </c>
    </row>
    <row r="3974" spans="1:2" ht="15">
      <c r="A3974" s="68" t="s">
        <v>4314</v>
      </c>
      <c r="B3974" s="67" t="s">
        <v>7966</v>
      </c>
    </row>
    <row r="3975" spans="1:2" ht="15">
      <c r="A3975" s="68" t="s">
        <v>4315</v>
      </c>
      <c r="B3975" s="67" t="s">
        <v>7966</v>
      </c>
    </row>
    <row r="3976" spans="1:2" ht="15">
      <c r="A3976" s="68" t="s">
        <v>4316</v>
      </c>
      <c r="B3976" s="67" t="s">
        <v>7966</v>
      </c>
    </row>
    <row r="3977" spans="1:2" ht="15">
      <c r="A3977" s="68" t="s">
        <v>4317</v>
      </c>
      <c r="B3977" s="67" t="s">
        <v>7966</v>
      </c>
    </row>
    <row r="3978" spans="1:2" ht="15">
      <c r="A3978" s="68" t="s">
        <v>4318</v>
      </c>
      <c r="B3978" s="67" t="s">
        <v>7966</v>
      </c>
    </row>
    <row r="3979" spans="1:2" ht="15">
      <c r="A3979" s="68" t="s">
        <v>4319</v>
      </c>
      <c r="B3979" s="67" t="s">
        <v>7966</v>
      </c>
    </row>
    <row r="3980" spans="1:2" ht="15">
      <c r="A3980" s="68" t="s">
        <v>4320</v>
      </c>
      <c r="B3980" s="67" t="s">
        <v>7966</v>
      </c>
    </row>
    <row r="3981" spans="1:2" ht="15">
      <c r="A3981" s="68" t="s">
        <v>4321</v>
      </c>
      <c r="B3981" s="67" t="s">
        <v>7966</v>
      </c>
    </row>
    <row r="3982" spans="1:2" ht="15">
      <c r="A3982" s="68" t="s">
        <v>4322</v>
      </c>
      <c r="B3982" s="67" t="s">
        <v>7966</v>
      </c>
    </row>
    <row r="3983" spans="1:2" ht="15">
      <c r="A3983" s="68" t="s">
        <v>4323</v>
      </c>
      <c r="B3983" s="67" t="s">
        <v>7966</v>
      </c>
    </row>
    <row r="3984" spans="1:2" ht="15">
      <c r="A3984" s="68" t="s">
        <v>4324</v>
      </c>
      <c r="B3984" s="67" t="s">
        <v>7966</v>
      </c>
    </row>
    <row r="3985" spans="1:2" ht="15">
      <c r="A3985" s="68" t="s">
        <v>4325</v>
      </c>
      <c r="B3985" s="67" t="s">
        <v>7966</v>
      </c>
    </row>
    <row r="3986" spans="1:2" ht="15">
      <c r="A3986" s="68" t="s">
        <v>4326</v>
      </c>
      <c r="B3986" s="67" t="s">
        <v>7966</v>
      </c>
    </row>
    <row r="3987" spans="1:2" ht="15">
      <c r="A3987" s="68" t="s">
        <v>4327</v>
      </c>
      <c r="B3987" s="67" t="s">
        <v>7966</v>
      </c>
    </row>
    <row r="3988" spans="1:2" ht="15">
      <c r="A3988" s="68" t="s">
        <v>4328</v>
      </c>
      <c r="B3988" s="67" t="s">
        <v>7966</v>
      </c>
    </row>
    <row r="3989" spans="1:2" ht="15">
      <c r="A3989" s="68" t="s">
        <v>4329</v>
      </c>
      <c r="B3989" s="67" t="s">
        <v>7966</v>
      </c>
    </row>
    <row r="3990" spans="1:2" ht="15">
      <c r="A3990" s="68" t="s">
        <v>4330</v>
      </c>
      <c r="B3990" s="67" t="s">
        <v>7966</v>
      </c>
    </row>
    <row r="3991" spans="1:2" ht="15">
      <c r="A3991" s="68" t="s">
        <v>4331</v>
      </c>
      <c r="B3991" s="67" t="s">
        <v>7966</v>
      </c>
    </row>
    <row r="3992" spans="1:2" ht="15">
      <c r="A3992" s="68" t="s">
        <v>4332</v>
      </c>
      <c r="B3992" s="67" t="s">
        <v>7966</v>
      </c>
    </row>
    <row r="3993" spans="1:2" ht="15">
      <c r="A3993" s="68" t="s">
        <v>4333</v>
      </c>
      <c r="B3993" s="67" t="s">
        <v>7966</v>
      </c>
    </row>
    <row r="3994" spans="1:2" ht="15">
      <c r="A3994" s="68" t="s">
        <v>4334</v>
      </c>
      <c r="B3994" s="67" t="s">
        <v>7966</v>
      </c>
    </row>
    <row r="3995" spans="1:2" ht="15">
      <c r="A3995" s="68" t="s">
        <v>4335</v>
      </c>
      <c r="B3995" s="67" t="s">
        <v>7966</v>
      </c>
    </row>
    <row r="3996" spans="1:2" ht="15">
      <c r="A3996" s="68" t="s">
        <v>4336</v>
      </c>
      <c r="B3996" s="67" t="s">
        <v>7966</v>
      </c>
    </row>
    <row r="3997" spans="1:2" ht="15">
      <c r="A3997" s="68" t="s">
        <v>4337</v>
      </c>
      <c r="B3997" s="67" t="s">
        <v>7966</v>
      </c>
    </row>
    <row r="3998" spans="1:2" ht="15">
      <c r="A3998" s="68" t="s">
        <v>4338</v>
      </c>
      <c r="B3998" s="67" t="s">
        <v>7966</v>
      </c>
    </row>
    <row r="3999" spans="1:2" ht="15">
      <c r="A3999" s="68" t="s">
        <v>4339</v>
      </c>
      <c r="B3999" s="67" t="s">
        <v>7966</v>
      </c>
    </row>
    <row r="4000" spans="1:2" ht="15">
      <c r="A4000" s="68" t="s">
        <v>4340</v>
      </c>
      <c r="B4000" s="67" t="s">
        <v>7966</v>
      </c>
    </row>
    <row r="4001" spans="1:2" ht="15">
      <c r="A4001" s="68" t="s">
        <v>4341</v>
      </c>
      <c r="B4001" s="67" t="s">
        <v>7966</v>
      </c>
    </row>
    <row r="4002" spans="1:2" ht="15">
      <c r="A4002" s="68" t="s">
        <v>4342</v>
      </c>
      <c r="B4002" s="67" t="s">
        <v>7966</v>
      </c>
    </row>
    <row r="4003" spans="1:2" ht="15">
      <c r="A4003" s="68" t="s">
        <v>4343</v>
      </c>
      <c r="B4003" s="67" t="s">
        <v>7966</v>
      </c>
    </row>
    <row r="4004" spans="1:2" ht="15">
      <c r="A4004" s="68" t="s">
        <v>4344</v>
      </c>
      <c r="B4004" s="67" t="s">
        <v>7966</v>
      </c>
    </row>
    <row r="4005" spans="1:2" ht="15">
      <c r="A4005" s="68" t="s">
        <v>4345</v>
      </c>
      <c r="B4005" s="67" t="s">
        <v>7966</v>
      </c>
    </row>
    <row r="4006" spans="1:2" ht="15">
      <c r="A4006" s="68" t="s">
        <v>4346</v>
      </c>
      <c r="B4006" s="67" t="s">
        <v>7966</v>
      </c>
    </row>
    <row r="4007" spans="1:2" ht="15">
      <c r="A4007" s="68" t="s">
        <v>4347</v>
      </c>
      <c r="B4007" s="67" t="s">
        <v>7966</v>
      </c>
    </row>
    <row r="4008" spans="1:2" ht="15">
      <c r="A4008" s="68" t="s">
        <v>4348</v>
      </c>
      <c r="B4008" s="67" t="s">
        <v>7966</v>
      </c>
    </row>
    <row r="4009" spans="1:2" ht="15">
      <c r="A4009" s="68" t="s">
        <v>4349</v>
      </c>
      <c r="B4009" s="67" t="s">
        <v>7966</v>
      </c>
    </row>
    <row r="4010" spans="1:2" ht="15">
      <c r="A4010" s="68" t="s">
        <v>4350</v>
      </c>
      <c r="B4010" s="67" t="s">
        <v>7966</v>
      </c>
    </row>
    <row r="4011" spans="1:2" ht="15">
      <c r="A4011" s="68" t="s">
        <v>4351</v>
      </c>
      <c r="B4011" s="67" t="s">
        <v>7966</v>
      </c>
    </row>
    <row r="4012" spans="1:2" ht="15">
      <c r="A4012" s="68" t="s">
        <v>4352</v>
      </c>
      <c r="B4012" s="67" t="s">
        <v>7966</v>
      </c>
    </row>
    <row r="4013" spans="1:2" ht="15">
      <c r="A4013" s="68" t="s">
        <v>4353</v>
      </c>
      <c r="B4013" s="67" t="s">
        <v>7966</v>
      </c>
    </row>
    <row r="4014" spans="1:2" ht="15">
      <c r="A4014" s="68" t="s">
        <v>4354</v>
      </c>
      <c r="B4014" s="67" t="s">
        <v>7966</v>
      </c>
    </row>
    <row r="4015" spans="1:2" ht="15">
      <c r="A4015" s="68" t="s">
        <v>4355</v>
      </c>
      <c r="B4015" s="67" t="s">
        <v>7966</v>
      </c>
    </row>
    <row r="4016" spans="1:2" ht="15">
      <c r="A4016" s="68" t="s">
        <v>4356</v>
      </c>
      <c r="B4016" s="67" t="s">
        <v>7966</v>
      </c>
    </row>
    <row r="4017" spans="1:2" ht="15">
      <c r="A4017" s="68" t="s">
        <v>4357</v>
      </c>
      <c r="B4017" s="67" t="s">
        <v>7966</v>
      </c>
    </row>
    <row r="4018" spans="1:2" ht="15">
      <c r="A4018" s="68" t="s">
        <v>4358</v>
      </c>
      <c r="B4018" s="67" t="s">
        <v>7966</v>
      </c>
    </row>
    <row r="4019" spans="1:2" ht="15">
      <c r="A4019" s="68" t="s">
        <v>4359</v>
      </c>
      <c r="B4019" s="67" t="s">
        <v>7966</v>
      </c>
    </row>
    <row r="4020" spans="1:2" ht="15">
      <c r="A4020" s="68" t="s">
        <v>4360</v>
      </c>
      <c r="B4020" s="67" t="s">
        <v>7966</v>
      </c>
    </row>
    <row r="4021" spans="1:2" ht="15">
      <c r="A4021" s="68" t="s">
        <v>4361</v>
      </c>
      <c r="B4021" s="67" t="s">
        <v>7966</v>
      </c>
    </row>
    <row r="4022" spans="1:2" ht="15">
      <c r="A4022" s="68" t="s">
        <v>4362</v>
      </c>
      <c r="B4022" s="67" t="s">
        <v>7966</v>
      </c>
    </row>
    <row r="4023" spans="1:2" ht="15">
      <c r="A4023" s="68" t="s">
        <v>4363</v>
      </c>
      <c r="B4023" s="67" t="s">
        <v>7966</v>
      </c>
    </row>
    <row r="4024" spans="1:2" ht="15">
      <c r="A4024" s="68" t="s">
        <v>4364</v>
      </c>
      <c r="B4024" s="67" t="s">
        <v>7966</v>
      </c>
    </row>
    <row r="4025" spans="1:2" ht="15">
      <c r="A4025" s="68" t="s">
        <v>4365</v>
      </c>
      <c r="B4025" s="67" t="s">
        <v>7966</v>
      </c>
    </row>
    <row r="4026" spans="1:2" ht="15">
      <c r="A4026" s="68" t="s">
        <v>4366</v>
      </c>
      <c r="B4026" s="67" t="s">
        <v>7966</v>
      </c>
    </row>
    <row r="4027" spans="1:2" ht="15">
      <c r="A4027" s="68" t="s">
        <v>4367</v>
      </c>
      <c r="B4027" s="67" t="s">
        <v>7966</v>
      </c>
    </row>
    <row r="4028" spans="1:2" ht="15">
      <c r="A4028" s="68" t="s">
        <v>4368</v>
      </c>
      <c r="B4028" s="67" t="s">
        <v>7966</v>
      </c>
    </row>
    <row r="4029" spans="1:2" ht="15">
      <c r="A4029" s="68" t="s">
        <v>4369</v>
      </c>
      <c r="B4029" s="67" t="s">
        <v>7966</v>
      </c>
    </row>
    <row r="4030" spans="1:2" ht="15">
      <c r="A4030" s="68" t="s">
        <v>4370</v>
      </c>
      <c r="B4030" s="67" t="s">
        <v>7966</v>
      </c>
    </row>
    <row r="4031" spans="1:2" ht="15">
      <c r="A4031" s="68" t="s">
        <v>4371</v>
      </c>
      <c r="B4031" s="67" t="s">
        <v>7966</v>
      </c>
    </row>
    <row r="4032" spans="1:2" ht="15">
      <c r="A4032" s="68" t="s">
        <v>4372</v>
      </c>
      <c r="B4032" s="67" t="s">
        <v>7966</v>
      </c>
    </row>
    <row r="4033" spans="1:2" ht="15">
      <c r="A4033" s="68" t="s">
        <v>4373</v>
      </c>
      <c r="B4033" s="67" t="s">
        <v>7966</v>
      </c>
    </row>
    <row r="4034" spans="1:2" ht="15">
      <c r="A4034" s="68" t="s">
        <v>4374</v>
      </c>
      <c r="B4034" s="67" t="s">
        <v>7966</v>
      </c>
    </row>
    <row r="4035" spans="1:2" ht="15">
      <c r="A4035" s="68" t="s">
        <v>4375</v>
      </c>
      <c r="B4035" s="67" t="s">
        <v>7966</v>
      </c>
    </row>
    <row r="4036" spans="1:2" ht="15">
      <c r="A4036" s="68" t="s">
        <v>4376</v>
      </c>
      <c r="B4036" s="67" t="s">
        <v>7966</v>
      </c>
    </row>
    <row r="4037" spans="1:2" ht="15">
      <c r="A4037" s="68" t="s">
        <v>4377</v>
      </c>
      <c r="B4037" s="67" t="s">
        <v>7966</v>
      </c>
    </row>
    <row r="4038" spans="1:2" ht="15">
      <c r="A4038" s="68" t="s">
        <v>4378</v>
      </c>
      <c r="B4038" s="67" t="s">
        <v>7966</v>
      </c>
    </row>
    <row r="4039" spans="1:2" ht="15">
      <c r="A4039" s="68" t="s">
        <v>4379</v>
      </c>
      <c r="B4039" s="67" t="s">
        <v>7966</v>
      </c>
    </row>
    <row r="4040" spans="1:2" ht="15">
      <c r="A4040" s="68" t="s">
        <v>4380</v>
      </c>
      <c r="B4040" s="67" t="s">
        <v>7966</v>
      </c>
    </row>
    <row r="4041" spans="1:2" ht="15">
      <c r="A4041" s="68" t="s">
        <v>4381</v>
      </c>
      <c r="B4041" s="67" t="s">
        <v>7966</v>
      </c>
    </row>
    <row r="4042" spans="1:2" ht="15">
      <c r="A4042" s="68" t="s">
        <v>4382</v>
      </c>
      <c r="B4042" s="67" t="s">
        <v>7966</v>
      </c>
    </row>
    <row r="4043" spans="1:2" ht="15">
      <c r="A4043" s="68" t="s">
        <v>4383</v>
      </c>
      <c r="B4043" s="67" t="s">
        <v>7966</v>
      </c>
    </row>
    <row r="4044" spans="1:2" ht="15">
      <c r="A4044" s="68" t="s">
        <v>4384</v>
      </c>
      <c r="B4044" s="67" t="s">
        <v>7966</v>
      </c>
    </row>
    <row r="4045" spans="1:2" ht="15">
      <c r="A4045" s="68" t="s">
        <v>4385</v>
      </c>
      <c r="B4045" s="67" t="s">
        <v>7966</v>
      </c>
    </row>
    <row r="4046" spans="1:2" ht="15">
      <c r="A4046" s="68" t="s">
        <v>4386</v>
      </c>
      <c r="B4046" s="67" t="s">
        <v>7966</v>
      </c>
    </row>
    <row r="4047" spans="1:2" ht="15">
      <c r="A4047" s="68" t="s">
        <v>4387</v>
      </c>
      <c r="B4047" s="67" t="s">
        <v>7966</v>
      </c>
    </row>
    <row r="4048" spans="1:2" ht="15">
      <c r="A4048" s="68" t="s">
        <v>4388</v>
      </c>
      <c r="B4048" s="67" t="s">
        <v>7966</v>
      </c>
    </row>
    <row r="4049" spans="1:2" ht="15">
      <c r="A4049" s="68" t="s">
        <v>4389</v>
      </c>
      <c r="B4049" s="67" t="s">
        <v>7966</v>
      </c>
    </row>
    <row r="4050" spans="1:2" ht="15">
      <c r="A4050" s="68" t="s">
        <v>4390</v>
      </c>
      <c r="B4050" s="67" t="s">
        <v>7966</v>
      </c>
    </row>
    <row r="4051" spans="1:2" ht="15">
      <c r="A4051" s="68" t="s">
        <v>4391</v>
      </c>
      <c r="B4051" s="67" t="s">
        <v>7966</v>
      </c>
    </row>
    <row r="4052" spans="1:2" ht="15">
      <c r="A4052" s="68" t="s">
        <v>4392</v>
      </c>
      <c r="B4052" s="67" t="s">
        <v>7966</v>
      </c>
    </row>
    <row r="4053" spans="1:2" ht="15">
      <c r="A4053" s="68" t="s">
        <v>4393</v>
      </c>
      <c r="B4053" s="67" t="s">
        <v>7966</v>
      </c>
    </row>
    <row r="4054" spans="1:2" ht="15">
      <c r="A4054" s="68" t="s">
        <v>4394</v>
      </c>
      <c r="B4054" s="67" t="s">
        <v>7966</v>
      </c>
    </row>
    <row r="4055" spans="1:2" ht="15">
      <c r="A4055" s="68" t="s">
        <v>4395</v>
      </c>
      <c r="B4055" s="67" t="s">
        <v>7966</v>
      </c>
    </row>
    <row r="4056" spans="1:2" ht="15">
      <c r="A4056" s="68" t="s">
        <v>4396</v>
      </c>
      <c r="B4056" s="67" t="s">
        <v>7966</v>
      </c>
    </row>
    <row r="4057" spans="1:2" ht="15">
      <c r="A4057" s="68" t="s">
        <v>4397</v>
      </c>
      <c r="B4057" s="67" t="s">
        <v>7966</v>
      </c>
    </row>
    <row r="4058" spans="1:2" ht="15">
      <c r="A4058" s="68" t="s">
        <v>4398</v>
      </c>
      <c r="B4058" s="67" t="s">
        <v>7966</v>
      </c>
    </row>
    <row r="4059" spans="1:2" ht="15">
      <c r="A4059" s="68" t="s">
        <v>4399</v>
      </c>
      <c r="B4059" s="67" t="s">
        <v>7966</v>
      </c>
    </row>
    <row r="4060" spans="1:2" ht="15">
      <c r="A4060" s="68" t="s">
        <v>4400</v>
      </c>
      <c r="B4060" s="67" t="s">
        <v>7966</v>
      </c>
    </row>
    <row r="4061" spans="1:2" ht="15">
      <c r="A4061" s="68" t="s">
        <v>4401</v>
      </c>
      <c r="B4061" s="67" t="s">
        <v>7966</v>
      </c>
    </row>
    <row r="4062" spans="1:2" ht="15">
      <c r="A4062" s="68" t="s">
        <v>4402</v>
      </c>
      <c r="B4062" s="67" t="s">
        <v>7966</v>
      </c>
    </row>
    <row r="4063" spans="1:2" ht="15">
      <c r="A4063" s="68" t="s">
        <v>4403</v>
      </c>
      <c r="B4063" s="67" t="s">
        <v>7966</v>
      </c>
    </row>
    <row r="4064" spans="1:2" ht="15">
      <c r="A4064" s="68" t="s">
        <v>4404</v>
      </c>
      <c r="B4064" s="67" t="s">
        <v>7966</v>
      </c>
    </row>
    <row r="4065" spans="1:2" ht="15">
      <c r="A4065" s="68" t="s">
        <v>4405</v>
      </c>
      <c r="B4065" s="67" t="s">
        <v>7966</v>
      </c>
    </row>
    <row r="4066" spans="1:2" ht="15">
      <c r="A4066" s="68" t="s">
        <v>4406</v>
      </c>
      <c r="B4066" s="67" t="s">
        <v>7966</v>
      </c>
    </row>
    <row r="4067" spans="1:2" ht="15">
      <c r="A4067" s="68" t="s">
        <v>4407</v>
      </c>
      <c r="B4067" s="67" t="s">
        <v>7966</v>
      </c>
    </row>
    <row r="4068" spans="1:2" ht="15">
      <c r="A4068" s="68" t="s">
        <v>4408</v>
      </c>
      <c r="B4068" s="67" t="s">
        <v>7966</v>
      </c>
    </row>
    <row r="4069" spans="1:2" ht="15">
      <c r="A4069" s="68" t="s">
        <v>4409</v>
      </c>
      <c r="B4069" s="67" t="s">
        <v>7966</v>
      </c>
    </row>
    <row r="4070" spans="1:2" ht="15">
      <c r="A4070" s="68" t="s">
        <v>4410</v>
      </c>
      <c r="B4070" s="67" t="s">
        <v>7966</v>
      </c>
    </row>
    <row r="4071" spans="1:2" ht="15">
      <c r="A4071" s="68" t="s">
        <v>4411</v>
      </c>
      <c r="B4071" s="67" t="s">
        <v>7966</v>
      </c>
    </row>
    <row r="4072" spans="1:2" ht="15">
      <c r="A4072" s="68" t="s">
        <v>4412</v>
      </c>
      <c r="B4072" s="67" t="s">
        <v>7966</v>
      </c>
    </row>
    <row r="4073" spans="1:2" ht="15">
      <c r="A4073" s="68" t="s">
        <v>4413</v>
      </c>
      <c r="B4073" s="67" t="s">
        <v>7966</v>
      </c>
    </row>
    <row r="4074" spans="1:2" ht="15">
      <c r="A4074" s="68" t="s">
        <v>4414</v>
      </c>
      <c r="B4074" s="67" t="s">
        <v>7966</v>
      </c>
    </row>
    <row r="4075" spans="1:2" ht="15">
      <c r="A4075" s="68" t="s">
        <v>4415</v>
      </c>
      <c r="B4075" s="67" t="s">
        <v>7966</v>
      </c>
    </row>
    <row r="4076" spans="1:2" ht="15">
      <c r="A4076" s="68" t="s">
        <v>4416</v>
      </c>
      <c r="B4076" s="67" t="s">
        <v>7966</v>
      </c>
    </row>
    <row r="4077" spans="1:2" ht="15">
      <c r="A4077" s="68" t="s">
        <v>4417</v>
      </c>
      <c r="B4077" s="67" t="s">
        <v>7966</v>
      </c>
    </row>
    <row r="4078" spans="1:2" ht="15">
      <c r="A4078" s="68" t="s">
        <v>4418</v>
      </c>
      <c r="B4078" s="67" t="s">
        <v>7966</v>
      </c>
    </row>
    <row r="4079" spans="1:2" ht="15">
      <c r="A4079" s="68" t="s">
        <v>4419</v>
      </c>
      <c r="B4079" s="67" t="s">
        <v>7966</v>
      </c>
    </row>
    <row r="4080" spans="1:2" ht="15">
      <c r="A4080" s="68" t="s">
        <v>4420</v>
      </c>
      <c r="B4080" s="67" t="s">
        <v>7966</v>
      </c>
    </row>
    <row r="4081" spans="1:2" ht="15">
      <c r="A4081" s="68" t="s">
        <v>4421</v>
      </c>
      <c r="B4081" s="67" t="s">
        <v>7966</v>
      </c>
    </row>
    <row r="4082" spans="1:2" ht="15">
      <c r="A4082" s="68" t="s">
        <v>4422</v>
      </c>
      <c r="B4082" s="67" t="s">
        <v>7966</v>
      </c>
    </row>
    <row r="4083" spans="1:2" ht="15">
      <c r="A4083" s="68" t="s">
        <v>4423</v>
      </c>
      <c r="B4083" s="67" t="s">
        <v>7966</v>
      </c>
    </row>
    <row r="4084" spans="1:2" ht="15">
      <c r="A4084" s="68" t="s">
        <v>4424</v>
      </c>
      <c r="B4084" s="67" t="s">
        <v>7966</v>
      </c>
    </row>
    <row r="4085" spans="1:2" ht="15">
      <c r="A4085" s="68" t="s">
        <v>4425</v>
      </c>
      <c r="B4085" s="67" t="s">
        <v>7966</v>
      </c>
    </row>
    <row r="4086" spans="1:2" ht="15">
      <c r="A4086" s="68" t="s">
        <v>4426</v>
      </c>
      <c r="B4086" s="67" t="s">
        <v>7966</v>
      </c>
    </row>
    <row r="4087" spans="1:2" ht="15">
      <c r="A4087" s="68" t="s">
        <v>4427</v>
      </c>
      <c r="B4087" s="67" t="s">
        <v>7966</v>
      </c>
    </row>
    <row r="4088" spans="1:2" ht="15">
      <c r="A4088" s="68" t="s">
        <v>4428</v>
      </c>
      <c r="B4088" s="67" t="s">
        <v>7966</v>
      </c>
    </row>
    <row r="4089" spans="1:2" ht="15">
      <c r="A4089" s="68" t="s">
        <v>4429</v>
      </c>
      <c r="B4089" s="67" t="s">
        <v>7966</v>
      </c>
    </row>
    <row r="4090" spans="1:2" ht="15">
      <c r="A4090" s="68" t="s">
        <v>4430</v>
      </c>
      <c r="B4090" s="67" t="s">
        <v>7966</v>
      </c>
    </row>
    <row r="4091" spans="1:2" ht="15">
      <c r="A4091" s="68" t="s">
        <v>4431</v>
      </c>
      <c r="B4091" s="67" t="s">
        <v>7966</v>
      </c>
    </row>
    <row r="4092" spans="1:2" ht="15">
      <c r="A4092" s="68" t="s">
        <v>4432</v>
      </c>
      <c r="B4092" s="67" t="s">
        <v>7966</v>
      </c>
    </row>
    <row r="4093" spans="1:2" ht="15">
      <c r="A4093" s="68" t="s">
        <v>4433</v>
      </c>
      <c r="B4093" s="67" t="s">
        <v>7966</v>
      </c>
    </row>
    <row r="4094" spans="1:2" ht="15">
      <c r="A4094" s="68" t="s">
        <v>4434</v>
      </c>
      <c r="B4094" s="67" t="s">
        <v>7966</v>
      </c>
    </row>
    <row r="4095" spans="1:2" ht="15">
      <c r="A4095" s="68" t="s">
        <v>4435</v>
      </c>
      <c r="B4095" s="67" t="s">
        <v>7966</v>
      </c>
    </row>
    <row r="4096" spans="1:2" ht="15">
      <c r="A4096" s="68" t="s">
        <v>4436</v>
      </c>
      <c r="B4096" s="67" t="s">
        <v>7966</v>
      </c>
    </row>
    <row r="4097" spans="1:2" ht="15">
      <c r="A4097" s="68" t="s">
        <v>4437</v>
      </c>
      <c r="B4097" s="67" t="s">
        <v>7966</v>
      </c>
    </row>
    <row r="4098" spans="1:2" ht="15">
      <c r="A4098" s="68" t="s">
        <v>4438</v>
      </c>
      <c r="B4098" s="67" t="s">
        <v>7966</v>
      </c>
    </row>
    <row r="4099" spans="1:2" ht="15">
      <c r="A4099" s="68" t="s">
        <v>4439</v>
      </c>
      <c r="B4099" s="67" t="s">
        <v>7966</v>
      </c>
    </row>
    <row r="4100" spans="1:2" ht="15">
      <c r="A4100" s="68" t="s">
        <v>4440</v>
      </c>
      <c r="B4100" s="67" t="s">
        <v>7966</v>
      </c>
    </row>
    <row r="4101" spans="1:2" ht="15">
      <c r="A4101" s="68" t="s">
        <v>4441</v>
      </c>
      <c r="B4101" s="67" t="s">
        <v>7966</v>
      </c>
    </row>
    <row r="4102" spans="1:2" ht="15">
      <c r="A4102" s="68" t="s">
        <v>4442</v>
      </c>
      <c r="B4102" s="67" t="s">
        <v>7966</v>
      </c>
    </row>
    <row r="4103" spans="1:2" ht="15">
      <c r="A4103" s="68" t="s">
        <v>4443</v>
      </c>
      <c r="B4103" s="67" t="s">
        <v>7966</v>
      </c>
    </row>
    <row r="4104" spans="1:2" ht="15">
      <c r="A4104" s="68" t="s">
        <v>4444</v>
      </c>
      <c r="B4104" s="67" t="s">
        <v>7966</v>
      </c>
    </row>
    <row r="4105" spans="1:2" ht="15">
      <c r="A4105" s="68" t="s">
        <v>4445</v>
      </c>
      <c r="B4105" s="67" t="s">
        <v>7966</v>
      </c>
    </row>
    <row r="4106" spans="1:2" ht="15">
      <c r="A4106" s="68" t="s">
        <v>4446</v>
      </c>
      <c r="B4106" s="67" t="s">
        <v>7966</v>
      </c>
    </row>
    <row r="4107" spans="1:2" ht="15">
      <c r="A4107" s="68" t="s">
        <v>4447</v>
      </c>
      <c r="B4107" s="67" t="s">
        <v>7966</v>
      </c>
    </row>
    <row r="4108" spans="1:2" ht="15">
      <c r="A4108" s="68" t="s">
        <v>4448</v>
      </c>
      <c r="B4108" s="67" t="s">
        <v>7966</v>
      </c>
    </row>
    <row r="4109" spans="1:2" ht="15">
      <c r="A4109" s="68" t="s">
        <v>4449</v>
      </c>
      <c r="B4109" s="67" t="s">
        <v>7966</v>
      </c>
    </row>
    <row r="4110" spans="1:2" ht="15">
      <c r="A4110" s="68" t="s">
        <v>4450</v>
      </c>
      <c r="B4110" s="67" t="s">
        <v>7966</v>
      </c>
    </row>
    <row r="4111" spans="1:2" ht="15">
      <c r="A4111" s="68" t="s">
        <v>4451</v>
      </c>
      <c r="B4111" s="67" t="s">
        <v>7966</v>
      </c>
    </row>
    <row r="4112" spans="1:2" ht="15">
      <c r="A4112" s="68" t="s">
        <v>4452</v>
      </c>
      <c r="B4112" s="67" t="s">
        <v>7966</v>
      </c>
    </row>
    <row r="4113" spans="1:2" ht="15">
      <c r="A4113" s="68" t="s">
        <v>4453</v>
      </c>
      <c r="B4113" s="67" t="s">
        <v>7966</v>
      </c>
    </row>
    <row r="4114" spans="1:2" ht="15">
      <c r="A4114" s="68" t="s">
        <v>4454</v>
      </c>
      <c r="B4114" s="67" t="s">
        <v>7966</v>
      </c>
    </row>
    <row r="4115" spans="1:2" ht="15">
      <c r="A4115" s="68" t="s">
        <v>4455</v>
      </c>
      <c r="B4115" s="67" t="s">
        <v>7966</v>
      </c>
    </row>
    <row r="4116" spans="1:2" ht="15">
      <c r="A4116" s="68" t="s">
        <v>4456</v>
      </c>
      <c r="B4116" s="67" t="s">
        <v>7966</v>
      </c>
    </row>
    <row r="4117" spans="1:2" ht="15">
      <c r="A4117" s="68" t="s">
        <v>4457</v>
      </c>
      <c r="B4117" s="67" t="s">
        <v>7966</v>
      </c>
    </row>
    <row r="4118" spans="1:2" ht="15">
      <c r="A4118" s="68" t="s">
        <v>4458</v>
      </c>
      <c r="B4118" s="67" t="s">
        <v>7966</v>
      </c>
    </row>
    <row r="4119" spans="1:2" ht="15">
      <c r="A4119" s="68" t="s">
        <v>4459</v>
      </c>
      <c r="B4119" s="67" t="s">
        <v>7966</v>
      </c>
    </row>
    <row r="4120" spans="1:2" ht="15">
      <c r="A4120" s="68" t="s">
        <v>4460</v>
      </c>
      <c r="B4120" s="67" t="s">
        <v>7966</v>
      </c>
    </row>
    <row r="4121" spans="1:2" ht="15">
      <c r="A4121" s="68" t="s">
        <v>4461</v>
      </c>
      <c r="B4121" s="67" t="s">
        <v>7966</v>
      </c>
    </row>
    <row r="4122" spans="1:2" ht="15">
      <c r="A4122" s="68" t="s">
        <v>4462</v>
      </c>
      <c r="B4122" s="67" t="s">
        <v>7966</v>
      </c>
    </row>
    <row r="4123" spans="1:2" ht="15">
      <c r="A4123" s="68" t="s">
        <v>4463</v>
      </c>
      <c r="B4123" s="67" t="s">
        <v>7966</v>
      </c>
    </row>
    <row r="4124" spans="1:2" ht="15">
      <c r="A4124" s="68" t="s">
        <v>4464</v>
      </c>
      <c r="B4124" s="67" t="s">
        <v>7966</v>
      </c>
    </row>
    <row r="4125" spans="1:2" ht="15">
      <c r="A4125" s="68" t="s">
        <v>4465</v>
      </c>
      <c r="B4125" s="67" t="s">
        <v>7966</v>
      </c>
    </row>
    <row r="4126" spans="1:2" ht="15">
      <c r="A4126" s="68" t="s">
        <v>4466</v>
      </c>
      <c r="B4126" s="67" t="s">
        <v>7966</v>
      </c>
    </row>
    <row r="4127" spans="1:2" ht="15">
      <c r="A4127" s="68" t="s">
        <v>4467</v>
      </c>
      <c r="B4127" s="67" t="s">
        <v>7966</v>
      </c>
    </row>
    <row r="4128" spans="1:2" ht="15">
      <c r="A4128" s="68" t="s">
        <v>4468</v>
      </c>
      <c r="B4128" s="67" t="s">
        <v>7966</v>
      </c>
    </row>
    <row r="4129" spans="1:2" ht="15">
      <c r="A4129" s="68" t="s">
        <v>4469</v>
      </c>
      <c r="B4129" s="67" t="s">
        <v>7966</v>
      </c>
    </row>
    <row r="4130" spans="1:2" ht="15">
      <c r="A4130" s="68" t="s">
        <v>4470</v>
      </c>
      <c r="B4130" s="67" t="s">
        <v>7966</v>
      </c>
    </row>
    <row r="4131" spans="1:2" ht="15">
      <c r="A4131" s="68" t="s">
        <v>4471</v>
      </c>
      <c r="B4131" s="67" t="s">
        <v>7966</v>
      </c>
    </row>
    <row r="4132" spans="1:2" ht="15">
      <c r="A4132" s="68" t="s">
        <v>4472</v>
      </c>
      <c r="B4132" s="67" t="s">
        <v>7966</v>
      </c>
    </row>
    <row r="4133" spans="1:2" ht="15">
      <c r="A4133" s="68" t="s">
        <v>4473</v>
      </c>
      <c r="B4133" s="67" t="s">
        <v>7966</v>
      </c>
    </row>
    <row r="4134" spans="1:2" ht="15">
      <c r="A4134" s="68" t="s">
        <v>4474</v>
      </c>
      <c r="B4134" s="67" t="s">
        <v>7966</v>
      </c>
    </row>
    <row r="4135" spans="1:2" ht="15">
      <c r="A4135" s="68" t="s">
        <v>4475</v>
      </c>
      <c r="B4135" s="67" t="s">
        <v>7966</v>
      </c>
    </row>
    <row r="4136" spans="1:2" ht="15">
      <c r="A4136" s="68" t="s">
        <v>4476</v>
      </c>
      <c r="B4136" s="67" t="s">
        <v>7966</v>
      </c>
    </row>
    <row r="4137" spans="1:2" ht="15">
      <c r="A4137" s="68" t="s">
        <v>4477</v>
      </c>
      <c r="B4137" s="67" t="s">
        <v>7966</v>
      </c>
    </row>
    <row r="4138" spans="1:2" ht="15">
      <c r="A4138" s="68" t="s">
        <v>4478</v>
      </c>
      <c r="B4138" s="67" t="s">
        <v>7966</v>
      </c>
    </row>
    <row r="4139" spans="1:2" ht="15">
      <c r="A4139" s="68" t="s">
        <v>4479</v>
      </c>
      <c r="B4139" s="67" t="s">
        <v>7966</v>
      </c>
    </row>
    <row r="4140" spans="1:2" ht="15">
      <c r="A4140" s="68" t="s">
        <v>4480</v>
      </c>
      <c r="B4140" s="67" t="s">
        <v>7966</v>
      </c>
    </row>
    <row r="4141" spans="1:2" ht="15">
      <c r="A4141" s="68" t="s">
        <v>4481</v>
      </c>
      <c r="B4141" s="67" t="s">
        <v>7966</v>
      </c>
    </row>
    <row r="4142" spans="1:2" ht="15">
      <c r="A4142" s="68" t="s">
        <v>4482</v>
      </c>
      <c r="B4142" s="67" t="s">
        <v>7966</v>
      </c>
    </row>
    <row r="4143" spans="1:2" ht="15">
      <c r="A4143" s="68" t="s">
        <v>4483</v>
      </c>
      <c r="B4143" s="67" t="s">
        <v>7966</v>
      </c>
    </row>
    <row r="4144" spans="1:2" ht="15">
      <c r="A4144" s="68" t="s">
        <v>4484</v>
      </c>
      <c r="B4144" s="67" t="s">
        <v>7966</v>
      </c>
    </row>
    <row r="4145" spans="1:2" ht="15">
      <c r="A4145" s="68" t="s">
        <v>4485</v>
      </c>
      <c r="B4145" s="67" t="s">
        <v>7966</v>
      </c>
    </row>
    <row r="4146" spans="1:2" ht="15">
      <c r="A4146" s="68" t="s">
        <v>4486</v>
      </c>
      <c r="B4146" s="67" t="s">
        <v>7966</v>
      </c>
    </row>
    <row r="4147" spans="1:2" ht="15">
      <c r="A4147" s="68" t="s">
        <v>4487</v>
      </c>
      <c r="B4147" s="67" t="s">
        <v>7966</v>
      </c>
    </row>
    <row r="4148" spans="1:2" ht="15">
      <c r="A4148" s="68" t="s">
        <v>4488</v>
      </c>
      <c r="B4148" s="67" t="s">
        <v>7966</v>
      </c>
    </row>
    <row r="4149" spans="1:2" ht="15">
      <c r="A4149" s="68" t="s">
        <v>4489</v>
      </c>
      <c r="B4149" s="67" t="s">
        <v>7966</v>
      </c>
    </row>
    <row r="4150" spans="1:2" ht="15">
      <c r="A4150" s="68" t="s">
        <v>4490</v>
      </c>
      <c r="B4150" s="67" t="s">
        <v>7966</v>
      </c>
    </row>
    <row r="4151" spans="1:2" ht="15">
      <c r="A4151" s="68" t="s">
        <v>4491</v>
      </c>
      <c r="B4151" s="67" t="s">
        <v>7966</v>
      </c>
    </row>
    <row r="4152" spans="1:2" ht="15">
      <c r="A4152" s="68" t="s">
        <v>4492</v>
      </c>
      <c r="B4152" s="67" t="s">
        <v>7966</v>
      </c>
    </row>
    <row r="4153" spans="1:2" ht="15">
      <c r="A4153" s="68" t="s">
        <v>4493</v>
      </c>
      <c r="B4153" s="67" t="s">
        <v>7966</v>
      </c>
    </row>
    <row r="4154" spans="1:2" ht="15">
      <c r="A4154" s="68" t="s">
        <v>4494</v>
      </c>
      <c r="B4154" s="67" t="s">
        <v>7966</v>
      </c>
    </row>
    <row r="4155" spans="1:2" ht="15">
      <c r="A4155" s="68" t="s">
        <v>4495</v>
      </c>
      <c r="B4155" s="67" t="s">
        <v>7966</v>
      </c>
    </row>
    <row r="4156" spans="1:2" ht="15">
      <c r="A4156" s="68" t="s">
        <v>4496</v>
      </c>
      <c r="B4156" s="67" t="s">
        <v>7966</v>
      </c>
    </row>
    <row r="4157" spans="1:2" ht="15">
      <c r="A4157" s="68" t="s">
        <v>4497</v>
      </c>
      <c r="B4157" s="67" t="s">
        <v>7966</v>
      </c>
    </row>
    <row r="4158" spans="1:2" ht="15">
      <c r="A4158" s="68" t="s">
        <v>4498</v>
      </c>
      <c r="B4158" s="67" t="s">
        <v>7966</v>
      </c>
    </row>
    <row r="4159" spans="1:2" ht="15">
      <c r="A4159" s="68" t="s">
        <v>4499</v>
      </c>
      <c r="B4159" s="67" t="s">
        <v>7966</v>
      </c>
    </row>
    <row r="4160" spans="1:2" ht="15">
      <c r="A4160" s="68" t="s">
        <v>4500</v>
      </c>
      <c r="B4160" s="67" t="s">
        <v>7966</v>
      </c>
    </row>
    <row r="4161" spans="1:2" ht="15">
      <c r="A4161" s="68" t="s">
        <v>4501</v>
      </c>
      <c r="B4161" s="67" t="s">
        <v>7966</v>
      </c>
    </row>
    <row r="4162" spans="1:2" ht="15">
      <c r="A4162" s="68" t="s">
        <v>4502</v>
      </c>
      <c r="B4162" s="67" t="s">
        <v>7966</v>
      </c>
    </row>
    <row r="4163" spans="1:2" ht="15">
      <c r="A4163" s="68" t="s">
        <v>4503</v>
      </c>
      <c r="B4163" s="67" t="s">
        <v>7966</v>
      </c>
    </row>
    <row r="4164" spans="1:2" ht="15">
      <c r="A4164" s="68" t="s">
        <v>4504</v>
      </c>
      <c r="B4164" s="67" t="s">
        <v>7966</v>
      </c>
    </row>
    <row r="4165" spans="1:2" ht="15">
      <c r="A4165" s="68" t="s">
        <v>4505</v>
      </c>
      <c r="B4165" s="67" t="s">
        <v>7966</v>
      </c>
    </row>
    <row r="4166" spans="1:2" ht="15">
      <c r="A4166" s="68" t="s">
        <v>4506</v>
      </c>
      <c r="B4166" s="67" t="s">
        <v>7966</v>
      </c>
    </row>
    <row r="4167" spans="1:2" ht="15">
      <c r="A4167" s="68" t="s">
        <v>4507</v>
      </c>
      <c r="B4167" s="67" t="s">
        <v>7966</v>
      </c>
    </row>
    <row r="4168" spans="1:2" ht="15">
      <c r="A4168" s="68" t="s">
        <v>4508</v>
      </c>
      <c r="B4168" s="67" t="s">
        <v>7966</v>
      </c>
    </row>
    <row r="4169" spans="1:2" ht="15">
      <c r="A4169" s="68" t="s">
        <v>4509</v>
      </c>
      <c r="B4169" s="67" t="s">
        <v>7966</v>
      </c>
    </row>
    <row r="4170" spans="1:2" ht="15">
      <c r="A4170" s="68" t="s">
        <v>4510</v>
      </c>
      <c r="B4170" s="67" t="s">
        <v>7966</v>
      </c>
    </row>
    <row r="4171" spans="1:2" ht="15">
      <c r="A4171" s="68" t="s">
        <v>4511</v>
      </c>
      <c r="B4171" s="67" t="s">
        <v>7966</v>
      </c>
    </row>
    <row r="4172" spans="1:2" ht="15">
      <c r="A4172" s="68" t="s">
        <v>4512</v>
      </c>
      <c r="B4172" s="67" t="s">
        <v>7966</v>
      </c>
    </row>
    <row r="4173" spans="1:2" ht="15">
      <c r="A4173" s="68" t="s">
        <v>4513</v>
      </c>
      <c r="B4173" s="67" t="s">
        <v>7966</v>
      </c>
    </row>
    <row r="4174" spans="1:2" ht="15">
      <c r="A4174" s="68" t="s">
        <v>4514</v>
      </c>
      <c r="B4174" s="67" t="s">
        <v>7966</v>
      </c>
    </row>
    <row r="4175" spans="1:2" ht="15">
      <c r="A4175" s="68" t="s">
        <v>4515</v>
      </c>
      <c r="B4175" s="67" t="s">
        <v>7966</v>
      </c>
    </row>
    <row r="4176" spans="1:2" ht="15">
      <c r="A4176" s="68" t="s">
        <v>4516</v>
      </c>
      <c r="B4176" s="67" t="s">
        <v>7966</v>
      </c>
    </row>
    <row r="4177" spans="1:2" ht="15">
      <c r="A4177" s="68" t="s">
        <v>4517</v>
      </c>
      <c r="B4177" s="67" t="s">
        <v>7966</v>
      </c>
    </row>
    <row r="4178" spans="1:2" ht="15">
      <c r="A4178" s="68" t="s">
        <v>4518</v>
      </c>
      <c r="B4178" s="67" t="s">
        <v>7966</v>
      </c>
    </row>
    <row r="4179" spans="1:2" ht="15">
      <c r="A4179" s="68" t="s">
        <v>4519</v>
      </c>
      <c r="B4179" s="67" t="s">
        <v>7966</v>
      </c>
    </row>
    <row r="4180" spans="1:2" ht="15">
      <c r="A4180" s="68" t="s">
        <v>4520</v>
      </c>
      <c r="B4180" s="67" t="s">
        <v>7966</v>
      </c>
    </row>
    <row r="4181" spans="1:2" ht="15">
      <c r="A4181" s="68" t="s">
        <v>4521</v>
      </c>
      <c r="B4181" s="67" t="s">
        <v>7966</v>
      </c>
    </row>
    <row r="4182" spans="1:2" ht="15">
      <c r="A4182" s="68" t="s">
        <v>4522</v>
      </c>
      <c r="B4182" s="67" t="s">
        <v>7966</v>
      </c>
    </row>
    <row r="4183" spans="1:2" ht="15">
      <c r="A4183" s="68" t="s">
        <v>4523</v>
      </c>
      <c r="B4183" s="67" t="s">
        <v>7966</v>
      </c>
    </row>
    <row r="4184" spans="1:2" ht="15">
      <c r="A4184" s="68" t="s">
        <v>4524</v>
      </c>
      <c r="B4184" s="67" t="s">
        <v>7966</v>
      </c>
    </row>
    <row r="4185" spans="1:2" ht="15">
      <c r="A4185" s="68" t="s">
        <v>4525</v>
      </c>
      <c r="B4185" s="67" t="s">
        <v>7966</v>
      </c>
    </row>
    <row r="4186" spans="1:2" ht="15">
      <c r="A4186" s="68" t="s">
        <v>4526</v>
      </c>
      <c r="B4186" s="67" t="s">
        <v>7966</v>
      </c>
    </row>
    <row r="4187" spans="1:2" ht="15">
      <c r="A4187" s="68" t="s">
        <v>4527</v>
      </c>
      <c r="B4187" s="67" t="s">
        <v>7966</v>
      </c>
    </row>
    <row r="4188" spans="1:2" ht="15">
      <c r="A4188" s="68" t="s">
        <v>4528</v>
      </c>
      <c r="B4188" s="67" t="s">
        <v>7966</v>
      </c>
    </row>
    <row r="4189" spans="1:2" ht="15">
      <c r="A4189" s="68" t="s">
        <v>4529</v>
      </c>
      <c r="B4189" s="67" t="s">
        <v>7966</v>
      </c>
    </row>
    <row r="4190" spans="1:2" ht="15">
      <c r="A4190" s="68" t="s">
        <v>4530</v>
      </c>
      <c r="B4190" s="67" t="s">
        <v>7966</v>
      </c>
    </row>
    <row r="4191" spans="1:2" ht="15">
      <c r="A4191" s="68" t="s">
        <v>4531</v>
      </c>
      <c r="B4191" s="67" t="s">
        <v>7966</v>
      </c>
    </row>
    <row r="4192" spans="1:2" ht="15">
      <c r="A4192" s="68" t="s">
        <v>4532</v>
      </c>
      <c r="B4192" s="67" t="s">
        <v>7966</v>
      </c>
    </row>
    <row r="4193" spans="1:2" ht="15">
      <c r="A4193" s="68" t="s">
        <v>4533</v>
      </c>
      <c r="B4193" s="67" t="s">
        <v>7966</v>
      </c>
    </row>
    <row r="4194" spans="1:2" ht="15">
      <c r="A4194" s="68" t="s">
        <v>4534</v>
      </c>
      <c r="B4194" s="67" t="s">
        <v>7966</v>
      </c>
    </row>
    <row r="4195" spans="1:2" ht="15">
      <c r="A4195" s="68" t="s">
        <v>4535</v>
      </c>
      <c r="B4195" s="67" t="s">
        <v>7966</v>
      </c>
    </row>
    <row r="4196" spans="1:2" ht="15">
      <c r="A4196" s="68" t="s">
        <v>4536</v>
      </c>
      <c r="B4196" s="67" t="s">
        <v>7966</v>
      </c>
    </row>
    <row r="4197" spans="1:2" ht="15">
      <c r="A4197" s="68" t="s">
        <v>4537</v>
      </c>
      <c r="B4197" s="67" t="s">
        <v>7966</v>
      </c>
    </row>
    <row r="4198" spans="1:2" ht="15">
      <c r="A4198" s="68" t="s">
        <v>4538</v>
      </c>
      <c r="B4198" s="67" t="s">
        <v>7966</v>
      </c>
    </row>
    <row r="4199" spans="1:2" ht="15">
      <c r="A4199" s="68" t="s">
        <v>4539</v>
      </c>
      <c r="B4199" s="67" t="s">
        <v>7966</v>
      </c>
    </row>
    <row r="4200" spans="1:2" ht="15">
      <c r="A4200" s="68" t="s">
        <v>4540</v>
      </c>
      <c r="B4200" s="67" t="s">
        <v>7966</v>
      </c>
    </row>
    <row r="4201" spans="1:2" ht="15">
      <c r="A4201" s="68" t="s">
        <v>4541</v>
      </c>
      <c r="B4201" s="67" t="s">
        <v>7966</v>
      </c>
    </row>
    <row r="4202" spans="1:2" ht="15">
      <c r="A4202" s="68" t="s">
        <v>4542</v>
      </c>
      <c r="B4202" s="67" t="s">
        <v>7966</v>
      </c>
    </row>
    <row r="4203" spans="1:2" ht="15">
      <c r="A4203" s="68" t="s">
        <v>4543</v>
      </c>
      <c r="B4203" s="67" t="s">
        <v>7966</v>
      </c>
    </row>
    <row r="4204" spans="1:2" ht="15">
      <c r="A4204" s="68" t="s">
        <v>4544</v>
      </c>
      <c r="B4204" s="67" t="s">
        <v>7966</v>
      </c>
    </row>
    <row r="4205" spans="1:2" ht="15">
      <c r="A4205" s="68" t="s">
        <v>4545</v>
      </c>
      <c r="B4205" s="67" t="s">
        <v>7966</v>
      </c>
    </row>
    <row r="4206" spans="1:2" ht="15">
      <c r="A4206" s="68" t="s">
        <v>4546</v>
      </c>
      <c r="B4206" s="67" t="s">
        <v>7966</v>
      </c>
    </row>
    <row r="4207" spans="1:2" ht="15">
      <c r="A4207" s="68" t="s">
        <v>4547</v>
      </c>
      <c r="B4207" s="67" t="s">
        <v>7966</v>
      </c>
    </row>
    <row r="4208" spans="1:2" ht="15">
      <c r="A4208" s="68" t="s">
        <v>4548</v>
      </c>
      <c r="B4208" s="67" t="s">
        <v>7966</v>
      </c>
    </row>
    <row r="4209" spans="1:2" ht="15">
      <c r="A4209" s="68" t="s">
        <v>4549</v>
      </c>
      <c r="B4209" s="67" t="s">
        <v>7966</v>
      </c>
    </row>
    <row r="4210" spans="1:2" ht="15">
      <c r="A4210" s="68" t="s">
        <v>4550</v>
      </c>
      <c r="B4210" s="67" t="s">
        <v>7966</v>
      </c>
    </row>
    <row r="4211" spans="1:2" ht="15">
      <c r="A4211" s="68" t="s">
        <v>4551</v>
      </c>
      <c r="B4211" s="67" t="s">
        <v>7966</v>
      </c>
    </row>
    <row r="4212" spans="1:2" ht="15">
      <c r="A4212" s="68" t="s">
        <v>4552</v>
      </c>
      <c r="B4212" s="67" t="s">
        <v>7966</v>
      </c>
    </row>
    <row r="4213" spans="1:2" ht="15">
      <c r="A4213" s="68" t="s">
        <v>4553</v>
      </c>
      <c r="B4213" s="67" t="s">
        <v>7966</v>
      </c>
    </row>
    <row r="4214" spans="1:2" ht="15">
      <c r="A4214" s="68" t="s">
        <v>4554</v>
      </c>
      <c r="B4214" s="67" t="s">
        <v>7966</v>
      </c>
    </row>
    <row r="4215" spans="1:2" ht="15">
      <c r="A4215" s="68" t="s">
        <v>4555</v>
      </c>
      <c r="B4215" s="67" t="s">
        <v>7966</v>
      </c>
    </row>
    <row r="4216" spans="1:2" ht="15">
      <c r="A4216" s="68" t="s">
        <v>4556</v>
      </c>
      <c r="B4216" s="67" t="s">
        <v>7966</v>
      </c>
    </row>
    <row r="4217" spans="1:2" ht="15">
      <c r="A4217" s="68" t="s">
        <v>4557</v>
      </c>
      <c r="B4217" s="67" t="s">
        <v>7966</v>
      </c>
    </row>
    <row r="4218" spans="1:2" ht="15">
      <c r="A4218" s="68" t="s">
        <v>4558</v>
      </c>
      <c r="B4218" s="67" t="s">
        <v>7966</v>
      </c>
    </row>
    <row r="4219" spans="1:2" ht="15">
      <c r="A4219" s="68" t="s">
        <v>4559</v>
      </c>
      <c r="B4219" s="67" t="s">
        <v>7966</v>
      </c>
    </row>
    <row r="4220" spans="1:2" ht="15">
      <c r="A4220" s="68" t="s">
        <v>4560</v>
      </c>
      <c r="B4220" s="67" t="s">
        <v>7966</v>
      </c>
    </row>
    <row r="4221" spans="1:2" ht="15">
      <c r="A4221" s="68" t="s">
        <v>4561</v>
      </c>
      <c r="B4221" s="67" t="s">
        <v>7966</v>
      </c>
    </row>
    <row r="4222" spans="1:2" ht="15">
      <c r="A4222" s="68" t="s">
        <v>4562</v>
      </c>
      <c r="B4222" s="67" t="s">
        <v>7966</v>
      </c>
    </row>
    <row r="4223" spans="1:2" ht="15">
      <c r="A4223" s="68" t="s">
        <v>4563</v>
      </c>
      <c r="B4223" s="67" t="s">
        <v>7966</v>
      </c>
    </row>
    <row r="4224" spans="1:2" ht="15">
      <c r="A4224" s="68" t="s">
        <v>4564</v>
      </c>
      <c r="B4224" s="67" t="s">
        <v>7966</v>
      </c>
    </row>
    <row r="4225" spans="1:2" ht="15">
      <c r="A4225" s="68" t="s">
        <v>4565</v>
      </c>
      <c r="B4225" s="67" t="s">
        <v>7966</v>
      </c>
    </row>
    <row r="4226" spans="1:2" ht="15">
      <c r="A4226" s="68" t="s">
        <v>4566</v>
      </c>
      <c r="B4226" s="67" t="s">
        <v>7966</v>
      </c>
    </row>
    <row r="4227" spans="1:2" ht="15">
      <c r="A4227" s="68" t="s">
        <v>4567</v>
      </c>
      <c r="B4227" s="67" t="s">
        <v>7966</v>
      </c>
    </row>
    <row r="4228" spans="1:2" ht="15">
      <c r="A4228" s="68" t="s">
        <v>4568</v>
      </c>
      <c r="B4228" s="67" t="s">
        <v>7966</v>
      </c>
    </row>
    <row r="4229" spans="1:2" ht="15">
      <c r="A4229" s="68" t="s">
        <v>4569</v>
      </c>
      <c r="B4229" s="67" t="s">
        <v>7966</v>
      </c>
    </row>
    <row r="4230" spans="1:2" ht="15">
      <c r="A4230" s="68" t="s">
        <v>4570</v>
      </c>
      <c r="B4230" s="67" t="s">
        <v>7966</v>
      </c>
    </row>
    <row r="4231" spans="1:2" ht="15">
      <c r="A4231" s="68" t="s">
        <v>4571</v>
      </c>
      <c r="B4231" s="67" t="s">
        <v>7966</v>
      </c>
    </row>
    <row r="4232" spans="1:2" ht="15">
      <c r="A4232" s="68" t="s">
        <v>4572</v>
      </c>
      <c r="B4232" s="67" t="s">
        <v>7966</v>
      </c>
    </row>
    <row r="4233" spans="1:2" ht="15">
      <c r="A4233" s="68" t="s">
        <v>4573</v>
      </c>
      <c r="B4233" s="67" t="s">
        <v>7966</v>
      </c>
    </row>
    <row r="4234" spans="1:2" ht="15">
      <c r="A4234" s="68" t="s">
        <v>4574</v>
      </c>
      <c r="B4234" s="67" t="s">
        <v>7966</v>
      </c>
    </row>
    <row r="4235" spans="1:2" ht="15">
      <c r="A4235" s="68" t="s">
        <v>4575</v>
      </c>
      <c r="B4235" s="67" t="s">
        <v>7966</v>
      </c>
    </row>
    <row r="4236" spans="1:2" ht="15">
      <c r="A4236" s="68" t="s">
        <v>4576</v>
      </c>
      <c r="B4236" s="67" t="s">
        <v>7966</v>
      </c>
    </row>
    <row r="4237" spans="1:2" ht="15">
      <c r="A4237" s="68" t="s">
        <v>4577</v>
      </c>
      <c r="B4237" s="67" t="s">
        <v>7966</v>
      </c>
    </row>
    <row r="4238" spans="1:2" ht="15">
      <c r="A4238" s="68" t="s">
        <v>4578</v>
      </c>
      <c r="B4238" s="67" t="s">
        <v>7966</v>
      </c>
    </row>
    <row r="4239" spans="1:2" ht="15">
      <c r="A4239" s="68" t="s">
        <v>4579</v>
      </c>
      <c r="B4239" s="67" t="s">
        <v>7966</v>
      </c>
    </row>
    <row r="4240" spans="1:2" ht="15">
      <c r="A4240" s="68" t="s">
        <v>4580</v>
      </c>
      <c r="B4240" s="67" t="s">
        <v>7966</v>
      </c>
    </row>
    <row r="4241" spans="1:2" ht="15">
      <c r="A4241" s="68" t="s">
        <v>4581</v>
      </c>
      <c r="B4241" s="67" t="s">
        <v>7966</v>
      </c>
    </row>
    <row r="4242" spans="1:2" ht="15">
      <c r="A4242" s="68" t="s">
        <v>4582</v>
      </c>
      <c r="B4242" s="67" t="s">
        <v>7966</v>
      </c>
    </row>
    <row r="4243" spans="1:2" ht="15">
      <c r="A4243" s="68" t="s">
        <v>4583</v>
      </c>
      <c r="B4243" s="67" t="s">
        <v>7966</v>
      </c>
    </row>
    <row r="4244" spans="1:2" ht="15">
      <c r="A4244" s="68" t="s">
        <v>4584</v>
      </c>
      <c r="B4244" s="67" t="s">
        <v>7966</v>
      </c>
    </row>
    <row r="4245" spans="1:2" ht="15">
      <c r="A4245" s="68" t="s">
        <v>4585</v>
      </c>
      <c r="B4245" s="67" t="s">
        <v>7966</v>
      </c>
    </row>
    <row r="4246" spans="1:2" ht="15">
      <c r="A4246" s="68" t="s">
        <v>4586</v>
      </c>
      <c r="B4246" s="67" t="s">
        <v>7966</v>
      </c>
    </row>
    <row r="4247" spans="1:2" ht="15">
      <c r="A4247" s="68" t="s">
        <v>4587</v>
      </c>
      <c r="B4247" s="67" t="s">
        <v>7966</v>
      </c>
    </row>
    <row r="4248" spans="1:2" ht="15">
      <c r="A4248" s="68" t="s">
        <v>4588</v>
      </c>
      <c r="B4248" s="67" t="s">
        <v>7966</v>
      </c>
    </row>
    <row r="4249" spans="1:2" ht="15">
      <c r="A4249" s="68" t="s">
        <v>4589</v>
      </c>
      <c r="B4249" s="67" t="s">
        <v>7966</v>
      </c>
    </row>
    <row r="4250" spans="1:2" ht="15">
      <c r="A4250" s="68" t="s">
        <v>4590</v>
      </c>
      <c r="B4250" s="67" t="s">
        <v>7966</v>
      </c>
    </row>
    <row r="4251" spans="1:2" ht="15">
      <c r="A4251" s="68" t="s">
        <v>4591</v>
      </c>
      <c r="B4251" s="67" t="s">
        <v>7966</v>
      </c>
    </row>
    <row r="4252" spans="1:2" ht="15">
      <c r="A4252" s="68" t="s">
        <v>4592</v>
      </c>
      <c r="B4252" s="67" t="s">
        <v>7966</v>
      </c>
    </row>
    <row r="4253" spans="1:2" ht="15">
      <c r="A4253" s="68" t="s">
        <v>4593</v>
      </c>
      <c r="B4253" s="67" t="s">
        <v>7966</v>
      </c>
    </row>
    <row r="4254" spans="1:2" ht="15">
      <c r="A4254" s="68" t="s">
        <v>4594</v>
      </c>
      <c r="B4254" s="67" t="s">
        <v>7966</v>
      </c>
    </row>
    <row r="4255" spans="1:2" ht="15">
      <c r="A4255" s="68" t="s">
        <v>4595</v>
      </c>
      <c r="B4255" s="67" t="s">
        <v>7966</v>
      </c>
    </row>
    <row r="4256" spans="1:2" ht="15">
      <c r="A4256" s="68" t="s">
        <v>4596</v>
      </c>
      <c r="B4256" s="67" t="s">
        <v>7966</v>
      </c>
    </row>
    <row r="4257" spans="1:2" ht="15">
      <c r="A4257" s="68" t="s">
        <v>4597</v>
      </c>
      <c r="B4257" s="67" t="s">
        <v>7966</v>
      </c>
    </row>
    <row r="4258" spans="1:2" ht="15">
      <c r="A4258" s="68" t="s">
        <v>4598</v>
      </c>
      <c r="B4258" s="67" t="s">
        <v>7966</v>
      </c>
    </row>
    <row r="4259" spans="1:2" ht="15">
      <c r="A4259" s="68" t="s">
        <v>4599</v>
      </c>
      <c r="B4259" s="67" t="s">
        <v>7966</v>
      </c>
    </row>
    <row r="4260" spans="1:2" ht="15">
      <c r="A4260" s="68" t="s">
        <v>4600</v>
      </c>
      <c r="B4260" s="67" t="s">
        <v>7966</v>
      </c>
    </row>
    <row r="4261" spans="1:2" ht="15">
      <c r="A4261" s="68" t="s">
        <v>4601</v>
      </c>
      <c r="B4261" s="67" t="s">
        <v>7966</v>
      </c>
    </row>
    <row r="4262" spans="1:2" ht="15">
      <c r="A4262" s="68" t="s">
        <v>4602</v>
      </c>
      <c r="B4262" s="67" t="s">
        <v>7966</v>
      </c>
    </row>
    <row r="4263" spans="1:2" ht="15">
      <c r="A4263" s="68" t="s">
        <v>4603</v>
      </c>
      <c r="B4263" s="67" t="s">
        <v>7966</v>
      </c>
    </row>
    <row r="4264" spans="1:2" ht="15">
      <c r="A4264" s="68" t="s">
        <v>4604</v>
      </c>
      <c r="B4264" s="67" t="s">
        <v>7966</v>
      </c>
    </row>
    <row r="4265" spans="1:2" ht="15">
      <c r="A4265" s="68" t="s">
        <v>4605</v>
      </c>
      <c r="B4265" s="67" t="s">
        <v>7966</v>
      </c>
    </row>
    <row r="4266" spans="1:2" ht="15">
      <c r="A4266" s="68" t="s">
        <v>4606</v>
      </c>
      <c r="B4266" s="67" t="s">
        <v>7966</v>
      </c>
    </row>
    <row r="4267" spans="1:2" ht="15">
      <c r="A4267" s="68" t="s">
        <v>4607</v>
      </c>
      <c r="B4267" s="67" t="s">
        <v>7966</v>
      </c>
    </row>
    <row r="4268" spans="1:2" ht="15">
      <c r="A4268" s="68" t="s">
        <v>4608</v>
      </c>
      <c r="B4268" s="67" t="s">
        <v>7966</v>
      </c>
    </row>
    <row r="4269" spans="1:2" ht="15">
      <c r="A4269" s="68" t="s">
        <v>4609</v>
      </c>
      <c r="B4269" s="67" t="s">
        <v>7966</v>
      </c>
    </row>
    <row r="4270" spans="1:2" ht="15">
      <c r="A4270" s="68" t="s">
        <v>4610</v>
      </c>
      <c r="B4270" s="67" t="s">
        <v>7966</v>
      </c>
    </row>
    <row r="4271" spans="1:2" ht="15">
      <c r="A4271" s="68" t="s">
        <v>4611</v>
      </c>
      <c r="B4271" s="67" t="s">
        <v>7966</v>
      </c>
    </row>
    <row r="4272" spans="1:2" ht="15">
      <c r="A4272" s="68" t="s">
        <v>4612</v>
      </c>
      <c r="B4272" s="67" t="s">
        <v>7966</v>
      </c>
    </row>
    <row r="4273" spans="1:2" ht="15">
      <c r="A4273" s="68" t="s">
        <v>4613</v>
      </c>
      <c r="B4273" s="67" t="s">
        <v>7966</v>
      </c>
    </row>
    <row r="4274" spans="1:2" ht="15">
      <c r="A4274" s="68" t="s">
        <v>4614</v>
      </c>
      <c r="B4274" s="67" t="s">
        <v>7966</v>
      </c>
    </row>
    <row r="4275" spans="1:2" ht="15">
      <c r="A4275" s="68" t="s">
        <v>4615</v>
      </c>
      <c r="B4275" s="67" t="s">
        <v>7966</v>
      </c>
    </row>
    <row r="4276" spans="1:2" ht="15">
      <c r="A4276" s="68" t="s">
        <v>4616</v>
      </c>
      <c r="B4276" s="67" t="s">
        <v>7966</v>
      </c>
    </row>
    <row r="4277" spans="1:2" ht="15">
      <c r="A4277" s="68" t="s">
        <v>4617</v>
      </c>
      <c r="B4277" s="67" t="s">
        <v>7966</v>
      </c>
    </row>
    <row r="4278" spans="1:2" ht="15">
      <c r="A4278" s="68" t="s">
        <v>4618</v>
      </c>
      <c r="B4278" s="67" t="s">
        <v>7966</v>
      </c>
    </row>
    <row r="4279" spans="1:2" ht="15">
      <c r="A4279" s="68" t="s">
        <v>4619</v>
      </c>
      <c r="B4279" s="67" t="s">
        <v>7966</v>
      </c>
    </row>
    <row r="4280" spans="1:2" ht="15">
      <c r="A4280" s="68" t="s">
        <v>4620</v>
      </c>
      <c r="B4280" s="67" t="s">
        <v>7966</v>
      </c>
    </row>
    <row r="4281" spans="1:2" ht="15">
      <c r="A4281" s="68" t="s">
        <v>4621</v>
      </c>
      <c r="B4281" s="67" t="s">
        <v>7966</v>
      </c>
    </row>
    <row r="4282" spans="1:2" ht="15">
      <c r="A4282" s="68" t="s">
        <v>4622</v>
      </c>
      <c r="B4282" s="67" t="s">
        <v>7966</v>
      </c>
    </row>
    <row r="4283" spans="1:2" ht="15">
      <c r="A4283" s="68" t="s">
        <v>4623</v>
      </c>
      <c r="B4283" s="67" t="s">
        <v>7966</v>
      </c>
    </row>
    <row r="4284" spans="1:2" ht="15">
      <c r="A4284" s="68" t="s">
        <v>4624</v>
      </c>
      <c r="B4284" s="67" t="s">
        <v>7966</v>
      </c>
    </row>
    <row r="4285" spans="1:2" ht="15">
      <c r="A4285" s="68" t="s">
        <v>4625</v>
      </c>
      <c r="B4285" s="67" t="s">
        <v>7966</v>
      </c>
    </row>
    <row r="4286" spans="1:2" ht="15">
      <c r="A4286" s="68" t="s">
        <v>4626</v>
      </c>
      <c r="B4286" s="67" t="s">
        <v>7966</v>
      </c>
    </row>
    <row r="4287" spans="1:2" ht="15">
      <c r="A4287" s="68" t="s">
        <v>4627</v>
      </c>
      <c r="B4287" s="67" t="s">
        <v>7966</v>
      </c>
    </row>
    <row r="4288" spans="1:2" ht="15">
      <c r="A4288" s="68" t="s">
        <v>4628</v>
      </c>
      <c r="B4288" s="67" t="s">
        <v>7966</v>
      </c>
    </row>
    <row r="4289" spans="1:2" ht="15">
      <c r="A4289" s="68" t="s">
        <v>4629</v>
      </c>
      <c r="B4289" s="67" t="s">
        <v>7966</v>
      </c>
    </row>
    <row r="4290" spans="1:2" ht="15">
      <c r="A4290" s="68" t="s">
        <v>4630</v>
      </c>
      <c r="B4290" s="67" t="s">
        <v>7966</v>
      </c>
    </row>
    <row r="4291" spans="1:2" ht="15">
      <c r="A4291" s="68" t="s">
        <v>4631</v>
      </c>
      <c r="B4291" s="67" t="s">
        <v>7966</v>
      </c>
    </row>
    <row r="4292" spans="1:2" ht="15">
      <c r="A4292" s="68" t="s">
        <v>4632</v>
      </c>
      <c r="B4292" s="67" t="s">
        <v>7966</v>
      </c>
    </row>
    <row r="4293" spans="1:2" ht="15">
      <c r="A4293" s="68" t="s">
        <v>4633</v>
      </c>
      <c r="B4293" s="67" t="s">
        <v>7966</v>
      </c>
    </row>
    <row r="4294" spans="1:2" ht="15">
      <c r="A4294" s="68" t="s">
        <v>4634</v>
      </c>
      <c r="B4294" s="67" t="s">
        <v>7966</v>
      </c>
    </row>
    <row r="4295" spans="1:2" ht="15">
      <c r="A4295" s="68" t="s">
        <v>4635</v>
      </c>
      <c r="B4295" s="67" t="s">
        <v>7966</v>
      </c>
    </row>
    <row r="4296" spans="1:2" ht="15">
      <c r="A4296" s="68" t="s">
        <v>4636</v>
      </c>
      <c r="B4296" s="67" t="s">
        <v>7966</v>
      </c>
    </row>
    <row r="4297" spans="1:2" ht="15">
      <c r="A4297" s="68" t="s">
        <v>4637</v>
      </c>
      <c r="B4297" s="67" t="s">
        <v>7966</v>
      </c>
    </row>
    <row r="4298" spans="1:2" ht="15">
      <c r="A4298" s="68" t="s">
        <v>4638</v>
      </c>
      <c r="B4298" s="67" t="s">
        <v>7966</v>
      </c>
    </row>
    <row r="4299" spans="1:2" ht="15">
      <c r="A4299" s="68" t="s">
        <v>4639</v>
      </c>
      <c r="B4299" s="67" t="s">
        <v>7966</v>
      </c>
    </row>
    <row r="4300" spans="1:2" ht="15">
      <c r="A4300" s="68" t="s">
        <v>4640</v>
      </c>
      <c r="B4300" s="67" t="s">
        <v>7966</v>
      </c>
    </row>
    <row r="4301" spans="1:2" ht="15">
      <c r="A4301" s="68" t="s">
        <v>4641</v>
      </c>
      <c r="B4301" s="67" t="s">
        <v>7966</v>
      </c>
    </row>
    <row r="4302" spans="1:2" ht="15">
      <c r="A4302" s="68" t="s">
        <v>4642</v>
      </c>
      <c r="B4302" s="67" t="s">
        <v>7966</v>
      </c>
    </row>
    <row r="4303" spans="1:2" ht="15">
      <c r="A4303" s="68" t="s">
        <v>4643</v>
      </c>
      <c r="B4303" s="67" t="s">
        <v>7966</v>
      </c>
    </row>
    <row r="4304" spans="1:2" ht="15">
      <c r="A4304" s="68" t="s">
        <v>4644</v>
      </c>
      <c r="B4304" s="67" t="s">
        <v>7966</v>
      </c>
    </row>
    <row r="4305" spans="1:2" ht="15">
      <c r="A4305" s="68" t="s">
        <v>4645</v>
      </c>
      <c r="B4305" s="67" t="s">
        <v>7966</v>
      </c>
    </row>
    <row r="4306" spans="1:2" ht="15">
      <c r="A4306" s="68" t="s">
        <v>4646</v>
      </c>
      <c r="B4306" s="67" t="s">
        <v>7966</v>
      </c>
    </row>
    <row r="4307" spans="1:2" ht="15">
      <c r="A4307" s="68" t="s">
        <v>4647</v>
      </c>
      <c r="B4307" s="67" t="s">
        <v>7966</v>
      </c>
    </row>
    <row r="4308" spans="1:2" ht="15">
      <c r="A4308" s="68" t="s">
        <v>4648</v>
      </c>
      <c r="B4308" s="67" t="s">
        <v>7966</v>
      </c>
    </row>
    <row r="4309" spans="1:2" ht="15">
      <c r="A4309" s="68" t="s">
        <v>4649</v>
      </c>
      <c r="B4309" s="67" t="s">
        <v>7966</v>
      </c>
    </row>
    <row r="4310" spans="1:2" ht="15">
      <c r="A4310" s="68" t="s">
        <v>4650</v>
      </c>
      <c r="B4310" s="67" t="s">
        <v>7966</v>
      </c>
    </row>
    <row r="4311" spans="1:2" ht="15">
      <c r="A4311" s="68" t="s">
        <v>4651</v>
      </c>
      <c r="B4311" s="67" t="s">
        <v>7966</v>
      </c>
    </row>
    <row r="4312" spans="1:2" ht="15">
      <c r="A4312" s="68" t="s">
        <v>4652</v>
      </c>
      <c r="B4312" s="67" t="s">
        <v>7966</v>
      </c>
    </row>
    <row r="4313" spans="1:2" ht="15">
      <c r="A4313" s="68" t="s">
        <v>4653</v>
      </c>
      <c r="B4313" s="67" t="s">
        <v>7966</v>
      </c>
    </row>
    <row r="4314" spans="1:2" ht="15">
      <c r="A4314" s="68" t="s">
        <v>4654</v>
      </c>
      <c r="B4314" s="67" t="s">
        <v>7966</v>
      </c>
    </row>
    <row r="4315" spans="1:2" ht="15">
      <c r="A4315" s="68" t="s">
        <v>4655</v>
      </c>
      <c r="B4315" s="67" t="s">
        <v>7966</v>
      </c>
    </row>
    <row r="4316" spans="1:2" ht="15">
      <c r="A4316" s="68" t="s">
        <v>4656</v>
      </c>
      <c r="B4316" s="67" t="s">
        <v>7966</v>
      </c>
    </row>
    <row r="4317" spans="1:2" ht="15">
      <c r="A4317" s="68" t="s">
        <v>4657</v>
      </c>
      <c r="B4317" s="67" t="s">
        <v>7966</v>
      </c>
    </row>
    <row r="4318" spans="1:2" ht="15">
      <c r="A4318" s="68" t="s">
        <v>4658</v>
      </c>
      <c r="B4318" s="67" t="s">
        <v>7966</v>
      </c>
    </row>
    <row r="4319" spans="1:2" ht="15">
      <c r="A4319" s="68" t="s">
        <v>4659</v>
      </c>
      <c r="B4319" s="67" t="s">
        <v>7966</v>
      </c>
    </row>
    <row r="4320" spans="1:2" ht="15">
      <c r="A4320" s="68" t="s">
        <v>4660</v>
      </c>
      <c r="B4320" s="67" t="s">
        <v>7966</v>
      </c>
    </row>
    <row r="4321" spans="1:2" ht="15">
      <c r="A4321" s="68" t="s">
        <v>4661</v>
      </c>
      <c r="B4321" s="67" t="s">
        <v>7966</v>
      </c>
    </row>
    <row r="4322" spans="1:2" ht="15">
      <c r="A4322" s="68" t="s">
        <v>4662</v>
      </c>
      <c r="B4322" s="67" t="s">
        <v>7966</v>
      </c>
    </row>
    <row r="4323" spans="1:2" ht="15">
      <c r="A4323" s="68" t="s">
        <v>4663</v>
      </c>
      <c r="B4323" s="67" t="s">
        <v>7966</v>
      </c>
    </row>
    <row r="4324" spans="1:2" ht="15">
      <c r="A4324" s="68" t="s">
        <v>4664</v>
      </c>
      <c r="B4324" s="67" t="s">
        <v>7966</v>
      </c>
    </row>
    <row r="4325" spans="1:2" ht="15">
      <c r="A4325" s="68" t="s">
        <v>4665</v>
      </c>
      <c r="B4325" s="67" t="s">
        <v>7966</v>
      </c>
    </row>
    <row r="4326" spans="1:2" ht="15">
      <c r="A4326" s="68" t="s">
        <v>4666</v>
      </c>
      <c r="B4326" s="67" t="s">
        <v>7966</v>
      </c>
    </row>
    <row r="4327" spans="1:2" ht="15">
      <c r="A4327" s="68" t="s">
        <v>4667</v>
      </c>
      <c r="B4327" s="67" t="s">
        <v>7966</v>
      </c>
    </row>
    <row r="4328" spans="1:2" ht="15">
      <c r="A4328" s="68" t="s">
        <v>4668</v>
      </c>
      <c r="B4328" s="67" t="s">
        <v>7966</v>
      </c>
    </row>
    <row r="4329" spans="1:2" ht="15">
      <c r="A4329" s="68" t="s">
        <v>4669</v>
      </c>
      <c r="B4329" s="67" t="s">
        <v>7966</v>
      </c>
    </row>
    <row r="4330" spans="1:2" ht="15">
      <c r="A4330" s="68" t="s">
        <v>4670</v>
      </c>
      <c r="B4330" s="67" t="s">
        <v>7966</v>
      </c>
    </row>
    <row r="4331" spans="1:2" ht="15">
      <c r="A4331" s="68" t="s">
        <v>4671</v>
      </c>
      <c r="B4331" s="67" t="s">
        <v>7966</v>
      </c>
    </row>
    <row r="4332" spans="1:2" ht="15">
      <c r="A4332" s="68" t="s">
        <v>4672</v>
      </c>
      <c r="B4332" s="67" t="s">
        <v>7966</v>
      </c>
    </row>
    <row r="4333" spans="1:2" ht="15">
      <c r="A4333" s="68" t="s">
        <v>4673</v>
      </c>
      <c r="B4333" s="67" t="s">
        <v>7966</v>
      </c>
    </row>
    <row r="4334" spans="1:2" ht="15">
      <c r="A4334" s="68" t="s">
        <v>4674</v>
      </c>
      <c r="B4334" s="67" t="s">
        <v>7966</v>
      </c>
    </row>
    <row r="4335" spans="1:2" ht="15">
      <c r="A4335" s="68" t="s">
        <v>4675</v>
      </c>
      <c r="B4335" s="67" t="s">
        <v>7966</v>
      </c>
    </row>
    <row r="4336" spans="1:2" ht="15">
      <c r="A4336" s="68" t="s">
        <v>4676</v>
      </c>
      <c r="B4336" s="67" t="s">
        <v>7966</v>
      </c>
    </row>
    <row r="4337" spans="1:2" ht="15">
      <c r="A4337" s="68" t="s">
        <v>4677</v>
      </c>
      <c r="B4337" s="67" t="s">
        <v>7966</v>
      </c>
    </row>
    <row r="4338" spans="1:2" ht="15">
      <c r="A4338" s="68" t="s">
        <v>4678</v>
      </c>
      <c r="B4338" s="67" t="s">
        <v>7966</v>
      </c>
    </row>
    <row r="4339" spans="1:2" ht="15">
      <c r="A4339" s="68" t="s">
        <v>4679</v>
      </c>
      <c r="B4339" s="67" t="s">
        <v>7966</v>
      </c>
    </row>
    <row r="4340" spans="1:2" ht="15">
      <c r="A4340" s="68" t="s">
        <v>4680</v>
      </c>
      <c r="B4340" s="67" t="s">
        <v>7966</v>
      </c>
    </row>
    <row r="4341" spans="1:2" ht="15">
      <c r="A4341" s="68" t="s">
        <v>4681</v>
      </c>
      <c r="B4341" s="67" t="s">
        <v>7966</v>
      </c>
    </row>
    <row r="4342" spans="1:2" ht="15">
      <c r="A4342" s="68" t="s">
        <v>4682</v>
      </c>
      <c r="B4342" s="67" t="s">
        <v>7966</v>
      </c>
    </row>
    <row r="4343" spans="1:2" ht="15">
      <c r="A4343" s="68" t="s">
        <v>4683</v>
      </c>
      <c r="B4343" s="67" t="s">
        <v>7966</v>
      </c>
    </row>
    <row r="4344" spans="1:2" ht="15">
      <c r="A4344" s="68" t="s">
        <v>4684</v>
      </c>
      <c r="B4344" s="67" t="s">
        <v>7966</v>
      </c>
    </row>
    <row r="4345" spans="1:2" ht="15">
      <c r="A4345" s="68" t="s">
        <v>4685</v>
      </c>
      <c r="B4345" s="67" t="s">
        <v>7966</v>
      </c>
    </row>
    <row r="4346" spans="1:2" ht="15">
      <c r="A4346" s="68" t="s">
        <v>4686</v>
      </c>
      <c r="B4346" s="67" t="s">
        <v>7966</v>
      </c>
    </row>
    <row r="4347" spans="1:2" ht="15">
      <c r="A4347" s="68" t="s">
        <v>4687</v>
      </c>
      <c r="B4347" s="67" t="s">
        <v>7966</v>
      </c>
    </row>
    <row r="4348" spans="1:2" ht="15">
      <c r="A4348" s="68" t="s">
        <v>4688</v>
      </c>
      <c r="B4348" s="67" t="s">
        <v>7966</v>
      </c>
    </row>
    <row r="4349" spans="1:2" ht="15">
      <c r="A4349" s="68" t="s">
        <v>4689</v>
      </c>
      <c r="B4349" s="67" t="s">
        <v>7966</v>
      </c>
    </row>
    <row r="4350" spans="1:2" ht="15">
      <c r="A4350" s="68" t="s">
        <v>4690</v>
      </c>
      <c r="B4350" s="67" t="s">
        <v>7966</v>
      </c>
    </row>
    <row r="4351" spans="1:2" ht="15">
      <c r="A4351" s="68" t="s">
        <v>4691</v>
      </c>
      <c r="B4351" s="67" t="s">
        <v>7966</v>
      </c>
    </row>
    <row r="4352" spans="1:2" ht="15">
      <c r="A4352" s="68" t="s">
        <v>4692</v>
      </c>
      <c r="B4352" s="67" t="s">
        <v>7966</v>
      </c>
    </row>
    <row r="4353" spans="1:2" ht="15">
      <c r="A4353" s="68" t="s">
        <v>4693</v>
      </c>
      <c r="B4353" s="67" t="s">
        <v>7966</v>
      </c>
    </row>
    <row r="4354" spans="1:2" ht="15">
      <c r="A4354" s="68" t="s">
        <v>4694</v>
      </c>
      <c r="B4354" s="67" t="s">
        <v>7966</v>
      </c>
    </row>
    <row r="4355" spans="1:2" ht="15">
      <c r="A4355" s="68" t="s">
        <v>4695</v>
      </c>
      <c r="B4355" s="67" t="s">
        <v>7966</v>
      </c>
    </row>
    <row r="4356" spans="1:2" ht="15">
      <c r="A4356" s="68" t="s">
        <v>4696</v>
      </c>
      <c r="B4356" s="67" t="s">
        <v>7966</v>
      </c>
    </row>
    <row r="4357" spans="1:2" ht="15">
      <c r="A4357" s="68" t="s">
        <v>4697</v>
      </c>
      <c r="B4357" s="67" t="s">
        <v>7966</v>
      </c>
    </row>
    <row r="4358" spans="1:2" ht="15">
      <c r="A4358" s="68" t="s">
        <v>4698</v>
      </c>
      <c r="B4358" s="67" t="s">
        <v>7966</v>
      </c>
    </row>
    <row r="4359" spans="1:2" ht="15">
      <c r="A4359" s="68" t="s">
        <v>4699</v>
      </c>
      <c r="B4359" s="67" t="s">
        <v>7966</v>
      </c>
    </row>
    <row r="4360" spans="1:2" ht="15">
      <c r="A4360" s="68" t="s">
        <v>4700</v>
      </c>
      <c r="B4360" s="67" t="s">
        <v>7966</v>
      </c>
    </row>
    <row r="4361" spans="1:2" ht="15">
      <c r="A4361" s="68" t="s">
        <v>4701</v>
      </c>
      <c r="B4361" s="67" t="s">
        <v>7966</v>
      </c>
    </row>
    <row r="4362" spans="1:2" ht="15">
      <c r="A4362" s="68" t="s">
        <v>4702</v>
      </c>
      <c r="B4362" s="67" t="s">
        <v>7966</v>
      </c>
    </row>
    <row r="4363" spans="1:2" ht="15">
      <c r="A4363" s="68" t="s">
        <v>4703</v>
      </c>
      <c r="B4363" s="67" t="s">
        <v>7966</v>
      </c>
    </row>
    <row r="4364" spans="1:2" ht="15">
      <c r="A4364" s="68" t="s">
        <v>4704</v>
      </c>
      <c r="B4364" s="67" t="s">
        <v>7966</v>
      </c>
    </row>
    <row r="4365" spans="1:2" ht="15">
      <c r="A4365" s="68" t="s">
        <v>4705</v>
      </c>
      <c r="B4365" s="67" t="s">
        <v>7966</v>
      </c>
    </row>
    <row r="4366" spans="1:2" ht="15">
      <c r="A4366" s="68" t="s">
        <v>4706</v>
      </c>
      <c r="B4366" s="67" t="s">
        <v>7966</v>
      </c>
    </row>
    <row r="4367" spans="1:2" ht="15">
      <c r="A4367" s="68" t="s">
        <v>4707</v>
      </c>
      <c r="B4367" s="67" t="s">
        <v>7966</v>
      </c>
    </row>
    <row r="4368" spans="1:2" ht="15">
      <c r="A4368" s="68" t="s">
        <v>4708</v>
      </c>
      <c r="B4368" s="67" t="s">
        <v>7966</v>
      </c>
    </row>
    <row r="4369" spans="1:2" ht="15">
      <c r="A4369" s="68" t="s">
        <v>4709</v>
      </c>
      <c r="B4369" s="67" t="s">
        <v>7966</v>
      </c>
    </row>
    <row r="4370" spans="1:2" ht="15">
      <c r="A4370" s="68" t="s">
        <v>4710</v>
      </c>
      <c r="B4370" s="67" t="s">
        <v>7966</v>
      </c>
    </row>
    <row r="4371" spans="1:2" ht="15">
      <c r="A4371" s="68" t="s">
        <v>4711</v>
      </c>
      <c r="B4371" s="67" t="s">
        <v>7966</v>
      </c>
    </row>
    <row r="4372" spans="1:2" ht="15">
      <c r="A4372" s="68" t="s">
        <v>4712</v>
      </c>
      <c r="B4372" s="67" t="s">
        <v>7966</v>
      </c>
    </row>
    <row r="4373" spans="1:2" ht="15">
      <c r="A4373" s="68" t="s">
        <v>4713</v>
      </c>
      <c r="B4373" s="67" t="s">
        <v>7966</v>
      </c>
    </row>
    <row r="4374" spans="1:2" ht="15">
      <c r="A4374" s="68" t="s">
        <v>4714</v>
      </c>
      <c r="B4374" s="67" t="s">
        <v>7966</v>
      </c>
    </row>
    <row r="4375" spans="1:2" ht="15">
      <c r="A4375" s="68" t="s">
        <v>4715</v>
      </c>
      <c r="B4375" s="67" t="s">
        <v>7966</v>
      </c>
    </row>
    <row r="4376" spans="1:2" ht="15">
      <c r="A4376" s="68" t="s">
        <v>4716</v>
      </c>
      <c r="B4376" s="67" t="s">
        <v>7966</v>
      </c>
    </row>
    <row r="4377" spans="1:2" ht="15">
      <c r="A4377" s="68" t="s">
        <v>4717</v>
      </c>
      <c r="B4377" s="67" t="s">
        <v>7966</v>
      </c>
    </row>
    <row r="4378" spans="1:2" ht="15">
      <c r="A4378" s="68" t="s">
        <v>4718</v>
      </c>
      <c r="B4378" s="67" t="s">
        <v>7966</v>
      </c>
    </row>
    <row r="4379" spans="1:2" ht="15">
      <c r="A4379" s="68" t="s">
        <v>4719</v>
      </c>
      <c r="B4379" s="67" t="s">
        <v>7966</v>
      </c>
    </row>
    <row r="4380" spans="1:2" ht="15">
      <c r="A4380" s="68" t="s">
        <v>4720</v>
      </c>
      <c r="B4380" s="67" t="s">
        <v>7966</v>
      </c>
    </row>
    <row r="4381" spans="1:2" ht="15">
      <c r="A4381" s="68" t="s">
        <v>4721</v>
      </c>
      <c r="B4381" s="67" t="s">
        <v>7966</v>
      </c>
    </row>
    <row r="4382" spans="1:2" ht="15">
      <c r="A4382" s="68" t="s">
        <v>4722</v>
      </c>
      <c r="B4382" s="67" t="s">
        <v>7966</v>
      </c>
    </row>
    <row r="4383" spans="1:2" ht="15">
      <c r="A4383" s="68" t="s">
        <v>4723</v>
      </c>
      <c r="B4383" s="67" t="s">
        <v>7966</v>
      </c>
    </row>
    <row r="4384" spans="1:2" ht="15">
      <c r="A4384" s="68" t="s">
        <v>4724</v>
      </c>
      <c r="B4384" s="67" t="s">
        <v>7966</v>
      </c>
    </row>
    <row r="4385" spans="1:2" ht="15">
      <c r="A4385" s="68" t="s">
        <v>4725</v>
      </c>
      <c r="B4385" s="67" t="s">
        <v>7966</v>
      </c>
    </row>
    <row r="4386" spans="1:2" ht="15">
      <c r="A4386" s="68" t="s">
        <v>4726</v>
      </c>
      <c r="B4386" s="67" t="s">
        <v>7966</v>
      </c>
    </row>
    <row r="4387" spans="1:2" ht="15">
      <c r="A4387" s="68" t="s">
        <v>4727</v>
      </c>
      <c r="B4387" s="67" t="s">
        <v>7966</v>
      </c>
    </row>
    <row r="4388" spans="1:2" ht="15">
      <c r="A4388" s="68" t="s">
        <v>4728</v>
      </c>
      <c r="B4388" s="67" t="s">
        <v>7966</v>
      </c>
    </row>
    <row r="4389" spans="1:2" ht="15">
      <c r="A4389" s="68" t="s">
        <v>4729</v>
      </c>
      <c r="B4389" s="67" t="s">
        <v>7966</v>
      </c>
    </row>
    <row r="4390" spans="1:2" ht="15">
      <c r="A4390" s="68" t="s">
        <v>4730</v>
      </c>
      <c r="B4390" s="67" t="s">
        <v>7966</v>
      </c>
    </row>
    <row r="4391" spans="1:2" ht="15">
      <c r="A4391" s="68" t="s">
        <v>4731</v>
      </c>
      <c r="B4391" s="67" t="s">
        <v>7966</v>
      </c>
    </row>
    <row r="4392" spans="1:2" ht="15">
      <c r="A4392" s="68" t="s">
        <v>4732</v>
      </c>
      <c r="B4392" s="67" t="s">
        <v>7966</v>
      </c>
    </row>
    <row r="4393" spans="1:2" ht="15">
      <c r="A4393" s="68" t="s">
        <v>4733</v>
      </c>
      <c r="B4393" s="67" t="s">
        <v>7966</v>
      </c>
    </row>
    <row r="4394" spans="1:2" ht="15">
      <c r="A4394" s="68" t="s">
        <v>4734</v>
      </c>
      <c r="B4394" s="67" t="s">
        <v>7966</v>
      </c>
    </row>
    <row r="4395" spans="1:2" ht="15">
      <c r="A4395" s="68" t="s">
        <v>4735</v>
      </c>
      <c r="B4395" s="67" t="s">
        <v>7966</v>
      </c>
    </row>
    <row r="4396" spans="1:2" ht="15">
      <c r="A4396" s="68" t="s">
        <v>4736</v>
      </c>
      <c r="B4396" s="67" t="s">
        <v>7966</v>
      </c>
    </row>
    <row r="4397" spans="1:2" ht="15">
      <c r="A4397" s="68" t="s">
        <v>4737</v>
      </c>
      <c r="B4397" s="67" t="s">
        <v>7966</v>
      </c>
    </row>
    <row r="4398" spans="1:2" ht="15">
      <c r="A4398" s="68" t="s">
        <v>4738</v>
      </c>
      <c r="B4398" s="67" t="s">
        <v>7966</v>
      </c>
    </row>
    <row r="4399" spans="1:2" ht="15">
      <c r="A4399" s="68" t="s">
        <v>4739</v>
      </c>
      <c r="B4399" s="67" t="s">
        <v>7966</v>
      </c>
    </row>
    <row r="4400" spans="1:2" ht="15">
      <c r="A4400" s="68" t="s">
        <v>4740</v>
      </c>
      <c r="B4400" s="67" t="s">
        <v>7966</v>
      </c>
    </row>
    <row r="4401" spans="1:2" ht="15">
      <c r="A4401" s="68" t="s">
        <v>4741</v>
      </c>
      <c r="B4401" s="67" t="s">
        <v>7966</v>
      </c>
    </row>
    <row r="4402" spans="1:2" ht="15">
      <c r="A4402" s="68" t="s">
        <v>4742</v>
      </c>
      <c r="B4402" s="67" t="s">
        <v>7966</v>
      </c>
    </row>
    <row r="4403" spans="1:2" ht="15">
      <c r="A4403" s="68" t="s">
        <v>4743</v>
      </c>
      <c r="B4403" s="67" t="s">
        <v>7966</v>
      </c>
    </row>
    <row r="4404" spans="1:2" ht="15">
      <c r="A4404" s="68" t="s">
        <v>4744</v>
      </c>
      <c r="B4404" s="67" t="s">
        <v>7966</v>
      </c>
    </row>
    <row r="4405" spans="1:2" ht="15">
      <c r="A4405" s="68" t="s">
        <v>4745</v>
      </c>
      <c r="B4405" s="67" t="s">
        <v>7966</v>
      </c>
    </row>
    <row r="4406" spans="1:2" ht="15">
      <c r="A4406" s="68" t="s">
        <v>4746</v>
      </c>
      <c r="B4406" s="67" t="s">
        <v>7966</v>
      </c>
    </row>
    <row r="4407" spans="1:2" ht="15">
      <c r="A4407" s="68" t="s">
        <v>4747</v>
      </c>
      <c r="B4407" s="67" t="s">
        <v>7966</v>
      </c>
    </row>
    <row r="4408" spans="1:2" ht="15">
      <c r="A4408" s="68" t="s">
        <v>4748</v>
      </c>
      <c r="B4408" s="67" t="s">
        <v>7966</v>
      </c>
    </row>
    <row r="4409" spans="1:2" ht="15">
      <c r="A4409" s="68" t="s">
        <v>4749</v>
      </c>
      <c r="B4409" s="67" t="s">
        <v>7966</v>
      </c>
    </row>
    <row r="4410" spans="1:2" ht="15">
      <c r="A4410" s="68" t="s">
        <v>4750</v>
      </c>
      <c r="B4410" s="67" t="s">
        <v>7966</v>
      </c>
    </row>
    <row r="4411" spans="1:2" ht="15">
      <c r="A4411" s="68" t="s">
        <v>4751</v>
      </c>
      <c r="B4411" s="67" t="s">
        <v>7966</v>
      </c>
    </row>
    <row r="4412" spans="1:2" ht="15">
      <c r="A4412" s="68" t="s">
        <v>4752</v>
      </c>
      <c r="B4412" s="67" t="s">
        <v>7966</v>
      </c>
    </row>
    <row r="4413" spans="1:2" ht="15">
      <c r="A4413" s="68" t="s">
        <v>4753</v>
      </c>
      <c r="B4413" s="67" t="s">
        <v>7966</v>
      </c>
    </row>
    <row r="4414" spans="1:2" ht="15">
      <c r="A4414" s="68" t="s">
        <v>4754</v>
      </c>
      <c r="B4414" s="67" t="s">
        <v>7966</v>
      </c>
    </row>
    <row r="4415" spans="1:2" ht="15">
      <c r="A4415" s="68" t="s">
        <v>4755</v>
      </c>
      <c r="B4415" s="67" t="s">
        <v>7966</v>
      </c>
    </row>
    <row r="4416" spans="1:2" ht="15">
      <c r="A4416" s="68" t="s">
        <v>4756</v>
      </c>
      <c r="B4416" s="67" t="s">
        <v>7966</v>
      </c>
    </row>
    <row r="4417" spans="1:2" ht="15">
      <c r="A4417" s="68" t="s">
        <v>4757</v>
      </c>
      <c r="B4417" s="67" t="s">
        <v>7966</v>
      </c>
    </row>
    <row r="4418" spans="1:2" ht="15">
      <c r="A4418" s="68" t="s">
        <v>4758</v>
      </c>
      <c r="B4418" s="67" t="s">
        <v>7966</v>
      </c>
    </row>
    <row r="4419" spans="1:2" ht="15">
      <c r="A4419" s="68" t="s">
        <v>4759</v>
      </c>
      <c r="B4419" s="67" t="s">
        <v>7966</v>
      </c>
    </row>
    <row r="4420" spans="1:2" ht="15">
      <c r="A4420" s="68" t="s">
        <v>4760</v>
      </c>
      <c r="B4420" s="67" t="s">
        <v>7966</v>
      </c>
    </row>
    <row r="4421" spans="1:2" ht="15">
      <c r="A4421" s="68" t="s">
        <v>4761</v>
      </c>
      <c r="B4421" s="67" t="s">
        <v>7966</v>
      </c>
    </row>
    <row r="4422" spans="1:2" ht="15">
      <c r="A4422" s="68" t="s">
        <v>4762</v>
      </c>
      <c r="B4422" s="67" t="s">
        <v>7966</v>
      </c>
    </row>
    <row r="4423" spans="1:2" ht="15">
      <c r="A4423" s="68" t="s">
        <v>4763</v>
      </c>
      <c r="B4423" s="67" t="s">
        <v>7966</v>
      </c>
    </row>
    <row r="4424" spans="1:2" ht="15">
      <c r="A4424" s="68" t="s">
        <v>4764</v>
      </c>
      <c r="B4424" s="67" t="s">
        <v>7966</v>
      </c>
    </row>
    <row r="4425" spans="1:2" ht="15">
      <c r="A4425" s="68" t="s">
        <v>4765</v>
      </c>
      <c r="B4425" s="67" t="s">
        <v>7966</v>
      </c>
    </row>
    <row r="4426" spans="1:2" ht="15">
      <c r="A4426" s="68" t="s">
        <v>4766</v>
      </c>
      <c r="B4426" s="67" t="s">
        <v>7966</v>
      </c>
    </row>
    <row r="4427" spans="1:2" ht="15">
      <c r="A4427" s="68" t="b">
        <v>0</v>
      </c>
      <c r="B4427" s="67" t="s">
        <v>7966</v>
      </c>
    </row>
    <row r="4428" spans="1:2" ht="15">
      <c r="A4428" s="68" t="s">
        <v>4767</v>
      </c>
      <c r="B4428" s="67" t="s">
        <v>7966</v>
      </c>
    </row>
    <row r="4429" spans="1:2" ht="15">
      <c r="A4429" s="68" t="s">
        <v>4768</v>
      </c>
      <c r="B4429" s="67" t="s">
        <v>7966</v>
      </c>
    </row>
    <row r="4430" spans="1:2" ht="15">
      <c r="A4430" s="68" t="s">
        <v>4769</v>
      </c>
      <c r="B4430" s="67" t="s">
        <v>7966</v>
      </c>
    </row>
    <row r="4431" spans="1:2" ht="15">
      <c r="A4431" s="68" t="s">
        <v>4770</v>
      </c>
      <c r="B4431" s="67" t="s">
        <v>7966</v>
      </c>
    </row>
    <row r="4432" spans="1:2" ht="15">
      <c r="A4432" s="68" t="s">
        <v>4771</v>
      </c>
      <c r="B4432" s="67" t="s">
        <v>7966</v>
      </c>
    </row>
    <row r="4433" spans="1:2" ht="15">
      <c r="A4433" s="68" t="s">
        <v>4772</v>
      </c>
      <c r="B4433" s="67" t="s">
        <v>7966</v>
      </c>
    </row>
    <row r="4434" spans="1:2" ht="15">
      <c r="A4434" s="68" t="s">
        <v>4773</v>
      </c>
      <c r="B4434" s="67" t="s">
        <v>7966</v>
      </c>
    </row>
    <row r="4435" spans="1:2" ht="15">
      <c r="A4435" s="68" t="s">
        <v>4774</v>
      </c>
      <c r="B4435" s="67" t="s">
        <v>7966</v>
      </c>
    </row>
    <row r="4436" spans="1:2" ht="15">
      <c r="A4436" s="68" t="s">
        <v>4775</v>
      </c>
      <c r="B4436" s="67" t="s">
        <v>7966</v>
      </c>
    </row>
    <row r="4437" spans="1:2" ht="15">
      <c r="A4437" s="68" t="s">
        <v>4776</v>
      </c>
      <c r="B4437" s="67" t="s">
        <v>7966</v>
      </c>
    </row>
    <row r="4438" spans="1:2" ht="15">
      <c r="A4438" s="68" t="s">
        <v>4777</v>
      </c>
      <c r="B4438" s="67" t="s">
        <v>7966</v>
      </c>
    </row>
    <row r="4439" spans="1:2" ht="15">
      <c r="A4439" s="68" t="s">
        <v>4778</v>
      </c>
      <c r="B4439" s="67" t="s">
        <v>7966</v>
      </c>
    </row>
    <row r="4440" spans="1:2" ht="15">
      <c r="A4440" s="68" t="s">
        <v>4779</v>
      </c>
      <c r="B4440" s="67" t="s">
        <v>7966</v>
      </c>
    </row>
    <row r="4441" spans="1:2" ht="15">
      <c r="A4441" s="68" t="s">
        <v>4780</v>
      </c>
      <c r="B4441" s="67" t="s">
        <v>7966</v>
      </c>
    </row>
    <row r="4442" spans="1:2" ht="15">
      <c r="A4442" s="68" t="s">
        <v>4781</v>
      </c>
      <c r="B4442" s="67" t="s">
        <v>7966</v>
      </c>
    </row>
    <row r="4443" spans="1:2" ht="15">
      <c r="A4443" s="68" t="s">
        <v>4782</v>
      </c>
      <c r="B4443" s="67" t="s">
        <v>7966</v>
      </c>
    </row>
    <row r="4444" spans="1:2" ht="15">
      <c r="A4444" s="68" t="s">
        <v>4783</v>
      </c>
      <c r="B4444" s="67" t="s">
        <v>7966</v>
      </c>
    </row>
    <row r="4445" spans="1:2" ht="15">
      <c r="A4445" s="68" t="s">
        <v>4784</v>
      </c>
      <c r="B4445" s="67" t="s">
        <v>7966</v>
      </c>
    </row>
    <row r="4446" spans="1:2" ht="15">
      <c r="A4446" s="68" t="s">
        <v>4785</v>
      </c>
      <c r="B4446" s="67" t="s">
        <v>7966</v>
      </c>
    </row>
    <row r="4447" spans="1:2" ht="15">
      <c r="A4447" s="68" t="s">
        <v>4786</v>
      </c>
      <c r="B4447" s="67" t="s">
        <v>7966</v>
      </c>
    </row>
    <row r="4448" spans="1:2" ht="15">
      <c r="A4448" s="68" t="s">
        <v>4787</v>
      </c>
      <c r="B4448" s="67" t="s">
        <v>7966</v>
      </c>
    </row>
    <row r="4449" spans="1:2" ht="15">
      <c r="A4449" s="68" t="s">
        <v>4788</v>
      </c>
      <c r="B4449" s="67" t="s">
        <v>7966</v>
      </c>
    </row>
    <row r="4450" spans="1:2" ht="15">
      <c r="A4450" s="68" t="s">
        <v>4789</v>
      </c>
      <c r="B4450" s="67" t="s">
        <v>7966</v>
      </c>
    </row>
    <row r="4451" spans="1:2" ht="15">
      <c r="A4451" s="68" t="s">
        <v>4790</v>
      </c>
      <c r="B4451" s="67" t="s">
        <v>7966</v>
      </c>
    </row>
    <row r="4452" spans="1:2" ht="15">
      <c r="A4452" s="68" t="s">
        <v>4791</v>
      </c>
      <c r="B4452" s="67" t="s">
        <v>7966</v>
      </c>
    </row>
    <row r="4453" spans="1:2" ht="15">
      <c r="A4453" s="68" t="s">
        <v>4792</v>
      </c>
      <c r="B4453" s="67" t="s">
        <v>7966</v>
      </c>
    </row>
    <row r="4454" spans="1:2" ht="15">
      <c r="A4454" s="68" t="s">
        <v>4793</v>
      </c>
      <c r="B4454" s="67" t="s">
        <v>7966</v>
      </c>
    </row>
    <row r="4455" spans="1:2" ht="15">
      <c r="A4455" s="68" t="s">
        <v>4794</v>
      </c>
      <c r="B4455" s="67" t="s">
        <v>7966</v>
      </c>
    </row>
    <row r="4456" spans="1:2" ht="15">
      <c r="A4456" s="68" t="s">
        <v>4795</v>
      </c>
      <c r="B4456" s="67" t="s">
        <v>7966</v>
      </c>
    </row>
    <row r="4457" spans="1:2" ht="15">
      <c r="A4457" s="68" t="s">
        <v>4796</v>
      </c>
      <c r="B4457" s="67" t="s">
        <v>7966</v>
      </c>
    </row>
    <row r="4458" spans="1:2" ht="15">
      <c r="A4458" s="68" t="s">
        <v>4797</v>
      </c>
      <c r="B4458" s="67" t="s">
        <v>7966</v>
      </c>
    </row>
    <row r="4459" spans="1:2" ht="15">
      <c r="A4459" s="68" t="s">
        <v>4798</v>
      </c>
      <c r="B4459" s="67" t="s">
        <v>7966</v>
      </c>
    </row>
    <row r="4460" spans="1:2" ht="15">
      <c r="A4460" s="68" t="s">
        <v>4799</v>
      </c>
      <c r="B4460" s="67" t="s">
        <v>7966</v>
      </c>
    </row>
    <row r="4461" spans="1:2" ht="15">
      <c r="A4461" s="68" t="s">
        <v>4800</v>
      </c>
      <c r="B4461" s="67" t="s">
        <v>7966</v>
      </c>
    </row>
    <row r="4462" spans="1:2" ht="15">
      <c r="A4462" s="68" t="s">
        <v>4801</v>
      </c>
      <c r="B4462" s="67" t="s">
        <v>7966</v>
      </c>
    </row>
    <row r="4463" spans="1:2" ht="15">
      <c r="A4463" s="68" t="s">
        <v>4802</v>
      </c>
      <c r="B4463" s="67" t="s">
        <v>7966</v>
      </c>
    </row>
    <row r="4464" spans="1:2" ht="15">
      <c r="A4464" s="68" t="s">
        <v>4803</v>
      </c>
      <c r="B4464" s="67" t="s">
        <v>7966</v>
      </c>
    </row>
    <row r="4465" spans="1:2" ht="15">
      <c r="A4465" s="68" t="s">
        <v>4804</v>
      </c>
      <c r="B4465" s="67" t="s">
        <v>7966</v>
      </c>
    </row>
    <row r="4466" spans="1:2" ht="15">
      <c r="A4466" s="68" t="s">
        <v>4805</v>
      </c>
      <c r="B4466" s="67" t="s">
        <v>7966</v>
      </c>
    </row>
    <row r="4467" spans="1:2" ht="15">
      <c r="A4467" s="68" t="s">
        <v>4806</v>
      </c>
      <c r="B4467" s="67" t="s">
        <v>7966</v>
      </c>
    </row>
    <row r="4468" spans="1:2" ht="15">
      <c r="A4468" s="68" t="s">
        <v>4807</v>
      </c>
      <c r="B4468" s="67" t="s">
        <v>7966</v>
      </c>
    </row>
    <row r="4469" spans="1:2" ht="15">
      <c r="A4469" s="68" t="s">
        <v>4808</v>
      </c>
      <c r="B4469" s="67" t="s">
        <v>7966</v>
      </c>
    </row>
    <row r="4470" spans="1:2" ht="15">
      <c r="A4470" s="68" t="s">
        <v>4809</v>
      </c>
      <c r="B4470" s="67" t="s">
        <v>7966</v>
      </c>
    </row>
    <row r="4471" spans="1:2" ht="15">
      <c r="A4471" s="68" t="s">
        <v>4810</v>
      </c>
      <c r="B4471" s="67" t="s">
        <v>7966</v>
      </c>
    </row>
    <row r="4472" spans="1:2" ht="15">
      <c r="A4472" s="68" t="s">
        <v>4811</v>
      </c>
      <c r="B4472" s="67" t="s">
        <v>7966</v>
      </c>
    </row>
    <row r="4473" spans="1:2" ht="15">
      <c r="A4473" s="68" t="s">
        <v>4812</v>
      </c>
      <c r="B4473" s="67" t="s">
        <v>7966</v>
      </c>
    </row>
    <row r="4474" spans="1:2" ht="15">
      <c r="A4474" s="68" t="s">
        <v>4813</v>
      </c>
      <c r="B4474" s="67" t="s">
        <v>7966</v>
      </c>
    </row>
    <row r="4475" spans="1:2" ht="15">
      <c r="A4475" s="68" t="s">
        <v>4814</v>
      </c>
      <c r="B4475" s="67" t="s">
        <v>7966</v>
      </c>
    </row>
    <row r="4476" spans="1:2" ht="15">
      <c r="A4476" s="68" t="s">
        <v>4815</v>
      </c>
      <c r="B4476" s="67" t="s">
        <v>7966</v>
      </c>
    </row>
    <row r="4477" spans="1:2" ht="15">
      <c r="A4477" s="68" t="s">
        <v>4816</v>
      </c>
      <c r="B4477" s="67" t="s">
        <v>7966</v>
      </c>
    </row>
    <row r="4478" spans="1:2" ht="15">
      <c r="A4478" s="68" t="s">
        <v>4817</v>
      </c>
      <c r="B4478" s="67" t="s">
        <v>7966</v>
      </c>
    </row>
    <row r="4479" spans="1:2" ht="15">
      <c r="A4479" s="68" t="s">
        <v>4818</v>
      </c>
      <c r="B4479" s="67" t="s">
        <v>7966</v>
      </c>
    </row>
    <row r="4480" spans="1:2" ht="15">
      <c r="A4480" s="68" t="s">
        <v>4819</v>
      </c>
      <c r="B4480" s="67" t="s">
        <v>7966</v>
      </c>
    </row>
    <row r="4481" spans="1:2" ht="15">
      <c r="A4481" s="68" t="s">
        <v>4820</v>
      </c>
      <c r="B4481" s="67" t="s">
        <v>7966</v>
      </c>
    </row>
    <row r="4482" spans="1:2" ht="15">
      <c r="A4482" s="68" t="s">
        <v>4821</v>
      </c>
      <c r="B4482" s="67" t="s">
        <v>7966</v>
      </c>
    </row>
    <row r="4483" spans="1:2" ht="15">
      <c r="A4483" s="68" t="s">
        <v>4822</v>
      </c>
      <c r="B4483" s="67" t="s">
        <v>7966</v>
      </c>
    </row>
    <row r="4484" spans="1:2" ht="15">
      <c r="A4484" s="68" t="s">
        <v>4823</v>
      </c>
      <c r="B4484" s="67" t="s">
        <v>7966</v>
      </c>
    </row>
    <row r="4485" spans="1:2" ht="15">
      <c r="A4485" s="68" t="s">
        <v>4824</v>
      </c>
      <c r="B4485" s="67" t="s">
        <v>7966</v>
      </c>
    </row>
    <row r="4486" spans="1:2" ht="15">
      <c r="A4486" s="68" t="s">
        <v>4825</v>
      </c>
      <c r="B4486" s="67" t="s">
        <v>7966</v>
      </c>
    </row>
    <row r="4487" spans="1:2" ht="15">
      <c r="A4487" s="68" t="s">
        <v>4826</v>
      </c>
      <c r="B4487" s="67" t="s">
        <v>7966</v>
      </c>
    </row>
    <row r="4488" spans="1:2" ht="15">
      <c r="A4488" s="68" t="s">
        <v>4827</v>
      </c>
      <c r="B4488" s="67" t="s">
        <v>7966</v>
      </c>
    </row>
    <row r="4489" spans="1:2" ht="15">
      <c r="A4489" s="68" t="s">
        <v>4828</v>
      </c>
      <c r="B4489" s="67" t="s">
        <v>7966</v>
      </c>
    </row>
    <row r="4490" spans="1:2" ht="15">
      <c r="A4490" s="68" t="s">
        <v>4829</v>
      </c>
      <c r="B4490" s="67" t="s">
        <v>7966</v>
      </c>
    </row>
    <row r="4491" spans="1:2" ht="15">
      <c r="A4491" s="68" t="s">
        <v>4830</v>
      </c>
      <c r="B4491" s="67" t="s">
        <v>7966</v>
      </c>
    </row>
    <row r="4492" spans="1:2" ht="15">
      <c r="A4492" s="68" t="s">
        <v>4831</v>
      </c>
      <c r="B4492" s="67" t="s">
        <v>7966</v>
      </c>
    </row>
    <row r="4493" spans="1:2" ht="15">
      <c r="A4493" s="68" t="s">
        <v>4832</v>
      </c>
      <c r="B4493" s="67" t="s">
        <v>7966</v>
      </c>
    </row>
    <row r="4494" spans="1:2" ht="15">
      <c r="A4494" s="68" t="s">
        <v>4833</v>
      </c>
      <c r="B4494" s="67" t="s">
        <v>7966</v>
      </c>
    </row>
    <row r="4495" spans="1:2" ht="15">
      <c r="A4495" s="68" t="s">
        <v>4834</v>
      </c>
      <c r="B4495" s="67" t="s">
        <v>7966</v>
      </c>
    </row>
    <row r="4496" spans="1:2" ht="15">
      <c r="A4496" s="68" t="s">
        <v>4835</v>
      </c>
      <c r="B4496" s="67" t="s">
        <v>7966</v>
      </c>
    </row>
    <row r="4497" spans="1:2" ht="15">
      <c r="A4497" s="68" t="s">
        <v>4836</v>
      </c>
      <c r="B4497" s="67" t="s">
        <v>7966</v>
      </c>
    </row>
    <row r="4498" spans="1:2" ht="15">
      <c r="A4498" s="68" t="s">
        <v>4837</v>
      </c>
      <c r="B4498" s="67" t="s">
        <v>7966</v>
      </c>
    </row>
    <row r="4499" spans="1:2" ht="15">
      <c r="A4499" s="68" t="s">
        <v>4838</v>
      </c>
      <c r="B4499" s="67" t="s">
        <v>7966</v>
      </c>
    </row>
    <row r="4500" spans="1:2" ht="15">
      <c r="A4500" s="68" t="s">
        <v>4839</v>
      </c>
      <c r="B4500" s="67" t="s">
        <v>7966</v>
      </c>
    </row>
    <row r="4501" spans="1:2" ht="15">
      <c r="A4501" s="68" t="s">
        <v>4840</v>
      </c>
      <c r="B4501" s="67" t="s">
        <v>7966</v>
      </c>
    </row>
    <row r="4502" spans="1:2" ht="15">
      <c r="A4502" s="68" t="s">
        <v>4841</v>
      </c>
      <c r="B4502" s="67" t="s">
        <v>7966</v>
      </c>
    </row>
    <row r="4503" spans="1:2" ht="15">
      <c r="A4503" s="68" t="s">
        <v>4842</v>
      </c>
      <c r="B4503" s="67" t="s">
        <v>7966</v>
      </c>
    </row>
    <row r="4504" spans="1:2" ht="15">
      <c r="A4504" s="68" t="s">
        <v>4843</v>
      </c>
      <c r="B4504" s="67" t="s">
        <v>7966</v>
      </c>
    </row>
    <row r="4505" spans="1:2" ht="15">
      <c r="A4505" s="68" t="s">
        <v>4844</v>
      </c>
      <c r="B4505" s="67" t="s">
        <v>7966</v>
      </c>
    </row>
    <row r="4506" spans="1:2" ht="15">
      <c r="A4506" s="68" t="s">
        <v>4845</v>
      </c>
      <c r="B4506" s="67" t="s">
        <v>7966</v>
      </c>
    </row>
    <row r="4507" spans="1:2" ht="15">
      <c r="A4507" s="68" t="s">
        <v>4846</v>
      </c>
      <c r="B4507" s="67" t="s">
        <v>7966</v>
      </c>
    </row>
    <row r="4508" spans="1:2" ht="15">
      <c r="A4508" s="68" t="s">
        <v>4847</v>
      </c>
      <c r="B4508" s="67" t="s">
        <v>7966</v>
      </c>
    </row>
    <row r="4509" spans="1:2" ht="15">
      <c r="A4509" s="68" t="s">
        <v>4848</v>
      </c>
      <c r="B4509" s="67" t="s">
        <v>7966</v>
      </c>
    </row>
    <row r="4510" spans="1:2" ht="15">
      <c r="A4510" s="68" t="s">
        <v>4849</v>
      </c>
      <c r="B4510" s="67" t="s">
        <v>7966</v>
      </c>
    </row>
    <row r="4511" spans="1:2" ht="15">
      <c r="A4511" s="68" t="s">
        <v>4850</v>
      </c>
      <c r="B4511" s="67" t="s">
        <v>7966</v>
      </c>
    </row>
    <row r="4512" spans="1:2" ht="15">
      <c r="A4512" s="68" t="s">
        <v>4851</v>
      </c>
      <c r="B4512" s="67" t="s">
        <v>7966</v>
      </c>
    </row>
    <row r="4513" spans="1:2" ht="15">
      <c r="A4513" s="68" t="s">
        <v>4852</v>
      </c>
      <c r="B4513" s="67" t="s">
        <v>7966</v>
      </c>
    </row>
    <row r="4514" spans="1:2" ht="15">
      <c r="A4514" s="68" t="s">
        <v>4853</v>
      </c>
      <c r="B4514" s="67" t="s">
        <v>7966</v>
      </c>
    </row>
    <row r="4515" spans="1:2" ht="15">
      <c r="A4515" s="68" t="s">
        <v>4854</v>
      </c>
      <c r="B4515" s="67" t="s">
        <v>7966</v>
      </c>
    </row>
    <row r="4516" spans="1:2" ht="15">
      <c r="A4516" s="68" t="s">
        <v>4855</v>
      </c>
      <c r="B4516" s="67" t="s">
        <v>7966</v>
      </c>
    </row>
    <row r="4517" spans="1:2" ht="15">
      <c r="A4517" s="68" t="s">
        <v>4856</v>
      </c>
      <c r="B4517" s="67" t="s">
        <v>7966</v>
      </c>
    </row>
    <row r="4518" spans="1:2" ht="15">
      <c r="A4518" s="68" t="s">
        <v>4857</v>
      </c>
      <c r="B4518" s="67" t="s">
        <v>7966</v>
      </c>
    </row>
    <row r="4519" spans="1:2" ht="15">
      <c r="A4519" s="68" t="s">
        <v>4858</v>
      </c>
      <c r="B4519" s="67" t="s">
        <v>7966</v>
      </c>
    </row>
    <row r="4520" spans="1:2" ht="15">
      <c r="A4520" s="68" t="s">
        <v>4859</v>
      </c>
      <c r="B4520" s="67" t="s">
        <v>7966</v>
      </c>
    </row>
    <row r="4521" spans="1:2" ht="15">
      <c r="A4521" s="68" t="s">
        <v>4860</v>
      </c>
      <c r="B4521" s="67" t="s">
        <v>7966</v>
      </c>
    </row>
    <row r="4522" spans="1:2" ht="15">
      <c r="A4522" s="68" t="s">
        <v>4861</v>
      </c>
      <c r="B4522" s="67" t="s">
        <v>7966</v>
      </c>
    </row>
    <row r="4523" spans="1:2" ht="15">
      <c r="A4523" s="68" t="s">
        <v>4862</v>
      </c>
      <c r="B4523" s="67" t="s">
        <v>7966</v>
      </c>
    </row>
    <row r="4524" spans="1:2" ht="15">
      <c r="A4524" s="68" t="s">
        <v>4863</v>
      </c>
      <c r="B4524" s="67" t="s">
        <v>7966</v>
      </c>
    </row>
    <row r="4525" spans="1:2" ht="15">
      <c r="A4525" s="68" t="s">
        <v>4864</v>
      </c>
      <c r="B4525" s="67" t="s">
        <v>7966</v>
      </c>
    </row>
    <row r="4526" spans="1:2" ht="15">
      <c r="A4526" s="68" t="s">
        <v>4865</v>
      </c>
      <c r="B4526" s="67" t="s">
        <v>7966</v>
      </c>
    </row>
    <row r="4527" spans="1:2" ht="15">
      <c r="A4527" s="68" t="s">
        <v>4866</v>
      </c>
      <c r="B4527" s="67" t="s">
        <v>7966</v>
      </c>
    </row>
    <row r="4528" spans="1:2" ht="15">
      <c r="A4528" s="68" t="s">
        <v>4867</v>
      </c>
      <c r="B4528" s="67" t="s">
        <v>7966</v>
      </c>
    </row>
    <row r="4529" spans="1:2" ht="15">
      <c r="A4529" s="68" t="s">
        <v>4868</v>
      </c>
      <c r="B4529" s="67" t="s">
        <v>7966</v>
      </c>
    </row>
    <row r="4530" spans="1:2" ht="15">
      <c r="A4530" s="68" t="s">
        <v>4869</v>
      </c>
      <c r="B4530" s="67" t="s">
        <v>7966</v>
      </c>
    </row>
    <row r="4531" spans="1:2" ht="15">
      <c r="A4531" s="68" t="s">
        <v>4870</v>
      </c>
      <c r="B4531" s="67" t="s">
        <v>7966</v>
      </c>
    </row>
    <row r="4532" spans="1:2" ht="15">
      <c r="A4532" s="68" t="s">
        <v>4871</v>
      </c>
      <c r="B4532" s="67" t="s">
        <v>7966</v>
      </c>
    </row>
    <row r="4533" spans="1:2" ht="15">
      <c r="A4533" s="68" t="s">
        <v>4872</v>
      </c>
      <c r="B4533" s="67" t="s">
        <v>7966</v>
      </c>
    </row>
    <row r="4534" spans="1:2" ht="15">
      <c r="A4534" s="68" t="s">
        <v>4873</v>
      </c>
      <c r="B4534" s="67" t="s">
        <v>7966</v>
      </c>
    </row>
    <row r="4535" spans="1:2" ht="15">
      <c r="A4535" s="68" t="s">
        <v>4874</v>
      </c>
      <c r="B4535" s="67" t="s">
        <v>7966</v>
      </c>
    </row>
    <row r="4536" spans="1:2" ht="15">
      <c r="A4536" s="68" t="s">
        <v>4875</v>
      </c>
      <c r="B4536" s="67" t="s">
        <v>7966</v>
      </c>
    </row>
    <row r="4537" spans="1:2" ht="15">
      <c r="A4537" s="68" t="s">
        <v>4876</v>
      </c>
      <c r="B4537" s="67" t="s">
        <v>7966</v>
      </c>
    </row>
    <row r="4538" spans="1:2" ht="15">
      <c r="A4538" s="68" t="s">
        <v>4877</v>
      </c>
      <c r="B4538" s="67" t="s">
        <v>7966</v>
      </c>
    </row>
    <row r="4539" spans="1:2" ht="15">
      <c r="A4539" s="68" t="s">
        <v>4878</v>
      </c>
      <c r="B4539" s="67" t="s">
        <v>7966</v>
      </c>
    </row>
    <row r="4540" spans="1:2" ht="15">
      <c r="A4540" s="68" t="s">
        <v>4879</v>
      </c>
      <c r="B4540" s="67" t="s">
        <v>7966</v>
      </c>
    </row>
    <row r="4541" spans="1:2" ht="15">
      <c r="A4541" s="68" t="s">
        <v>4880</v>
      </c>
      <c r="B4541" s="67" t="s">
        <v>7966</v>
      </c>
    </row>
    <row r="4542" spans="1:2" ht="15">
      <c r="A4542" s="68" t="s">
        <v>4881</v>
      </c>
      <c r="B4542" s="67" t="s">
        <v>7966</v>
      </c>
    </row>
    <row r="4543" spans="1:2" ht="15">
      <c r="A4543" s="68" t="s">
        <v>4882</v>
      </c>
      <c r="B4543" s="67" t="s">
        <v>7966</v>
      </c>
    </row>
    <row r="4544" spans="1:2" ht="15">
      <c r="A4544" s="68" t="s">
        <v>4883</v>
      </c>
      <c r="B4544" s="67" t="s">
        <v>7966</v>
      </c>
    </row>
    <row r="4545" spans="1:2" ht="15">
      <c r="A4545" s="68" t="s">
        <v>4884</v>
      </c>
      <c r="B4545" s="67" t="s">
        <v>7966</v>
      </c>
    </row>
    <row r="4546" spans="1:2" ht="15">
      <c r="A4546" s="68" t="s">
        <v>4885</v>
      </c>
      <c r="B4546" s="67" t="s">
        <v>7966</v>
      </c>
    </row>
    <row r="4547" spans="1:2" ht="15">
      <c r="A4547" s="68" t="s">
        <v>4886</v>
      </c>
      <c r="B4547" s="67" t="s">
        <v>7966</v>
      </c>
    </row>
    <row r="4548" spans="1:2" ht="15">
      <c r="A4548" s="68" t="s">
        <v>4887</v>
      </c>
      <c r="B4548" s="67" t="s">
        <v>7966</v>
      </c>
    </row>
    <row r="4549" spans="1:2" ht="15">
      <c r="A4549" s="68" t="s">
        <v>4888</v>
      </c>
      <c r="B4549" s="67" t="s">
        <v>7966</v>
      </c>
    </row>
    <row r="4550" spans="1:2" ht="15">
      <c r="A4550" s="68" t="s">
        <v>4889</v>
      </c>
      <c r="B4550" s="67" t="s">
        <v>7966</v>
      </c>
    </row>
    <row r="4551" spans="1:2" ht="15">
      <c r="A4551" s="68" t="s">
        <v>4890</v>
      </c>
      <c r="B4551" s="67" t="s">
        <v>7966</v>
      </c>
    </row>
    <row r="4552" spans="1:2" ht="15">
      <c r="A4552" s="68" t="s">
        <v>4891</v>
      </c>
      <c r="B4552" s="67" t="s">
        <v>7966</v>
      </c>
    </row>
    <row r="4553" spans="1:2" ht="15">
      <c r="A4553" s="68" t="s">
        <v>4892</v>
      </c>
      <c r="B4553" s="67" t="s">
        <v>7966</v>
      </c>
    </row>
    <row r="4554" spans="1:2" ht="15">
      <c r="A4554" s="68" t="s">
        <v>4893</v>
      </c>
      <c r="B4554" s="67" t="s">
        <v>7966</v>
      </c>
    </row>
    <row r="4555" spans="1:2" ht="15">
      <c r="A4555" s="68" t="s">
        <v>4894</v>
      </c>
      <c r="B4555" s="67" t="s">
        <v>7966</v>
      </c>
    </row>
    <row r="4556" spans="1:2" ht="15">
      <c r="A4556" s="68" t="s">
        <v>4895</v>
      </c>
      <c r="B4556" s="67" t="s">
        <v>7966</v>
      </c>
    </row>
    <row r="4557" spans="1:2" ht="15">
      <c r="A4557" s="68" t="s">
        <v>4896</v>
      </c>
      <c r="B4557" s="67" t="s">
        <v>7966</v>
      </c>
    </row>
    <row r="4558" spans="1:2" ht="15">
      <c r="A4558" s="68" t="s">
        <v>4897</v>
      </c>
      <c r="B4558" s="67" t="s">
        <v>7966</v>
      </c>
    </row>
    <row r="4559" spans="1:2" ht="15">
      <c r="A4559" s="68" t="s">
        <v>4898</v>
      </c>
      <c r="B4559" s="67" t="s">
        <v>7966</v>
      </c>
    </row>
    <row r="4560" spans="1:2" ht="15">
      <c r="A4560" s="68" t="s">
        <v>4899</v>
      </c>
      <c r="B4560" s="67" t="s">
        <v>7966</v>
      </c>
    </row>
    <row r="4561" spans="1:2" ht="15">
      <c r="A4561" s="68" t="s">
        <v>4900</v>
      </c>
      <c r="B4561" s="67" t="s">
        <v>7966</v>
      </c>
    </row>
    <row r="4562" spans="1:2" ht="15">
      <c r="A4562" s="68" t="s">
        <v>4901</v>
      </c>
      <c r="B4562" s="67" t="s">
        <v>7966</v>
      </c>
    </row>
    <row r="4563" spans="1:2" ht="15">
      <c r="A4563" s="68" t="s">
        <v>4902</v>
      </c>
      <c r="B4563" s="67" t="s">
        <v>7966</v>
      </c>
    </row>
    <row r="4564" spans="1:2" ht="15">
      <c r="A4564" s="68" t="s">
        <v>4903</v>
      </c>
      <c r="B4564" s="67" t="s">
        <v>7966</v>
      </c>
    </row>
    <row r="4565" spans="1:2" ht="15">
      <c r="A4565" s="68" t="s">
        <v>4904</v>
      </c>
      <c r="B4565" s="67" t="s">
        <v>7966</v>
      </c>
    </row>
    <row r="4566" spans="1:2" ht="15">
      <c r="A4566" s="68" t="s">
        <v>4905</v>
      </c>
      <c r="B4566" s="67" t="s">
        <v>7966</v>
      </c>
    </row>
    <row r="4567" spans="1:2" ht="15">
      <c r="A4567" s="68" t="s">
        <v>4906</v>
      </c>
      <c r="B4567" s="67" t="s">
        <v>7966</v>
      </c>
    </row>
    <row r="4568" spans="1:2" ht="15">
      <c r="A4568" s="68" t="s">
        <v>4907</v>
      </c>
      <c r="B4568" s="67" t="s">
        <v>7966</v>
      </c>
    </row>
    <row r="4569" spans="1:2" ht="15">
      <c r="A4569" s="68" t="s">
        <v>4908</v>
      </c>
      <c r="B4569" s="67" t="s">
        <v>7966</v>
      </c>
    </row>
    <row r="4570" spans="1:2" ht="15">
      <c r="A4570" s="68" t="s">
        <v>4909</v>
      </c>
      <c r="B4570" s="67" t="s">
        <v>7966</v>
      </c>
    </row>
    <row r="4571" spans="1:2" ht="15">
      <c r="A4571" s="68" t="s">
        <v>4910</v>
      </c>
      <c r="B4571" s="67" t="s">
        <v>7966</v>
      </c>
    </row>
    <row r="4572" spans="1:2" ht="15">
      <c r="A4572" s="68" t="s">
        <v>4911</v>
      </c>
      <c r="B4572" s="67" t="s">
        <v>7966</v>
      </c>
    </row>
    <row r="4573" spans="1:2" ht="15">
      <c r="A4573" s="68" t="s">
        <v>4912</v>
      </c>
      <c r="B4573" s="67" t="s">
        <v>7966</v>
      </c>
    </row>
    <row r="4574" spans="1:2" ht="15">
      <c r="A4574" s="68" t="s">
        <v>4913</v>
      </c>
      <c r="B4574" s="67" t="s">
        <v>7966</v>
      </c>
    </row>
    <row r="4575" spans="1:2" ht="15">
      <c r="A4575" s="68" t="s">
        <v>4914</v>
      </c>
      <c r="B4575" s="67" t="s">
        <v>7966</v>
      </c>
    </row>
    <row r="4576" spans="1:2" ht="15">
      <c r="A4576" s="68" t="s">
        <v>4915</v>
      </c>
      <c r="B4576" s="67" t="s">
        <v>7966</v>
      </c>
    </row>
    <row r="4577" spans="1:2" ht="15">
      <c r="A4577" s="68" t="s">
        <v>4916</v>
      </c>
      <c r="B4577" s="67" t="s">
        <v>7966</v>
      </c>
    </row>
    <row r="4578" spans="1:2" ht="15">
      <c r="A4578" s="68" t="s">
        <v>4917</v>
      </c>
      <c r="B4578" s="67" t="s">
        <v>7966</v>
      </c>
    </row>
    <row r="4579" spans="1:2" ht="15">
      <c r="A4579" s="68" t="s">
        <v>4918</v>
      </c>
      <c r="B4579" s="67" t="s">
        <v>7966</v>
      </c>
    </row>
    <row r="4580" spans="1:2" ht="15">
      <c r="A4580" s="68" t="s">
        <v>4919</v>
      </c>
      <c r="B4580" s="67" t="s">
        <v>7966</v>
      </c>
    </row>
    <row r="4581" spans="1:2" ht="15">
      <c r="A4581" s="68" t="s">
        <v>4920</v>
      </c>
      <c r="B4581" s="67" t="s">
        <v>7966</v>
      </c>
    </row>
    <row r="4582" spans="1:2" ht="15">
      <c r="A4582" s="68" t="s">
        <v>4921</v>
      </c>
      <c r="B4582" s="67" t="s">
        <v>7966</v>
      </c>
    </row>
    <row r="4583" spans="1:2" ht="15">
      <c r="A4583" s="68" t="s">
        <v>4922</v>
      </c>
      <c r="B4583" s="67" t="s">
        <v>7966</v>
      </c>
    </row>
    <row r="4584" spans="1:2" ht="15">
      <c r="A4584" s="68" t="s">
        <v>4923</v>
      </c>
      <c r="B4584" s="67" t="s">
        <v>7966</v>
      </c>
    </row>
    <row r="4585" spans="1:2" ht="15">
      <c r="A4585" s="68" t="s">
        <v>4924</v>
      </c>
      <c r="B4585" s="67" t="s">
        <v>7966</v>
      </c>
    </row>
    <row r="4586" spans="1:2" ht="15">
      <c r="A4586" s="68" t="s">
        <v>4925</v>
      </c>
      <c r="B4586" s="67" t="s">
        <v>7966</v>
      </c>
    </row>
    <row r="4587" spans="1:2" ht="15">
      <c r="A4587" s="68" t="s">
        <v>4926</v>
      </c>
      <c r="B4587" s="67" t="s">
        <v>7966</v>
      </c>
    </row>
    <row r="4588" spans="1:2" ht="15">
      <c r="A4588" s="68" t="s">
        <v>4927</v>
      </c>
      <c r="B4588" s="67" t="s">
        <v>7966</v>
      </c>
    </row>
    <row r="4589" spans="1:2" ht="15">
      <c r="A4589" s="68" t="s">
        <v>4928</v>
      </c>
      <c r="B4589" s="67" t="s">
        <v>7966</v>
      </c>
    </row>
    <row r="4590" spans="1:2" ht="15">
      <c r="A4590" s="68" t="s">
        <v>4929</v>
      </c>
      <c r="B4590" s="67" t="s">
        <v>7966</v>
      </c>
    </row>
    <row r="4591" spans="1:2" ht="15">
      <c r="A4591" s="68" t="s">
        <v>4930</v>
      </c>
      <c r="B4591" s="67" t="s">
        <v>7966</v>
      </c>
    </row>
    <row r="4592" spans="1:2" ht="15">
      <c r="A4592" s="68" t="s">
        <v>4931</v>
      </c>
      <c r="B4592" s="67" t="s">
        <v>7966</v>
      </c>
    </row>
    <row r="4593" spans="1:2" ht="15">
      <c r="A4593" s="68" t="s">
        <v>4932</v>
      </c>
      <c r="B4593" s="67" t="s">
        <v>7966</v>
      </c>
    </row>
    <row r="4594" spans="1:2" ht="15">
      <c r="A4594" s="68" t="s">
        <v>4933</v>
      </c>
      <c r="B4594" s="67" t="s">
        <v>7966</v>
      </c>
    </row>
    <row r="4595" spans="1:2" ht="15">
      <c r="A4595" s="68" t="s">
        <v>4934</v>
      </c>
      <c r="B4595" s="67" t="s">
        <v>7966</v>
      </c>
    </row>
    <row r="4596" spans="1:2" ht="15">
      <c r="A4596" s="68" t="s">
        <v>4935</v>
      </c>
      <c r="B4596" s="67" t="s">
        <v>7966</v>
      </c>
    </row>
    <row r="4597" spans="1:2" ht="15">
      <c r="A4597" s="68" t="s">
        <v>4936</v>
      </c>
      <c r="B4597" s="67" t="s">
        <v>7966</v>
      </c>
    </row>
    <row r="4598" spans="1:2" ht="15">
      <c r="A4598" s="68" t="s">
        <v>4937</v>
      </c>
      <c r="B4598" s="67" t="s">
        <v>7966</v>
      </c>
    </row>
    <row r="4599" spans="1:2" ht="15">
      <c r="A4599" s="68" t="s">
        <v>4938</v>
      </c>
      <c r="B4599" s="67" t="s">
        <v>7966</v>
      </c>
    </row>
    <row r="4600" spans="1:2" ht="15">
      <c r="A4600" s="68" t="s">
        <v>4939</v>
      </c>
      <c r="B4600" s="67" t="s">
        <v>7966</v>
      </c>
    </row>
    <row r="4601" spans="1:2" ht="15">
      <c r="A4601" s="68" t="s">
        <v>4940</v>
      </c>
      <c r="B4601" s="67" t="s">
        <v>7966</v>
      </c>
    </row>
    <row r="4602" spans="1:2" ht="15">
      <c r="A4602" s="68" t="s">
        <v>4941</v>
      </c>
      <c r="B4602" s="67" t="s">
        <v>7966</v>
      </c>
    </row>
    <row r="4603" spans="1:2" ht="15">
      <c r="A4603" s="68" t="s">
        <v>4942</v>
      </c>
      <c r="B4603" s="67" t="s">
        <v>7966</v>
      </c>
    </row>
    <row r="4604" spans="1:2" ht="15">
      <c r="A4604" s="68" t="s">
        <v>4943</v>
      </c>
      <c r="B4604" s="67" t="s">
        <v>7966</v>
      </c>
    </row>
    <row r="4605" spans="1:2" ht="15">
      <c r="A4605" s="68" t="s">
        <v>4944</v>
      </c>
      <c r="B4605" s="67" t="s">
        <v>7966</v>
      </c>
    </row>
    <row r="4606" spans="1:2" ht="15">
      <c r="A4606" s="68" t="s">
        <v>4945</v>
      </c>
      <c r="B4606" s="67" t="s">
        <v>7966</v>
      </c>
    </row>
    <row r="4607" spans="1:2" ht="15">
      <c r="A4607" s="68" t="s">
        <v>4946</v>
      </c>
      <c r="B4607" s="67" t="s">
        <v>7966</v>
      </c>
    </row>
    <row r="4608" spans="1:2" ht="15">
      <c r="A4608" s="68" t="s">
        <v>4947</v>
      </c>
      <c r="B4608" s="67" t="s">
        <v>7966</v>
      </c>
    </row>
    <row r="4609" spans="1:2" ht="15">
      <c r="A4609" s="68" t="s">
        <v>4948</v>
      </c>
      <c r="B4609" s="67" t="s">
        <v>7966</v>
      </c>
    </row>
    <row r="4610" spans="1:2" ht="15">
      <c r="A4610" s="68" t="s">
        <v>4949</v>
      </c>
      <c r="B4610" s="67" t="s">
        <v>7966</v>
      </c>
    </row>
    <row r="4611" spans="1:2" ht="15">
      <c r="A4611" s="68" t="s">
        <v>4950</v>
      </c>
      <c r="B4611" s="67" t="s">
        <v>7966</v>
      </c>
    </row>
    <row r="4612" spans="1:2" ht="15">
      <c r="A4612" s="68" t="s">
        <v>4951</v>
      </c>
      <c r="B4612" s="67" t="s">
        <v>7966</v>
      </c>
    </row>
    <row r="4613" spans="1:2" ht="15">
      <c r="A4613" s="68" t="s">
        <v>4952</v>
      </c>
      <c r="B4613" s="67" t="s">
        <v>7966</v>
      </c>
    </row>
    <row r="4614" spans="1:2" ht="15">
      <c r="A4614" s="68" t="s">
        <v>4953</v>
      </c>
      <c r="B4614" s="67" t="s">
        <v>7966</v>
      </c>
    </row>
    <row r="4615" spans="1:2" ht="15">
      <c r="A4615" s="68" t="s">
        <v>4954</v>
      </c>
      <c r="B4615" s="67" t="s">
        <v>7966</v>
      </c>
    </row>
    <row r="4616" spans="1:2" ht="15">
      <c r="A4616" s="68" t="s">
        <v>4955</v>
      </c>
      <c r="B4616" s="67" t="s">
        <v>7966</v>
      </c>
    </row>
    <row r="4617" spans="1:2" ht="15">
      <c r="A4617" s="68" t="s">
        <v>4956</v>
      </c>
      <c r="B4617" s="67" t="s">
        <v>7966</v>
      </c>
    </row>
    <row r="4618" spans="1:2" ht="15">
      <c r="A4618" s="68" t="s">
        <v>4957</v>
      </c>
      <c r="B4618" s="67" t="s">
        <v>7966</v>
      </c>
    </row>
    <row r="4619" spans="1:2" ht="15">
      <c r="A4619" s="68" t="s">
        <v>4958</v>
      </c>
      <c r="B4619" s="67" t="s">
        <v>7966</v>
      </c>
    </row>
    <row r="4620" spans="1:2" ht="15">
      <c r="A4620" s="68" t="s">
        <v>4959</v>
      </c>
      <c r="B4620" s="67" t="s">
        <v>7966</v>
      </c>
    </row>
    <row r="4621" spans="1:2" ht="15">
      <c r="A4621" s="68" t="s">
        <v>4960</v>
      </c>
      <c r="B4621" s="67" t="s">
        <v>7966</v>
      </c>
    </row>
    <row r="4622" spans="1:2" ht="15">
      <c r="A4622" s="68" t="s">
        <v>4961</v>
      </c>
      <c r="B4622" s="67" t="s">
        <v>7966</v>
      </c>
    </row>
    <row r="4623" spans="1:2" ht="15">
      <c r="A4623" s="68" t="s">
        <v>4962</v>
      </c>
      <c r="B4623" s="67" t="s">
        <v>7966</v>
      </c>
    </row>
    <row r="4624" spans="1:2" ht="15">
      <c r="A4624" s="68" t="s">
        <v>4963</v>
      </c>
      <c r="B4624" s="67" t="s">
        <v>7966</v>
      </c>
    </row>
    <row r="4625" spans="1:2" ht="15">
      <c r="A4625" s="68" t="s">
        <v>4964</v>
      </c>
      <c r="B4625" s="67" t="s">
        <v>7966</v>
      </c>
    </row>
    <row r="4626" spans="1:2" ht="15">
      <c r="A4626" s="68" t="s">
        <v>4965</v>
      </c>
      <c r="B4626" s="67" t="s">
        <v>7966</v>
      </c>
    </row>
    <row r="4627" spans="1:2" ht="15">
      <c r="A4627" s="68" t="s">
        <v>4966</v>
      </c>
      <c r="B4627" s="67" t="s">
        <v>7966</v>
      </c>
    </row>
    <row r="4628" spans="1:2" ht="15">
      <c r="A4628" s="68" t="s">
        <v>4967</v>
      </c>
      <c r="B4628" s="67" t="s">
        <v>7966</v>
      </c>
    </row>
    <row r="4629" spans="1:2" ht="15">
      <c r="A4629" s="68" t="s">
        <v>4968</v>
      </c>
      <c r="B4629" s="67" t="s">
        <v>7966</v>
      </c>
    </row>
    <row r="4630" spans="1:2" ht="15">
      <c r="A4630" s="68" t="s">
        <v>4969</v>
      </c>
      <c r="B4630" s="67" t="s">
        <v>7966</v>
      </c>
    </row>
    <row r="4631" spans="1:2" ht="15">
      <c r="A4631" s="68" t="s">
        <v>4970</v>
      </c>
      <c r="B4631" s="67" t="s">
        <v>7966</v>
      </c>
    </row>
    <row r="4632" spans="1:2" ht="15">
      <c r="A4632" s="68" t="s">
        <v>4971</v>
      </c>
      <c r="B4632" s="67" t="s">
        <v>7966</v>
      </c>
    </row>
    <row r="4633" spans="1:2" ht="15">
      <c r="A4633" s="68" t="s">
        <v>4972</v>
      </c>
      <c r="B4633" s="67" t="s">
        <v>7966</v>
      </c>
    </row>
    <row r="4634" spans="1:2" ht="15">
      <c r="A4634" s="68" t="s">
        <v>4973</v>
      </c>
      <c r="B4634" s="67" t="s">
        <v>7966</v>
      </c>
    </row>
    <row r="4635" spans="1:2" ht="15">
      <c r="A4635" s="68" t="s">
        <v>4974</v>
      </c>
      <c r="B4635" s="67" t="s">
        <v>7966</v>
      </c>
    </row>
    <row r="4636" spans="1:2" ht="15">
      <c r="A4636" s="68" t="s">
        <v>4975</v>
      </c>
      <c r="B4636" s="67" t="s">
        <v>7966</v>
      </c>
    </row>
    <row r="4637" spans="1:2" ht="15">
      <c r="A4637" s="68" t="s">
        <v>4976</v>
      </c>
      <c r="B4637" s="67" t="s">
        <v>7966</v>
      </c>
    </row>
    <row r="4638" spans="1:2" ht="15">
      <c r="A4638" s="68" t="s">
        <v>4977</v>
      </c>
      <c r="B4638" s="67" t="s">
        <v>7966</v>
      </c>
    </row>
    <row r="4639" spans="1:2" ht="15">
      <c r="A4639" s="68" t="s">
        <v>4978</v>
      </c>
      <c r="B4639" s="67" t="s">
        <v>7966</v>
      </c>
    </row>
    <row r="4640" spans="1:2" ht="15">
      <c r="A4640" s="68" t="s">
        <v>4979</v>
      </c>
      <c r="B4640" s="67" t="s">
        <v>7966</v>
      </c>
    </row>
    <row r="4641" spans="1:2" ht="15">
      <c r="A4641" s="68" t="s">
        <v>4980</v>
      </c>
      <c r="B4641" s="67" t="s">
        <v>7966</v>
      </c>
    </row>
    <row r="4642" spans="1:2" ht="15">
      <c r="A4642" s="68" t="s">
        <v>4981</v>
      </c>
      <c r="B4642" s="67" t="s">
        <v>7966</v>
      </c>
    </row>
    <row r="4643" spans="1:2" ht="15">
      <c r="A4643" s="68" t="s">
        <v>4982</v>
      </c>
      <c r="B4643" s="67" t="s">
        <v>7966</v>
      </c>
    </row>
    <row r="4644" spans="1:2" ht="15">
      <c r="A4644" s="68" t="s">
        <v>4983</v>
      </c>
      <c r="B4644" s="67" t="s">
        <v>7966</v>
      </c>
    </row>
    <row r="4645" spans="1:2" ht="15">
      <c r="A4645" s="68" t="s">
        <v>4984</v>
      </c>
      <c r="B4645" s="67" t="s">
        <v>7966</v>
      </c>
    </row>
    <row r="4646" spans="1:2" ht="15">
      <c r="A4646" s="68" t="s">
        <v>4985</v>
      </c>
      <c r="B4646" s="67" t="s">
        <v>7966</v>
      </c>
    </row>
    <row r="4647" spans="1:2" ht="15">
      <c r="A4647" s="68" t="s">
        <v>4986</v>
      </c>
      <c r="B4647" s="67" t="s">
        <v>7966</v>
      </c>
    </row>
    <row r="4648" spans="1:2" ht="15">
      <c r="A4648" s="68" t="s">
        <v>4987</v>
      </c>
      <c r="B4648" s="67" t="s">
        <v>7966</v>
      </c>
    </row>
    <row r="4649" spans="1:2" ht="15">
      <c r="A4649" s="68" t="s">
        <v>4988</v>
      </c>
      <c r="B4649" s="67" t="s">
        <v>7966</v>
      </c>
    </row>
    <row r="4650" spans="1:2" ht="15">
      <c r="A4650" s="68" t="s">
        <v>4989</v>
      </c>
      <c r="B4650" s="67" t="s">
        <v>7966</v>
      </c>
    </row>
    <row r="4651" spans="1:2" ht="15">
      <c r="A4651" s="68" t="s">
        <v>4990</v>
      </c>
      <c r="B4651" s="67" t="s">
        <v>7966</v>
      </c>
    </row>
    <row r="4652" spans="1:2" ht="15">
      <c r="A4652" s="68" t="s">
        <v>4991</v>
      </c>
      <c r="B4652" s="67" t="s">
        <v>7966</v>
      </c>
    </row>
    <row r="4653" spans="1:2" ht="15">
      <c r="A4653" s="68" t="s">
        <v>4992</v>
      </c>
      <c r="B4653" s="67" t="s">
        <v>7966</v>
      </c>
    </row>
    <row r="4654" spans="1:2" ht="15">
      <c r="A4654" s="68" t="s">
        <v>4993</v>
      </c>
      <c r="B4654" s="67" t="s">
        <v>7966</v>
      </c>
    </row>
    <row r="4655" spans="1:2" ht="15">
      <c r="A4655" s="68" t="s">
        <v>4994</v>
      </c>
      <c r="B4655" s="67" t="s">
        <v>7966</v>
      </c>
    </row>
    <row r="4656" spans="1:2" ht="15">
      <c r="A4656" s="68" t="s">
        <v>4995</v>
      </c>
      <c r="B4656" s="67" t="s">
        <v>7966</v>
      </c>
    </row>
    <row r="4657" spans="1:2" ht="15">
      <c r="A4657" s="68" t="s">
        <v>4996</v>
      </c>
      <c r="B4657" s="67" t="s">
        <v>7966</v>
      </c>
    </row>
    <row r="4658" spans="1:2" ht="15">
      <c r="A4658" s="68" t="s">
        <v>4997</v>
      </c>
      <c r="B4658" s="67" t="s">
        <v>7966</v>
      </c>
    </row>
    <row r="4659" spans="1:2" ht="15">
      <c r="A4659" s="68" t="s">
        <v>4998</v>
      </c>
      <c r="B4659" s="67" t="s">
        <v>7966</v>
      </c>
    </row>
    <row r="4660" spans="1:2" ht="15">
      <c r="A4660" s="68" t="s">
        <v>4999</v>
      </c>
      <c r="B4660" s="67" t="s">
        <v>7966</v>
      </c>
    </row>
    <row r="4661" spans="1:2" ht="15">
      <c r="A4661" s="68" t="s">
        <v>5000</v>
      </c>
      <c r="B4661" s="67" t="s">
        <v>7966</v>
      </c>
    </row>
    <row r="4662" spans="1:2" ht="15">
      <c r="A4662" s="68" t="s">
        <v>5001</v>
      </c>
      <c r="B4662" s="67" t="s">
        <v>7966</v>
      </c>
    </row>
    <row r="4663" spans="1:2" ht="15">
      <c r="A4663" s="68" t="s">
        <v>5002</v>
      </c>
      <c r="B4663" s="67" t="s">
        <v>7966</v>
      </c>
    </row>
    <row r="4664" spans="1:2" ht="15">
      <c r="A4664" s="68" t="s">
        <v>5003</v>
      </c>
      <c r="B4664" s="67" t="s">
        <v>7966</v>
      </c>
    </row>
    <row r="4665" spans="1:2" ht="15">
      <c r="A4665" s="68" t="s">
        <v>5004</v>
      </c>
      <c r="B4665" s="67" t="s">
        <v>7966</v>
      </c>
    </row>
    <row r="4666" spans="1:2" ht="15">
      <c r="A4666" s="68" t="s">
        <v>5005</v>
      </c>
      <c r="B4666" s="67" t="s">
        <v>7966</v>
      </c>
    </row>
    <row r="4667" spans="1:2" ht="15">
      <c r="A4667" s="68" t="s">
        <v>5006</v>
      </c>
      <c r="B4667" s="67" t="s">
        <v>7966</v>
      </c>
    </row>
    <row r="4668" spans="1:2" ht="15">
      <c r="A4668" s="68" t="s">
        <v>5007</v>
      </c>
      <c r="B4668" s="67" t="s">
        <v>7966</v>
      </c>
    </row>
    <row r="4669" spans="1:2" ht="15">
      <c r="A4669" s="68" t="s">
        <v>5008</v>
      </c>
      <c r="B4669" s="67" t="s">
        <v>7966</v>
      </c>
    </row>
    <row r="4670" spans="1:2" ht="15">
      <c r="A4670" s="68" t="s">
        <v>5009</v>
      </c>
      <c r="B4670" s="67" t="s">
        <v>7966</v>
      </c>
    </row>
    <row r="4671" spans="1:2" ht="15">
      <c r="A4671" s="68" t="s">
        <v>5010</v>
      </c>
      <c r="B4671" s="67" t="s">
        <v>7966</v>
      </c>
    </row>
    <row r="4672" spans="1:2" ht="15">
      <c r="A4672" s="68" t="s">
        <v>5011</v>
      </c>
      <c r="B4672" s="67" t="s">
        <v>7966</v>
      </c>
    </row>
    <row r="4673" spans="1:2" ht="15">
      <c r="A4673" s="68" t="s">
        <v>5012</v>
      </c>
      <c r="B4673" s="67" t="s">
        <v>7966</v>
      </c>
    </row>
    <row r="4674" spans="1:2" ht="15">
      <c r="A4674" s="68" t="s">
        <v>5013</v>
      </c>
      <c r="B4674" s="67" t="s">
        <v>7966</v>
      </c>
    </row>
    <row r="4675" spans="1:2" ht="15">
      <c r="A4675" s="68" t="s">
        <v>5014</v>
      </c>
      <c r="B4675" s="67" t="s">
        <v>7966</v>
      </c>
    </row>
    <row r="4676" spans="1:2" ht="15">
      <c r="A4676" s="68" t="s">
        <v>5015</v>
      </c>
      <c r="B4676" s="67" t="s">
        <v>7966</v>
      </c>
    </row>
    <row r="4677" spans="1:2" ht="15">
      <c r="A4677" s="68" t="s">
        <v>5016</v>
      </c>
      <c r="B4677" s="67" t="s">
        <v>7966</v>
      </c>
    </row>
    <row r="4678" spans="1:2" ht="15">
      <c r="A4678" s="68" t="s">
        <v>5017</v>
      </c>
      <c r="B4678" s="67" t="s">
        <v>7966</v>
      </c>
    </row>
    <row r="4679" spans="1:2" ht="15">
      <c r="A4679" s="68" t="s">
        <v>5018</v>
      </c>
      <c r="B4679" s="67" t="s">
        <v>7966</v>
      </c>
    </row>
    <row r="4680" spans="1:2" ht="15">
      <c r="A4680" s="68" t="s">
        <v>5019</v>
      </c>
      <c r="B4680" s="67" t="s">
        <v>7966</v>
      </c>
    </row>
    <row r="4681" spans="1:2" ht="15">
      <c r="A4681" s="68" t="s">
        <v>5020</v>
      </c>
      <c r="B4681" s="67" t="s">
        <v>7966</v>
      </c>
    </row>
    <row r="4682" spans="1:2" ht="15">
      <c r="A4682" s="68" t="s">
        <v>5021</v>
      </c>
      <c r="B4682" s="67" t="s">
        <v>7966</v>
      </c>
    </row>
    <row r="4683" spans="1:2" ht="15">
      <c r="A4683" s="68" t="s">
        <v>5022</v>
      </c>
      <c r="B4683" s="67" t="s">
        <v>7966</v>
      </c>
    </row>
    <row r="4684" spans="1:2" ht="15">
      <c r="A4684" s="68" t="s">
        <v>5023</v>
      </c>
      <c r="B4684" s="67" t="s">
        <v>7966</v>
      </c>
    </row>
    <row r="4685" spans="1:2" ht="15">
      <c r="A4685" s="68" t="s">
        <v>5024</v>
      </c>
      <c r="B4685" s="67" t="s">
        <v>7966</v>
      </c>
    </row>
    <row r="4686" spans="1:2" ht="15">
      <c r="A4686" s="68" t="s">
        <v>5025</v>
      </c>
      <c r="B4686" s="67" t="s">
        <v>7966</v>
      </c>
    </row>
    <row r="4687" spans="1:2" ht="15">
      <c r="A4687" s="68" t="s">
        <v>5026</v>
      </c>
      <c r="B4687" s="67" t="s">
        <v>7966</v>
      </c>
    </row>
    <row r="4688" spans="1:2" ht="15">
      <c r="A4688" s="68" t="s">
        <v>5027</v>
      </c>
      <c r="B4688" s="67" t="s">
        <v>7966</v>
      </c>
    </row>
    <row r="4689" spans="1:2" ht="15">
      <c r="A4689" s="68" t="s">
        <v>5028</v>
      </c>
      <c r="B4689" s="67" t="s">
        <v>7966</v>
      </c>
    </row>
    <row r="4690" spans="1:2" ht="15">
      <c r="A4690" s="68" t="s">
        <v>5029</v>
      </c>
      <c r="B4690" s="67" t="s">
        <v>7966</v>
      </c>
    </row>
    <row r="4691" spans="1:2" ht="15">
      <c r="A4691" s="68" t="s">
        <v>5030</v>
      </c>
      <c r="B4691" s="67" t="s">
        <v>7966</v>
      </c>
    </row>
    <row r="4692" spans="1:2" ht="15">
      <c r="A4692" s="68" t="s">
        <v>5031</v>
      </c>
      <c r="B4692" s="67" t="s">
        <v>7966</v>
      </c>
    </row>
    <row r="4693" spans="1:2" ht="15">
      <c r="A4693" s="68" t="s">
        <v>5032</v>
      </c>
      <c r="B4693" s="67" t="s">
        <v>7966</v>
      </c>
    </row>
    <row r="4694" spans="1:2" ht="15">
      <c r="A4694" s="68" t="s">
        <v>5033</v>
      </c>
      <c r="B4694" s="67" t="s">
        <v>7966</v>
      </c>
    </row>
    <row r="4695" spans="1:2" ht="15">
      <c r="A4695" s="68" t="s">
        <v>5034</v>
      </c>
      <c r="B4695" s="67" t="s">
        <v>7966</v>
      </c>
    </row>
    <row r="4696" spans="1:2" ht="15">
      <c r="A4696" s="68" t="s">
        <v>5035</v>
      </c>
      <c r="B4696" s="67" t="s">
        <v>7966</v>
      </c>
    </row>
    <row r="4697" spans="1:2" ht="15">
      <c r="A4697" s="68" t="s">
        <v>5036</v>
      </c>
      <c r="B4697" s="67" t="s">
        <v>7966</v>
      </c>
    </row>
    <row r="4698" spans="1:2" ht="15">
      <c r="A4698" s="68" t="s">
        <v>5037</v>
      </c>
      <c r="B4698" s="67" t="s">
        <v>7966</v>
      </c>
    </row>
    <row r="4699" spans="1:2" ht="15">
      <c r="A4699" s="68" t="s">
        <v>5038</v>
      </c>
      <c r="B4699" s="67" t="s">
        <v>7966</v>
      </c>
    </row>
    <row r="4700" spans="1:2" ht="15">
      <c r="A4700" s="68" t="s">
        <v>5039</v>
      </c>
      <c r="B4700" s="67" t="s">
        <v>7966</v>
      </c>
    </row>
    <row r="4701" spans="1:2" ht="15">
      <c r="A4701" s="68" t="s">
        <v>5040</v>
      </c>
      <c r="B4701" s="67" t="s">
        <v>7966</v>
      </c>
    </row>
    <row r="4702" spans="1:2" ht="15">
      <c r="A4702" s="68" t="s">
        <v>5041</v>
      </c>
      <c r="B4702" s="67" t="s">
        <v>7966</v>
      </c>
    </row>
    <row r="4703" spans="1:2" ht="15">
      <c r="A4703" s="68" t="s">
        <v>5042</v>
      </c>
      <c r="B4703" s="67" t="s">
        <v>7966</v>
      </c>
    </row>
    <row r="4704" spans="1:2" ht="15">
      <c r="A4704" s="68" t="s">
        <v>5043</v>
      </c>
      <c r="B4704" s="67" t="s">
        <v>7966</v>
      </c>
    </row>
    <row r="4705" spans="1:2" ht="15">
      <c r="A4705" s="68" t="s">
        <v>5044</v>
      </c>
      <c r="B4705" s="67" t="s">
        <v>7966</v>
      </c>
    </row>
    <row r="4706" spans="1:2" ht="15">
      <c r="A4706" s="68" t="s">
        <v>5045</v>
      </c>
      <c r="B4706" s="67" t="s">
        <v>7966</v>
      </c>
    </row>
    <row r="4707" spans="1:2" ht="15">
      <c r="A4707" s="68" t="s">
        <v>5046</v>
      </c>
      <c r="B4707" s="67" t="s">
        <v>7966</v>
      </c>
    </row>
    <row r="4708" spans="1:2" ht="15">
      <c r="A4708" s="68" t="s">
        <v>5047</v>
      </c>
      <c r="B4708" s="67" t="s">
        <v>7966</v>
      </c>
    </row>
    <row r="4709" spans="1:2" ht="15">
      <c r="A4709" s="68" t="s">
        <v>5048</v>
      </c>
      <c r="B4709" s="67" t="s">
        <v>7966</v>
      </c>
    </row>
    <row r="4710" spans="1:2" ht="15">
      <c r="A4710" s="68" t="s">
        <v>5049</v>
      </c>
      <c r="B4710" s="67" t="s">
        <v>7966</v>
      </c>
    </row>
    <row r="4711" spans="1:2" ht="15">
      <c r="A4711" s="68" t="s">
        <v>5050</v>
      </c>
      <c r="B4711" s="67" t="s">
        <v>7966</v>
      </c>
    </row>
    <row r="4712" spans="1:2" ht="15">
      <c r="A4712" s="68" t="s">
        <v>5051</v>
      </c>
      <c r="B4712" s="67" t="s">
        <v>7966</v>
      </c>
    </row>
    <row r="4713" spans="1:2" ht="15">
      <c r="A4713" s="68" t="s">
        <v>5052</v>
      </c>
      <c r="B4713" s="67" t="s">
        <v>7966</v>
      </c>
    </row>
    <row r="4714" spans="1:2" ht="15">
      <c r="A4714" s="68" t="s">
        <v>5053</v>
      </c>
      <c r="B4714" s="67" t="s">
        <v>7966</v>
      </c>
    </row>
    <row r="4715" spans="1:2" ht="15">
      <c r="A4715" s="68" t="s">
        <v>5054</v>
      </c>
      <c r="B4715" s="67" t="s">
        <v>7966</v>
      </c>
    </row>
    <row r="4716" spans="1:2" ht="15">
      <c r="A4716" s="68" t="s">
        <v>5055</v>
      </c>
      <c r="B4716" s="67" t="s">
        <v>7966</v>
      </c>
    </row>
    <row r="4717" spans="1:2" ht="15">
      <c r="A4717" s="68" t="s">
        <v>5056</v>
      </c>
      <c r="B4717" s="67" t="s">
        <v>7966</v>
      </c>
    </row>
    <row r="4718" spans="1:2" ht="15">
      <c r="A4718" s="68" t="s">
        <v>5057</v>
      </c>
      <c r="B4718" s="67" t="s">
        <v>7966</v>
      </c>
    </row>
    <row r="4719" spans="1:2" ht="15">
      <c r="A4719" s="68" t="s">
        <v>5058</v>
      </c>
      <c r="B4719" s="67" t="s">
        <v>7966</v>
      </c>
    </row>
    <row r="4720" spans="1:2" ht="15">
      <c r="A4720" s="68" t="s">
        <v>5059</v>
      </c>
      <c r="B4720" s="67" t="s">
        <v>7966</v>
      </c>
    </row>
    <row r="4721" spans="1:2" ht="15">
      <c r="A4721" s="68" t="s">
        <v>5060</v>
      </c>
      <c r="B4721" s="67" t="s">
        <v>7966</v>
      </c>
    </row>
    <row r="4722" spans="1:2" ht="15">
      <c r="A4722" s="68" t="s">
        <v>5061</v>
      </c>
      <c r="B4722" s="67" t="s">
        <v>7966</v>
      </c>
    </row>
    <row r="4723" spans="1:2" ht="15">
      <c r="A4723" s="68" t="s">
        <v>5062</v>
      </c>
      <c r="B4723" s="67" t="s">
        <v>7966</v>
      </c>
    </row>
    <row r="4724" spans="1:2" ht="15">
      <c r="A4724" s="68" t="s">
        <v>5063</v>
      </c>
      <c r="B4724" s="67" t="s">
        <v>7966</v>
      </c>
    </row>
    <row r="4725" spans="1:2" ht="15">
      <c r="A4725" s="68" t="s">
        <v>5064</v>
      </c>
      <c r="B4725" s="67" t="s">
        <v>7966</v>
      </c>
    </row>
    <row r="4726" spans="1:2" ht="15">
      <c r="A4726" s="68" t="s">
        <v>5065</v>
      </c>
      <c r="B4726" s="67" t="s">
        <v>7966</v>
      </c>
    </row>
    <row r="4727" spans="1:2" ht="15">
      <c r="A4727" s="68" t="s">
        <v>5066</v>
      </c>
      <c r="B4727" s="67" t="s">
        <v>7966</v>
      </c>
    </row>
    <row r="4728" spans="1:2" ht="15">
      <c r="A4728" s="68" t="s">
        <v>5067</v>
      </c>
      <c r="B4728" s="67" t="s">
        <v>7966</v>
      </c>
    </row>
    <row r="4729" spans="1:2" ht="15">
      <c r="A4729" s="68" t="s">
        <v>5068</v>
      </c>
      <c r="B4729" s="67" t="s">
        <v>7966</v>
      </c>
    </row>
    <row r="4730" spans="1:2" ht="15">
      <c r="A4730" s="68" t="s">
        <v>5069</v>
      </c>
      <c r="B4730" s="67" t="s">
        <v>7966</v>
      </c>
    </row>
    <row r="4731" spans="1:2" ht="15">
      <c r="A4731" s="68" t="s">
        <v>5070</v>
      </c>
      <c r="B4731" s="67" t="s">
        <v>7966</v>
      </c>
    </row>
    <row r="4732" spans="1:2" ht="15">
      <c r="A4732" s="68" t="s">
        <v>5071</v>
      </c>
      <c r="B4732" s="67" t="s">
        <v>7966</v>
      </c>
    </row>
    <row r="4733" spans="1:2" ht="15">
      <c r="A4733" s="68" t="s">
        <v>5072</v>
      </c>
      <c r="B4733" s="67" t="s">
        <v>7966</v>
      </c>
    </row>
    <row r="4734" spans="1:2" ht="15">
      <c r="A4734" s="68" t="s">
        <v>5073</v>
      </c>
      <c r="B4734" s="67" t="s">
        <v>7966</v>
      </c>
    </row>
    <row r="4735" spans="1:2" ht="15">
      <c r="A4735" s="68" t="s">
        <v>5074</v>
      </c>
      <c r="B4735" s="67" t="s">
        <v>7966</v>
      </c>
    </row>
    <row r="4736" spans="1:2" ht="15">
      <c r="A4736" s="68" t="s">
        <v>5075</v>
      </c>
      <c r="B4736" s="67" t="s">
        <v>7966</v>
      </c>
    </row>
    <row r="4737" spans="1:2" ht="15">
      <c r="A4737" s="68" t="s">
        <v>5076</v>
      </c>
      <c r="B4737" s="67" t="s">
        <v>7966</v>
      </c>
    </row>
    <row r="4738" spans="1:2" ht="15">
      <c r="A4738" s="68" t="s">
        <v>5077</v>
      </c>
      <c r="B4738" s="67" t="s">
        <v>7966</v>
      </c>
    </row>
    <row r="4739" spans="1:2" ht="15">
      <c r="A4739" s="68" t="s">
        <v>5078</v>
      </c>
      <c r="B4739" s="67" t="s">
        <v>7966</v>
      </c>
    </row>
    <row r="4740" spans="1:2" ht="15">
      <c r="A4740" s="68" t="s">
        <v>5079</v>
      </c>
      <c r="B4740" s="67" t="s">
        <v>7966</v>
      </c>
    </row>
    <row r="4741" spans="1:2" ht="15">
      <c r="A4741" s="68" t="s">
        <v>5080</v>
      </c>
      <c r="B4741" s="67" t="s">
        <v>7966</v>
      </c>
    </row>
    <row r="4742" spans="1:2" ht="15">
      <c r="A4742" s="68" t="s">
        <v>5081</v>
      </c>
      <c r="B4742" s="67" t="s">
        <v>7966</v>
      </c>
    </row>
    <row r="4743" spans="1:2" ht="15">
      <c r="A4743" s="68" t="s">
        <v>5082</v>
      </c>
      <c r="B4743" s="67" t="s">
        <v>7966</v>
      </c>
    </row>
    <row r="4744" spans="1:2" ht="15">
      <c r="A4744" s="68" t="s">
        <v>5083</v>
      </c>
      <c r="B4744" s="67" t="s">
        <v>7966</v>
      </c>
    </row>
    <row r="4745" spans="1:2" ht="15">
      <c r="A4745" s="68" t="s">
        <v>5084</v>
      </c>
      <c r="B4745" s="67" t="s">
        <v>7966</v>
      </c>
    </row>
    <row r="4746" spans="1:2" ht="15">
      <c r="A4746" s="68" t="s">
        <v>5085</v>
      </c>
      <c r="B4746" s="67" t="s">
        <v>7966</v>
      </c>
    </row>
    <row r="4747" spans="1:2" ht="15">
      <c r="A4747" s="68" t="s">
        <v>5086</v>
      </c>
      <c r="B4747" s="67" t="s">
        <v>7966</v>
      </c>
    </row>
    <row r="4748" spans="1:2" ht="15">
      <c r="A4748" s="68" t="s">
        <v>5087</v>
      </c>
      <c r="B4748" s="67" t="s">
        <v>7966</v>
      </c>
    </row>
    <row r="4749" spans="1:2" ht="15">
      <c r="A4749" s="68" t="s">
        <v>5088</v>
      </c>
      <c r="B4749" s="67" t="s">
        <v>7966</v>
      </c>
    </row>
    <row r="4750" spans="1:2" ht="15">
      <c r="A4750" s="68" t="s">
        <v>5089</v>
      </c>
      <c r="B4750" s="67" t="s">
        <v>7966</v>
      </c>
    </row>
    <row r="4751" spans="1:2" ht="15">
      <c r="A4751" s="68" t="s">
        <v>5090</v>
      </c>
      <c r="B4751" s="67" t="s">
        <v>7966</v>
      </c>
    </row>
    <row r="4752" spans="1:2" ht="15">
      <c r="A4752" s="68" t="s">
        <v>5091</v>
      </c>
      <c r="B4752" s="67" t="s">
        <v>7966</v>
      </c>
    </row>
    <row r="4753" spans="1:2" ht="15">
      <c r="A4753" s="68" t="s">
        <v>5092</v>
      </c>
      <c r="B4753" s="67" t="s">
        <v>7966</v>
      </c>
    </row>
    <row r="4754" spans="1:2" ht="15">
      <c r="A4754" s="68" t="s">
        <v>5093</v>
      </c>
      <c r="B4754" s="67" t="s">
        <v>7966</v>
      </c>
    </row>
    <row r="4755" spans="1:2" ht="15">
      <c r="A4755" s="68" t="s">
        <v>5094</v>
      </c>
      <c r="B4755" s="67" t="s">
        <v>7966</v>
      </c>
    </row>
    <row r="4756" spans="1:2" ht="15">
      <c r="A4756" s="68" t="s">
        <v>5095</v>
      </c>
      <c r="B4756" s="67" t="s">
        <v>7966</v>
      </c>
    </row>
    <row r="4757" spans="1:2" ht="15">
      <c r="A4757" s="68" t="s">
        <v>5096</v>
      </c>
      <c r="B4757" s="67" t="s">
        <v>7966</v>
      </c>
    </row>
    <row r="4758" spans="1:2" ht="15">
      <c r="A4758" s="68" t="s">
        <v>5097</v>
      </c>
      <c r="B4758" s="67" t="s">
        <v>7966</v>
      </c>
    </row>
    <row r="4759" spans="1:2" ht="15">
      <c r="A4759" s="68" t="s">
        <v>5098</v>
      </c>
      <c r="B4759" s="67" t="s">
        <v>7966</v>
      </c>
    </row>
    <row r="4760" spans="1:2" ht="15">
      <c r="A4760" s="68" t="s">
        <v>5099</v>
      </c>
      <c r="B4760" s="67" t="s">
        <v>7966</v>
      </c>
    </row>
    <row r="4761" spans="1:2" ht="15">
      <c r="A4761" s="68" t="s">
        <v>5100</v>
      </c>
      <c r="B4761" s="67" t="s">
        <v>7966</v>
      </c>
    </row>
    <row r="4762" spans="1:2" ht="15">
      <c r="A4762" s="68" t="s">
        <v>5101</v>
      </c>
      <c r="B4762" s="67" t="s">
        <v>7966</v>
      </c>
    </row>
    <row r="4763" spans="1:2" ht="15">
      <c r="A4763" s="68" t="s">
        <v>5102</v>
      </c>
      <c r="B4763" s="67" t="s">
        <v>7966</v>
      </c>
    </row>
    <row r="4764" spans="1:2" ht="15">
      <c r="A4764" s="68" t="s">
        <v>5103</v>
      </c>
      <c r="B4764" s="67" t="s">
        <v>7966</v>
      </c>
    </row>
    <row r="4765" spans="1:2" ht="15">
      <c r="A4765" s="68" t="s">
        <v>5104</v>
      </c>
      <c r="B4765" s="67" t="s">
        <v>7966</v>
      </c>
    </row>
    <row r="4766" spans="1:2" ht="15">
      <c r="A4766" s="68" t="s">
        <v>5105</v>
      </c>
      <c r="B4766" s="67" t="s">
        <v>7966</v>
      </c>
    </row>
    <row r="4767" spans="1:2" ht="15">
      <c r="A4767" s="68" t="s">
        <v>5106</v>
      </c>
      <c r="B4767" s="67" t="s">
        <v>7966</v>
      </c>
    </row>
    <row r="4768" spans="1:2" ht="15">
      <c r="A4768" s="68" t="s">
        <v>5107</v>
      </c>
      <c r="B4768" s="67" t="s">
        <v>7966</v>
      </c>
    </row>
    <row r="4769" spans="1:2" ht="15">
      <c r="A4769" s="68" t="s">
        <v>5108</v>
      </c>
      <c r="B4769" s="67" t="s">
        <v>7966</v>
      </c>
    </row>
    <row r="4770" spans="1:2" ht="15">
      <c r="A4770" s="68" t="s">
        <v>5109</v>
      </c>
      <c r="B4770" s="67" t="s">
        <v>7966</v>
      </c>
    </row>
    <row r="4771" spans="1:2" ht="15">
      <c r="A4771" s="68" t="s">
        <v>5110</v>
      </c>
      <c r="B4771" s="67" t="s">
        <v>7966</v>
      </c>
    </row>
    <row r="4772" spans="1:2" ht="15">
      <c r="A4772" s="68" t="s">
        <v>5111</v>
      </c>
      <c r="B4772" s="67" t="s">
        <v>7966</v>
      </c>
    </row>
    <row r="4773" spans="1:2" ht="15">
      <c r="A4773" s="68" t="s">
        <v>5112</v>
      </c>
      <c r="B4773" s="67" t="s">
        <v>7966</v>
      </c>
    </row>
    <row r="4774" spans="1:2" ht="15">
      <c r="A4774" s="68" t="s">
        <v>5113</v>
      </c>
      <c r="B4774" s="67" t="s">
        <v>7966</v>
      </c>
    </row>
    <row r="4775" spans="1:2" ht="15">
      <c r="A4775" s="68" t="s">
        <v>5114</v>
      </c>
      <c r="B4775" s="67" t="s">
        <v>7966</v>
      </c>
    </row>
    <row r="4776" spans="1:2" ht="15">
      <c r="A4776" s="68" t="s">
        <v>5115</v>
      </c>
      <c r="B4776" s="67" t="s">
        <v>7966</v>
      </c>
    </row>
    <row r="4777" spans="1:2" ht="15">
      <c r="A4777" s="68" t="s">
        <v>5116</v>
      </c>
      <c r="B4777" s="67" t="s">
        <v>7966</v>
      </c>
    </row>
    <row r="4778" spans="1:2" ht="15">
      <c r="A4778" s="68" t="s">
        <v>5117</v>
      </c>
      <c r="B4778" s="67" t="s">
        <v>7966</v>
      </c>
    </row>
    <row r="4779" spans="1:2" ht="15">
      <c r="A4779" s="68" t="s">
        <v>5118</v>
      </c>
      <c r="B4779" s="67" t="s">
        <v>7966</v>
      </c>
    </row>
    <row r="4780" spans="1:2" ht="15">
      <c r="A4780" s="68" t="s">
        <v>5119</v>
      </c>
      <c r="B4780" s="67" t="s">
        <v>7966</v>
      </c>
    </row>
    <row r="4781" spans="1:2" ht="15">
      <c r="A4781" s="68" t="s">
        <v>5120</v>
      </c>
      <c r="B4781" s="67" t="s">
        <v>7966</v>
      </c>
    </row>
    <row r="4782" spans="1:2" ht="15">
      <c r="A4782" s="68" t="s">
        <v>5121</v>
      </c>
      <c r="B4782" s="67" t="s">
        <v>7966</v>
      </c>
    </row>
    <row r="4783" spans="1:2" ht="15">
      <c r="A4783" s="68" t="s">
        <v>5122</v>
      </c>
      <c r="B4783" s="67" t="s">
        <v>7966</v>
      </c>
    </row>
    <row r="4784" spans="1:2" ht="15">
      <c r="A4784" s="68" t="s">
        <v>5123</v>
      </c>
      <c r="B4784" s="67" t="s">
        <v>7966</v>
      </c>
    </row>
    <row r="4785" spans="1:2" ht="15">
      <c r="A4785" s="68" t="s">
        <v>5124</v>
      </c>
      <c r="B4785" s="67" t="s">
        <v>7966</v>
      </c>
    </row>
    <row r="4786" spans="1:2" ht="15">
      <c r="A4786" s="68" t="s">
        <v>5125</v>
      </c>
      <c r="B4786" s="67" t="s">
        <v>7966</v>
      </c>
    </row>
    <row r="4787" spans="1:2" ht="15">
      <c r="A4787" s="68" t="s">
        <v>5126</v>
      </c>
      <c r="B4787" s="67" t="s">
        <v>7966</v>
      </c>
    </row>
    <row r="4788" spans="1:2" ht="15">
      <c r="A4788" s="68" t="s">
        <v>5127</v>
      </c>
      <c r="B4788" s="67" t="s">
        <v>7966</v>
      </c>
    </row>
    <row r="4789" spans="1:2" ht="15">
      <c r="A4789" s="68" t="s">
        <v>5128</v>
      </c>
      <c r="B4789" s="67" t="s">
        <v>7966</v>
      </c>
    </row>
    <row r="4790" spans="1:2" ht="15">
      <c r="A4790" s="68" t="s">
        <v>5129</v>
      </c>
      <c r="B4790" s="67" t="s">
        <v>7966</v>
      </c>
    </row>
    <row r="4791" spans="1:2" ht="15">
      <c r="A4791" s="68" t="s">
        <v>5130</v>
      </c>
      <c r="B4791" s="67" t="s">
        <v>7966</v>
      </c>
    </row>
    <row r="4792" spans="1:2" ht="15">
      <c r="A4792" s="68" t="s">
        <v>5131</v>
      </c>
      <c r="B4792" s="67" t="s">
        <v>7966</v>
      </c>
    </row>
    <row r="4793" spans="1:2" ht="15">
      <c r="A4793" s="68" t="s">
        <v>5132</v>
      </c>
      <c r="B4793" s="67" t="s">
        <v>7966</v>
      </c>
    </row>
    <row r="4794" spans="1:2" ht="15">
      <c r="A4794" s="68" t="s">
        <v>5133</v>
      </c>
      <c r="B4794" s="67" t="s">
        <v>7966</v>
      </c>
    </row>
    <row r="4795" spans="1:2" ht="15">
      <c r="A4795" s="68" t="s">
        <v>5134</v>
      </c>
      <c r="B4795" s="67" t="s">
        <v>7966</v>
      </c>
    </row>
    <row r="4796" spans="1:2" ht="15">
      <c r="A4796" s="68" t="s">
        <v>5135</v>
      </c>
      <c r="B4796" s="67" t="s">
        <v>7966</v>
      </c>
    </row>
    <row r="4797" spans="1:2" ht="15">
      <c r="A4797" s="68" t="s">
        <v>5136</v>
      </c>
      <c r="B4797" s="67" t="s">
        <v>7966</v>
      </c>
    </row>
    <row r="4798" spans="1:2" ht="15">
      <c r="A4798" s="68" t="s">
        <v>5137</v>
      </c>
      <c r="B4798" s="67" t="s">
        <v>7966</v>
      </c>
    </row>
    <row r="4799" spans="1:2" ht="15">
      <c r="A4799" s="68" t="s">
        <v>5138</v>
      </c>
      <c r="B4799" s="67" t="s">
        <v>7966</v>
      </c>
    </row>
    <row r="4800" spans="1:2" ht="15">
      <c r="A4800" s="68" t="s">
        <v>5139</v>
      </c>
      <c r="B4800" s="67" t="s">
        <v>7966</v>
      </c>
    </row>
    <row r="4801" spans="1:2" ht="15">
      <c r="A4801" s="68" t="s">
        <v>5140</v>
      </c>
      <c r="B4801" s="67" t="s">
        <v>7966</v>
      </c>
    </row>
    <row r="4802" spans="1:2" ht="15">
      <c r="A4802" s="68" t="s">
        <v>5141</v>
      </c>
      <c r="B4802" s="67" t="s">
        <v>7966</v>
      </c>
    </row>
    <row r="4803" spans="1:2" ht="15">
      <c r="A4803" s="68" t="s">
        <v>5142</v>
      </c>
      <c r="B4803" s="67" t="s">
        <v>7966</v>
      </c>
    </row>
    <row r="4804" spans="1:2" ht="15">
      <c r="A4804" s="68" t="s">
        <v>5143</v>
      </c>
      <c r="B4804" s="67" t="s">
        <v>7966</v>
      </c>
    </row>
    <row r="4805" spans="1:2" ht="15">
      <c r="A4805" s="68" t="s">
        <v>5144</v>
      </c>
      <c r="B4805" s="67" t="s">
        <v>7966</v>
      </c>
    </row>
    <row r="4806" spans="1:2" ht="15">
      <c r="A4806" s="68" t="s">
        <v>5145</v>
      </c>
      <c r="B4806" s="67" t="s">
        <v>7966</v>
      </c>
    </row>
    <row r="4807" spans="1:2" ht="15">
      <c r="A4807" s="68" t="s">
        <v>5146</v>
      </c>
      <c r="B4807" s="67" t="s">
        <v>7966</v>
      </c>
    </row>
    <row r="4808" spans="1:2" ht="15">
      <c r="A4808" s="68" t="s">
        <v>5147</v>
      </c>
      <c r="B4808" s="67" t="s">
        <v>7966</v>
      </c>
    </row>
    <row r="4809" spans="1:2" ht="15">
      <c r="A4809" s="68" t="s">
        <v>5148</v>
      </c>
      <c r="B4809" s="67" t="s">
        <v>7966</v>
      </c>
    </row>
    <row r="4810" spans="1:2" ht="15">
      <c r="A4810" s="68" t="s">
        <v>5149</v>
      </c>
      <c r="B4810" s="67" t="s">
        <v>7966</v>
      </c>
    </row>
    <row r="4811" spans="1:2" ht="15">
      <c r="A4811" s="68" t="s">
        <v>5150</v>
      </c>
      <c r="B4811" s="67" t="s">
        <v>7966</v>
      </c>
    </row>
    <row r="4812" spans="1:2" ht="15">
      <c r="A4812" s="68" t="s">
        <v>5151</v>
      </c>
      <c r="B4812" s="67" t="s">
        <v>7966</v>
      </c>
    </row>
    <row r="4813" spans="1:2" ht="15">
      <c r="A4813" s="68" t="s">
        <v>5152</v>
      </c>
      <c r="B4813" s="67" t="s">
        <v>7966</v>
      </c>
    </row>
    <row r="4814" spans="1:2" ht="15">
      <c r="A4814" s="68" t="s">
        <v>5153</v>
      </c>
      <c r="B4814" s="67" t="s">
        <v>7966</v>
      </c>
    </row>
    <row r="4815" spans="1:2" ht="15">
      <c r="A4815" s="68" t="s">
        <v>5154</v>
      </c>
      <c r="B4815" s="67" t="s">
        <v>7966</v>
      </c>
    </row>
    <row r="4816" spans="1:2" ht="15">
      <c r="A4816" s="68" t="s">
        <v>5155</v>
      </c>
      <c r="B4816" s="67" t="s">
        <v>7966</v>
      </c>
    </row>
    <row r="4817" spans="1:2" ht="15">
      <c r="A4817" s="68" t="s">
        <v>5156</v>
      </c>
      <c r="B4817" s="67" t="s">
        <v>7966</v>
      </c>
    </row>
    <row r="4818" spans="1:2" ht="15">
      <c r="A4818" s="68" t="s">
        <v>5157</v>
      </c>
      <c r="B4818" s="67" t="s">
        <v>7966</v>
      </c>
    </row>
    <row r="4819" spans="1:2" ht="15">
      <c r="A4819" s="68" t="s">
        <v>5158</v>
      </c>
      <c r="B4819" s="67" t="s">
        <v>7966</v>
      </c>
    </row>
    <row r="4820" spans="1:2" ht="15">
      <c r="A4820" s="68" t="s">
        <v>5159</v>
      </c>
      <c r="B4820" s="67" t="s">
        <v>7966</v>
      </c>
    </row>
    <row r="4821" spans="1:2" ht="15">
      <c r="A4821" s="68" t="s">
        <v>5160</v>
      </c>
      <c r="B4821" s="67" t="s">
        <v>7966</v>
      </c>
    </row>
    <row r="4822" spans="1:2" ht="15">
      <c r="A4822" s="68" t="s">
        <v>5161</v>
      </c>
      <c r="B4822" s="67" t="s">
        <v>7966</v>
      </c>
    </row>
    <row r="4823" spans="1:2" ht="15">
      <c r="A4823" s="68" t="s">
        <v>5162</v>
      </c>
      <c r="B4823" s="67" t="s">
        <v>7966</v>
      </c>
    </row>
    <row r="4824" spans="1:2" ht="15">
      <c r="A4824" s="68" t="s">
        <v>5163</v>
      </c>
      <c r="B4824" s="67" t="s">
        <v>7966</v>
      </c>
    </row>
    <row r="4825" spans="1:2" ht="15">
      <c r="A4825" s="68" t="s">
        <v>5164</v>
      </c>
      <c r="B4825" s="67" t="s">
        <v>7966</v>
      </c>
    </row>
    <row r="4826" spans="1:2" ht="15">
      <c r="A4826" s="68" t="s">
        <v>5165</v>
      </c>
      <c r="B4826" s="67" t="s">
        <v>7966</v>
      </c>
    </row>
    <row r="4827" spans="1:2" ht="15">
      <c r="A4827" s="68" t="s">
        <v>5166</v>
      </c>
      <c r="B4827" s="67" t="s">
        <v>7966</v>
      </c>
    </row>
    <row r="4828" spans="1:2" ht="15">
      <c r="A4828" s="68" t="s">
        <v>5167</v>
      </c>
      <c r="B4828" s="67" t="s">
        <v>7966</v>
      </c>
    </row>
    <row r="4829" spans="1:2" ht="15">
      <c r="A4829" s="68" t="s">
        <v>5168</v>
      </c>
      <c r="B4829" s="67" t="s">
        <v>7966</v>
      </c>
    </row>
    <row r="4830" spans="1:2" ht="15">
      <c r="A4830" s="68" t="s">
        <v>5169</v>
      </c>
      <c r="B4830" s="67" t="s">
        <v>7966</v>
      </c>
    </row>
    <row r="4831" spans="1:2" ht="15">
      <c r="A4831" s="68" t="s">
        <v>5170</v>
      </c>
      <c r="B4831" s="67" t="s">
        <v>7966</v>
      </c>
    </row>
    <row r="4832" spans="1:2" ht="15">
      <c r="A4832" s="68" t="s">
        <v>5171</v>
      </c>
      <c r="B4832" s="67" t="s">
        <v>7966</v>
      </c>
    </row>
    <row r="4833" spans="1:2" ht="15">
      <c r="A4833" s="68" t="s">
        <v>5172</v>
      </c>
      <c r="B4833" s="67" t="s">
        <v>7966</v>
      </c>
    </row>
    <row r="4834" spans="1:2" ht="15">
      <c r="A4834" s="68" t="s">
        <v>5173</v>
      </c>
      <c r="B4834" s="67" t="s">
        <v>7966</v>
      </c>
    </row>
    <row r="4835" spans="1:2" ht="15">
      <c r="A4835" s="68" t="s">
        <v>5174</v>
      </c>
      <c r="B4835" s="67" t="s">
        <v>7966</v>
      </c>
    </row>
    <row r="4836" spans="1:2" ht="15">
      <c r="A4836" s="68" t="s">
        <v>5175</v>
      </c>
      <c r="B4836" s="67" t="s">
        <v>7966</v>
      </c>
    </row>
    <row r="4837" spans="1:2" ht="15">
      <c r="A4837" s="68" t="s">
        <v>5176</v>
      </c>
      <c r="B4837" s="67" t="s">
        <v>7966</v>
      </c>
    </row>
    <row r="4838" spans="1:2" ht="15">
      <c r="A4838" s="68" t="s">
        <v>5177</v>
      </c>
      <c r="B4838" s="67" t="s">
        <v>7966</v>
      </c>
    </row>
    <row r="4839" spans="1:2" ht="15">
      <c r="A4839" s="68" t="s">
        <v>5178</v>
      </c>
      <c r="B4839" s="67" t="s">
        <v>7966</v>
      </c>
    </row>
    <row r="4840" spans="1:2" ht="15">
      <c r="A4840" s="68" t="s">
        <v>5179</v>
      </c>
      <c r="B4840" s="67" t="s">
        <v>7966</v>
      </c>
    </row>
    <row r="4841" spans="1:2" ht="15">
      <c r="A4841" s="68" t="s">
        <v>5180</v>
      </c>
      <c r="B4841" s="67" t="s">
        <v>7966</v>
      </c>
    </row>
    <row r="4842" spans="1:2" ht="15">
      <c r="A4842" s="68" t="s">
        <v>5181</v>
      </c>
      <c r="B4842" s="67" t="s">
        <v>7966</v>
      </c>
    </row>
    <row r="4843" spans="1:2" ht="15">
      <c r="A4843" s="68" t="s">
        <v>5182</v>
      </c>
      <c r="B4843" s="67" t="s">
        <v>7966</v>
      </c>
    </row>
    <row r="4844" spans="1:2" ht="15">
      <c r="A4844" s="68" t="s">
        <v>5183</v>
      </c>
      <c r="B4844" s="67" t="s">
        <v>7966</v>
      </c>
    </row>
    <row r="4845" spans="1:2" ht="15">
      <c r="A4845" s="68" t="s">
        <v>5184</v>
      </c>
      <c r="B4845" s="67" t="s">
        <v>7966</v>
      </c>
    </row>
    <row r="4846" spans="1:2" ht="15">
      <c r="A4846" s="68" t="s">
        <v>5185</v>
      </c>
      <c r="B4846" s="67" t="s">
        <v>7966</v>
      </c>
    </row>
    <row r="4847" spans="1:2" ht="15">
      <c r="A4847" s="68" t="s">
        <v>5186</v>
      </c>
      <c r="B4847" s="67" t="s">
        <v>7966</v>
      </c>
    </row>
    <row r="4848" spans="1:2" ht="15">
      <c r="A4848" s="68" t="s">
        <v>5187</v>
      </c>
      <c r="B4848" s="67" t="s">
        <v>7966</v>
      </c>
    </row>
    <row r="4849" spans="1:2" ht="15">
      <c r="A4849" s="68" t="s">
        <v>5188</v>
      </c>
      <c r="B4849" s="67" t="s">
        <v>7966</v>
      </c>
    </row>
    <row r="4850" spans="1:2" ht="15">
      <c r="A4850" s="68" t="s">
        <v>5189</v>
      </c>
      <c r="B4850" s="67" t="s">
        <v>7966</v>
      </c>
    </row>
    <row r="4851" spans="1:2" ht="15">
      <c r="A4851" s="68" t="s">
        <v>5190</v>
      </c>
      <c r="B4851" s="67" t="s">
        <v>7966</v>
      </c>
    </row>
    <row r="4852" spans="1:2" ht="15">
      <c r="A4852" s="68" t="s">
        <v>5191</v>
      </c>
      <c r="B4852" s="67" t="s">
        <v>7966</v>
      </c>
    </row>
    <row r="4853" spans="1:2" ht="15">
      <c r="A4853" s="68" t="s">
        <v>5192</v>
      </c>
      <c r="B4853" s="67" t="s">
        <v>7966</v>
      </c>
    </row>
    <row r="4854" spans="1:2" ht="15">
      <c r="A4854" s="68" t="s">
        <v>5193</v>
      </c>
      <c r="B4854" s="67" t="s">
        <v>7966</v>
      </c>
    </row>
    <row r="4855" spans="1:2" ht="15">
      <c r="A4855" s="68" t="s">
        <v>5194</v>
      </c>
      <c r="B4855" s="67" t="s">
        <v>7966</v>
      </c>
    </row>
    <row r="4856" spans="1:2" ht="15">
      <c r="A4856" s="68" t="s">
        <v>5195</v>
      </c>
      <c r="B4856" s="67" t="s">
        <v>7966</v>
      </c>
    </row>
    <row r="4857" spans="1:2" ht="15">
      <c r="A4857" s="68" t="s">
        <v>5196</v>
      </c>
      <c r="B4857" s="67" t="s">
        <v>7966</v>
      </c>
    </row>
    <row r="4858" spans="1:2" ht="15">
      <c r="A4858" s="68" t="s">
        <v>5197</v>
      </c>
      <c r="B4858" s="67" t="s">
        <v>7966</v>
      </c>
    </row>
    <row r="4859" spans="1:2" ht="15">
      <c r="A4859" s="68" t="s">
        <v>5198</v>
      </c>
      <c r="B4859" s="67" t="s">
        <v>7966</v>
      </c>
    </row>
    <row r="4860" spans="1:2" ht="15">
      <c r="A4860" s="68" t="s">
        <v>5199</v>
      </c>
      <c r="B4860" s="67" t="s">
        <v>7966</v>
      </c>
    </row>
    <row r="4861" spans="1:2" ht="15">
      <c r="A4861" s="68" t="s">
        <v>5200</v>
      </c>
      <c r="B4861" s="67" t="s">
        <v>7966</v>
      </c>
    </row>
    <row r="4862" spans="1:2" ht="15">
      <c r="A4862" s="68" t="s">
        <v>5201</v>
      </c>
      <c r="B4862" s="67" t="s">
        <v>7966</v>
      </c>
    </row>
    <row r="4863" spans="1:2" ht="15">
      <c r="A4863" s="68" t="s">
        <v>5202</v>
      </c>
      <c r="B4863" s="67" t="s">
        <v>7966</v>
      </c>
    </row>
    <row r="4864" spans="1:2" ht="15">
      <c r="A4864" s="68" t="s">
        <v>5203</v>
      </c>
      <c r="B4864" s="67" t="s">
        <v>7966</v>
      </c>
    </row>
    <row r="4865" spans="1:2" ht="15">
      <c r="A4865" s="68" t="s">
        <v>5204</v>
      </c>
      <c r="B4865" s="67" t="s">
        <v>7966</v>
      </c>
    </row>
    <row r="4866" spans="1:2" ht="15">
      <c r="A4866" s="68" t="s">
        <v>5205</v>
      </c>
      <c r="B4866" s="67" t="s">
        <v>7966</v>
      </c>
    </row>
    <row r="4867" spans="1:2" ht="15">
      <c r="A4867" s="68" t="s">
        <v>5206</v>
      </c>
      <c r="B4867" s="67" t="s">
        <v>7966</v>
      </c>
    </row>
    <row r="4868" spans="1:2" ht="15">
      <c r="A4868" s="68" t="s">
        <v>5207</v>
      </c>
      <c r="B4868" s="67" t="s">
        <v>7966</v>
      </c>
    </row>
    <row r="4869" spans="1:2" ht="15">
      <c r="A4869" s="68" t="s">
        <v>5208</v>
      </c>
      <c r="B4869" s="67" t="s">
        <v>7966</v>
      </c>
    </row>
    <row r="4870" spans="1:2" ht="15">
      <c r="A4870" s="68" t="s">
        <v>5209</v>
      </c>
      <c r="B4870" s="67" t="s">
        <v>7966</v>
      </c>
    </row>
    <row r="4871" spans="1:2" ht="15">
      <c r="A4871" s="68" t="s">
        <v>5210</v>
      </c>
      <c r="B4871" s="67" t="s">
        <v>7966</v>
      </c>
    </row>
    <row r="4872" spans="1:2" ht="15">
      <c r="A4872" s="68" t="s">
        <v>5211</v>
      </c>
      <c r="B4872" s="67" t="s">
        <v>7966</v>
      </c>
    </row>
    <row r="4873" spans="1:2" ht="15">
      <c r="A4873" s="68" t="s">
        <v>5212</v>
      </c>
      <c r="B4873" s="67" t="s">
        <v>7966</v>
      </c>
    </row>
    <row r="4874" spans="1:2" ht="15">
      <c r="A4874" s="68" t="s">
        <v>5213</v>
      </c>
      <c r="B4874" s="67" t="s">
        <v>7966</v>
      </c>
    </row>
    <row r="4875" spans="1:2" ht="15">
      <c r="A4875" s="68" t="s">
        <v>5214</v>
      </c>
      <c r="B4875" s="67" t="s">
        <v>7966</v>
      </c>
    </row>
    <row r="4876" spans="1:2" ht="15">
      <c r="A4876" s="68" t="s">
        <v>5215</v>
      </c>
      <c r="B4876" s="67" t="s">
        <v>7966</v>
      </c>
    </row>
    <row r="4877" spans="1:2" ht="15">
      <c r="A4877" s="68" t="s">
        <v>5216</v>
      </c>
      <c r="B4877" s="67" t="s">
        <v>7966</v>
      </c>
    </row>
    <row r="4878" spans="1:2" ht="15">
      <c r="A4878" s="68" t="s">
        <v>5217</v>
      </c>
      <c r="B4878" s="67" t="s">
        <v>7966</v>
      </c>
    </row>
    <row r="4879" spans="1:2" ht="15">
      <c r="A4879" s="68" t="s">
        <v>5218</v>
      </c>
      <c r="B4879" s="67" t="s">
        <v>7966</v>
      </c>
    </row>
    <row r="4880" spans="1:2" ht="15">
      <c r="A4880" s="68" t="s">
        <v>5219</v>
      </c>
      <c r="B4880" s="67" t="s">
        <v>7966</v>
      </c>
    </row>
    <row r="4881" spans="1:2" ht="15">
      <c r="A4881" s="68" t="s">
        <v>5220</v>
      </c>
      <c r="B4881" s="67" t="s">
        <v>7966</v>
      </c>
    </row>
    <row r="4882" spans="1:2" ht="15">
      <c r="A4882" s="68" t="s">
        <v>5221</v>
      </c>
      <c r="B4882" s="67" t="s">
        <v>7966</v>
      </c>
    </row>
    <row r="4883" spans="1:2" ht="15">
      <c r="A4883" s="68" t="s">
        <v>5222</v>
      </c>
      <c r="B4883" s="67" t="s">
        <v>7966</v>
      </c>
    </row>
    <row r="4884" spans="1:2" ht="15">
      <c r="A4884" s="68" t="s">
        <v>5223</v>
      </c>
      <c r="B4884" s="67" t="s">
        <v>7966</v>
      </c>
    </row>
    <row r="4885" spans="1:2" ht="15">
      <c r="A4885" s="68" t="s">
        <v>5224</v>
      </c>
      <c r="B4885" s="67" t="s">
        <v>7966</v>
      </c>
    </row>
    <row r="4886" spans="1:2" ht="15">
      <c r="A4886" s="68" t="s">
        <v>5225</v>
      </c>
      <c r="B4886" s="67" t="s">
        <v>7966</v>
      </c>
    </row>
    <row r="4887" spans="1:2" ht="15">
      <c r="A4887" s="68" t="s">
        <v>5226</v>
      </c>
      <c r="B4887" s="67" t="s">
        <v>7966</v>
      </c>
    </row>
    <row r="4888" spans="1:2" ht="15">
      <c r="A4888" s="68" t="s">
        <v>5227</v>
      </c>
      <c r="B4888" s="67" t="s">
        <v>7966</v>
      </c>
    </row>
    <row r="4889" spans="1:2" ht="15">
      <c r="A4889" s="68" t="s">
        <v>5228</v>
      </c>
      <c r="B4889" s="67" t="s">
        <v>7966</v>
      </c>
    </row>
    <row r="4890" spans="1:2" ht="15">
      <c r="A4890" s="68" t="s">
        <v>5229</v>
      </c>
      <c r="B4890" s="67" t="s">
        <v>7966</v>
      </c>
    </row>
    <row r="4891" spans="1:2" ht="15">
      <c r="A4891" s="68" t="s">
        <v>5230</v>
      </c>
      <c r="B4891" s="67" t="s">
        <v>7966</v>
      </c>
    </row>
    <row r="4892" spans="1:2" ht="15">
      <c r="A4892" s="68" t="s">
        <v>5231</v>
      </c>
      <c r="B4892" s="67" t="s">
        <v>7966</v>
      </c>
    </row>
    <row r="4893" spans="1:2" ht="15">
      <c r="A4893" s="68" t="s">
        <v>5232</v>
      </c>
      <c r="B4893" s="67" t="s">
        <v>7966</v>
      </c>
    </row>
    <row r="4894" spans="1:2" ht="15">
      <c r="A4894" s="68" t="s">
        <v>5233</v>
      </c>
      <c r="B4894" s="67" t="s">
        <v>7966</v>
      </c>
    </row>
    <row r="4895" spans="1:2" ht="15">
      <c r="A4895" s="68" t="s">
        <v>5234</v>
      </c>
      <c r="B4895" s="67" t="s">
        <v>7966</v>
      </c>
    </row>
    <row r="4896" spans="1:2" ht="15">
      <c r="A4896" s="68" t="s">
        <v>5235</v>
      </c>
      <c r="B4896" s="67" t="s">
        <v>7966</v>
      </c>
    </row>
    <row r="4897" spans="1:2" ht="15">
      <c r="A4897" s="68" t="s">
        <v>5236</v>
      </c>
      <c r="B4897" s="67" t="s">
        <v>7966</v>
      </c>
    </row>
    <row r="4898" spans="1:2" ht="15">
      <c r="A4898" s="68" t="s">
        <v>5237</v>
      </c>
      <c r="B4898" s="67" t="s">
        <v>7966</v>
      </c>
    </row>
    <row r="4899" spans="1:2" ht="15">
      <c r="A4899" s="68" t="s">
        <v>5238</v>
      </c>
      <c r="B4899" s="67" t="s">
        <v>7966</v>
      </c>
    </row>
    <row r="4900" spans="1:2" ht="15">
      <c r="A4900" s="68" t="s">
        <v>5239</v>
      </c>
      <c r="B4900" s="67" t="s">
        <v>7966</v>
      </c>
    </row>
    <row r="4901" spans="1:2" ht="15">
      <c r="A4901" s="68" t="s">
        <v>5240</v>
      </c>
      <c r="B4901" s="67" t="s">
        <v>7966</v>
      </c>
    </row>
    <row r="4902" spans="1:2" ht="15">
      <c r="A4902" s="68" t="s">
        <v>5241</v>
      </c>
      <c r="B4902" s="67" t="s">
        <v>7966</v>
      </c>
    </row>
    <row r="4903" spans="1:2" ht="15">
      <c r="A4903" s="68" t="s">
        <v>5242</v>
      </c>
      <c r="B4903" s="67" t="s">
        <v>7966</v>
      </c>
    </row>
    <row r="4904" spans="1:2" ht="15">
      <c r="A4904" s="68" t="s">
        <v>5243</v>
      </c>
      <c r="B4904" s="67" t="s">
        <v>7966</v>
      </c>
    </row>
    <row r="4905" spans="1:2" ht="15">
      <c r="A4905" s="68" t="s">
        <v>5244</v>
      </c>
      <c r="B4905" s="67" t="s">
        <v>7966</v>
      </c>
    </row>
    <row r="4906" spans="1:2" ht="15">
      <c r="A4906" s="68" t="s">
        <v>5245</v>
      </c>
      <c r="B4906" s="67" t="s">
        <v>7966</v>
      </c>
    </row>
    <row r="4907" spans="1:2" ht="15">
      <c r="A4907" s="68" t="s">
        <v>5246</v>
      </c>
      <c r="B4907" s="67" t="s">
        <v>7966</v>
      </c>
    </row>
    <row r="4908" spans="1:2" ht="15">
      <c r="A4908" s="68" t="s">
        <v>5247</v>
      </c>
      <c r="B4908" s="67" t="s">
        <v>7966</v>
      </c>
    </row>
    <row r="4909" spans="1:2" ht="15">
      <c r="A4909" s="68" t="s">
        <v>5248</v>
      </c>
      <c r="B4909" s="67" t="s">
        <v>7966</v>
      </c>
    </row>
    <row r="4910" spans="1:2" ht="15">
      <c r="A4910" s="68" t="s">
        <v>5249</v>
      </c>
      <c r="B4910" s="67" t="s">
        <v>7966</v>
      </c>
    </row>
    <row r="4911" spans="1:2" ht="15">
      <c r="A4911" s="68" t="s">
        <v>5250</v>
      </c>
      <c r="B4911" s="67" t="s">
        <v>7966</v>
      </c>
    </row>
    <row r="4912" spans="1:2" ht="15">
      <c r="A4912" s="68" t="s">
        <v>5251</v>
      </c>
      <c r="B4912" s="67" t="s">
        <v>7966</v>
      </c>
    </row>
    <row r="4913" spans="1:2" ht="15">
      <c r="A4913" s="68" t="s">
        <v>5252</v>
      </c>
      <c r="B4913" s="67" t="s">
        <v>7966</v>
      </c>
    </row>
    <row r="4914" spans="1:2" ht="15">
      <c r="A4914" s="68" t="s">
        <v>5253</v>
      </c>
      <c r="B4914" s="67" t="s">
        <v>7966</v>
      </c>
    </row>
    <row r="4915" spans="1:2" ht="15">
      <c r="A4915" s="68" t="s">
        <v>5254</v>
      </c>
      <c r="B4915" s="67" t="s">
        <v>7966</v>
      </c>
    </row>
    <row r="4916" spans="1:2" ht="15">
      <c r="A4916" s="68" t="s">
        <v>5255</v>
      </c>
      <c r="B4916" s="67" t="s">
        <v>7966</v>
      </c>
    </row>
    <row r="4917" spans="1:2" ht="15">
      <c r="A4917" s="68" t="s">
        <v>5256</v>
      </c>
      <c r="B4917" s="67" t="s">
        <v>7966</v>
      </c>
    </row>
    <row r="4918" spans="1:2" ht="15">
      <c r="A4918" s="68" t="s">
        <v>5257</v>
      </c>
      <c r="B4918" s="67" t="s">
        <v>7966</v>
      </c>
    </row>
    <row r="4919" spans="1:2" ht="15">
      <c r="A4919" s="68" t="s">
        <v>5258</v>
      </c>
      <c r="B4919" s="67" t="s">
        <v>7966</v>
      </c>
    </row>
    <row r="4920" spans="1:2" ht="15">
      <c r="A4920" s="68" t="s">
        <v>5259</v>
      </c>
      <c r="B4920" s="67" t="s">
        <v>7966</v>
      </c>
    </row>
    <row r="4921" spans="1:2" ht="15">
      <c r="A4921" s="68" t="s">
        <v>5260</v>
      </c>
      <c r="B4921" s="67" t="s">
        <v>7966</v>
      </c>
    </row>
    <row r="4922" spans="1:2" ht="15">
      <c r="A4922" s="68" t="s">
        <v>5261</v>
      </c>
      <c r="B4922" s="67" t="s">
        <v>7966</v>
      </c>
    </row>
    <row r="4923" spans="1:2" ht="15">
      <c r="A4923" s="68" t="s">
        <v>5262</v>
      </c>
      <c r="B4923" s="67" t="s">
        <v>7966</v>
      </c>
    </row>
    <row r="4924" spans="1:2" ht="15">
      <c r="A4924" s="68" t="s">
        <v>5263</v>
      </c>
      <c r="B4924" s="67" t="s">
        <v>7966</v>
      </c>
    </row>
    <row r="4925" spans="1:2" ht="15">
      <c r="A4925" s="68" t="s">
        <v>5264</v>
      </c>
      <c r="B4925" s="67" t="s">
        <v>7966</v>
      </c>
    </row>
    <row r="4926" spans="1:2" ht="15">
      <c r="A4926" s="68" t="s">
        <v>5265</v>
      </c>
      <c r="B4926" s="67" t="s">
        <v>7966</v>
      </c>
    </row>
    <row r="4927" spans="1:2" ht="15">
      <c r="A4927" s="68" t="s">
        <v>5266</v>
      </c>
      <c r="B4927" s="67" t="s">
        <v>7966</v>
      </c>
    </row>
    <row r="4928" spans="1:2" ht="15">
      <c r="A4928" s="68" t="s">
        <v>5267</v>
      </c>
      <c r="B4928" s="67" t="s">
        <v>7966</v>
      </c>
    </row>
    <row r="4929" spans="1:2" ht="15">
      <c r="A4929" s="68" t="s">
        <v>5268</v>
      </c>
      <c r="B4929" s="67" t="s">
        <v>7966</v>
      </c>
    </row>
    <row r="4930" spans="1:2" ht="15">
      <c r="A4930" s="68" t="s">
        <v>5269</v>
      </c>
      <c r="B4930" s="67" t="s">
        <v>7966</v>
      </c>
    </row>
    <row r="4931" spans="1:2" ht="15">
      <c r="A4931" s="68" t="s">
        <v>5270</v>
      </c>
      <c r="B4931" s="67" t="s">
        <v>7966</v>
      </c>
    </row>
    <row r="4932" spans="1:2" ht="15">
      <c r="A4932" s="68" t="s">
        <v>5271</v>
      </c>
      <c r="B4932" s="67" t="s">
        <v>7966</v>
      </c>
    </row>
    <row r="4933" spans="1:2" ht="15">
      <c r="A4933" s="68" t="s">
        <v>5272</v>
      </c>
      <c r="B4933" s="67" t="s">
        <v>7966</v>
      </c>
    </row>
    <row r="4934" spans="1:2" ht="15">
      <c r="A4934" s="68" t="s">
        <v>5273</v>
      </c>
      <c r="B4934" s="67" t="s">
        <v>7966</v>
      </c>
    </row>
    <row r="4935" spans="1:2" ht="15">
      <c r="A4935" s="68" t="s">
        <v>5274</v>
      </c>
      <c r="B4935" s="67" t="s">
        <v>7966</v>
      </c>
    </row>
    <row r="4936" spans="1:2" ht="15">
      <c r="A4936" s="68" t="s">
        <v>5275</v>
      </c>
      <c r="B4936" s="67" t="s">
        <v>7966</v>
      </c>
    </row>
    <row r="4937" spans="1:2" ht="15">
      <c r="A4937" s="68" t="s">
        <v>5276</v>
      </c>
      <c r="B4937" s="67" t="s">
        <v>7966</v>
      </c>
    </row>
    <row r="4938" spans="1:2" ht="15">
      <c r="A4938" s="68" t="s">
        <v>5277</v>
      </c>
      <c r="B4938" s="67" t="s">
        <v>7966</v>
      </c>
    </row>
    <row r="4939" spans="1:2" ht="15">
      <c r="A4939" s="68" t="s">
        <v>5278</v>
      </c>
      <c r="B4939" s="67" t="s">
        <v>7966</v>
      </c>
    </row>
    <row r="4940" spans="1:2" ht="15">
      <c r="A4940" s="68" t="s">
        <v>5279</v>
      </c>
      <c r="B4940" s="67" t="s">
        <v>7966</v>
      </c>
    </row>
    <row r="4941" spans="1:2" ht="15">
      <c r="A4941" s="68" t="s">
        <v>5280</v>
      </c>
      <c r="B4941" s="67" t="s">
        <v>7966</v>
      </c>
    </row>
    <row r="4942" spans="1:2" ht="15">
      <c r="A4942" s="68" t="s">
        <v>5281</v>
      </c>
      <c r="B4942" s="67" t="s">
        <v>7966</v>
      </c>
    </row>
    <row r="4943" spans="1:2" ht="15">
      <c r="A4943" s="68" t="s">
        <v>5282</v>
      </c>
      <c r="B4943" s="67" t="s">
        <v>7966</v>
      </c>
    </row>
    <row r="4944" spans="1:2" ht="15">
      <c r="A4944" s="68" t="s">
        <v>5283</v>
      </c>
      <c r="B4944" s="67" t="s">
        <v>7966</v>
      </c>
    </row>
    <row r="4945" spans="1:2" ht="15">
      <c r="A4945" s="68" t="s">
        <v>5284</v>
      </c>
      <c r="B4945" s="67" t="s">
        <v>7966</v>
      </c>
    </row>
    <row r="4946" spans="1:2" ht="15">
      <c r="A4946" s="68" t="s">
        <v>5285</v>
      </c>
      <c r="B4946" s="67" t="s">
        <v>7966</v>
      </c>
    </row>
    <row r="4947" spans="1:2" ht="15">
      <c r="A4947" s="68" t="s">
        <v>5286</v>
      </c>
      <c r="B4947" s="67" t="s">
        <v>7966</v>
      </c>
    </row>
    <row r="4948" spans="1:2" ht="15">
      <c r="A4948" s="68" t="s">
        <v>5287</v>
      </c>
      <c r="B4948" s="67" t="s">
        <v>7966</v>
      </c>
    </row>
    <row r="4949" spans="1:2" ht="15">
      <c r="A4949" s="68" t="s">
        <v>5288</v>
      </c>
      <c r="B4949" s="67" t="s">
        <v>7966</v>
      </c>
    </row>
    <row r="4950" spans="1:2" ht="15">
      <c r="A4950" s="68" t="s">
        <v>5289</v>
      </c>
      <c r="B4950" s="67" t="s">
        <v>7966</v>
      </c>
    </row>
    <row r="4951" spans="1:2" ht="15">
      <c r="A4951" s="68" t="s">
        <v>5290</v>
      </c>
      <c r="B4951" s="67" t="s">
        <v>7966</v>
      </c>
    </row>
    <row r="4952" spans="1:2" ht="15">
      <c r="A4952" s="68" t="s">
        <v>5291</v>
      </c>
      <c r="B4952" s="67" t="s">
        <v>7966</v>
      </c>
    </row>
    <row r="4953" spans="1:2" ht="15">
      <c r="A4953" s="68" t="s">
        <v>5292</v>
      </c>
      <c r="B4953" s="67" t="s">
        <v>7966</v>
      </c>
    </row>
    <row r="4954" spans="1:2" ht="15">
      <c r="A4954" s="68" t="s">
        <v>5293</v>
      </c>
      <c r="B4954" s="67" t="s">
        <v>7966</v>
      </c>
    </row>
    <row r="4955" spans="1:2" ht="15">
      <c r="A4955" s="68" t="s">
        <v>5294</v>
      </c>
      <c r="B4955" s="67" t="s">
        <v>7966</v>
      </c>
    </row>
    <row r="4956" spans="1:2" ht="15">
      <c r="A4956" s="68" t="s">
        <v>5295</v>
      </c>
      <c r="B4956" s="67" t="s">
        <v>7966</v>
      </c>
    </row>
    <row r="4957" spans="1:2" ht="15">
      <c r="A4957" s="68" t="s">
        <v>5296</v>
      </c>
      <c r="B4957" s="67" t="s">
        <v>7966</v>
      </c>
    </row>
    <row r="4958" spans="1:2" ht="15">
      <c r="A4958" s="68" t="s">
        <v>5297</v>
      </c>
      <c r="B4958" s="67" t="s">
        <v>7966</v>
      </c>
    </row>
    <row r="4959" spans="1:2" ht="15">
      <c r="A4959" s="68" t="s">
        <v>5298</v>
      </c>
      <c r="B4959" s="67" t="s">
        <v>7966</v>
      </c>
    </row>
    <row r="4960" spans="1:2" ht="15">
      <c r="A4960" s="68" t="s">
        <v>5299</v>
      </c>
      <c r="B4960" s="67" t="s">
        <v>7966</v>
      </c>
    </row>
    <row r="4961" spans="1:2" ht="15">
      <c r="A4961" s="68" t="s">
        <v>5300</v>
      </c>
      <c r="B4961" s="67" t="s">
        <v>7966</v>
      </c>
    </row>
    <row r="4962" spans="1:2" ht="15">
      <c r="A4962" s="68" t="s">
        <v>5301</v>
      </c>
      <c r="B4962" s="67" t="s">
        <v>7966</v>
      </c>
    </row>
    <row r="4963" spans="1:2" ht="15">
      <c r="A4963" s="68" t="s">
        <v>5302</v>
      </c>
      <c r="B4963" s="67" t="s">
        <v>7966</v>
      </c>
    </row>
    <row r="4964" spans="1:2" ht="15">
      <c r="A4964" s="68" t="s">
        <v>5303</v>
      </c>
      <c r="B4964" s="67" t="s">
        <v>7966</v>
      </c>
    </row>
    <row r="4965" spans="1:2" ht="15">
      <c r="A4965" s="68" t="s">
        <v>5304</v>
      </c>
      <c r="B4965" s="67" t="s">
        <v>7966</v>
      </c>
    </row>
    <row r="4966" spans="1:2" ht="15">
      <c r="A4966" s="68" t="s">
        <v>5305</v>
      </c>
      <c r="B4966" s="67" t="s">
        <v>7966</v>
      </c>
    </row>
    <row r="4967" spans="1:2" ht="15">
      <c r="A4967" s="68" t="s">
        <v>5306</v>
      </c>
      <c r="B4967" s="67" t="s">
        <v>7966</v>
      </c>
    </row>
    <row r="4968" spans="1:2" ht="15">
      <c r="A4968" s="68" t="s">
        <v>5307</v>
      </c>
      <c r="B4968" s="67" t="s">
        <v>7966</v>
      </c>
    </row>
    <row r="4969" spans="1:2" ht="15">
      <c r="A4969" s="68" t="s">
        <v>5308</v>
      </c>
      <c r="B4969" s="67" t="s">
        <v>7966</v>
      </c>
    </row>
    <row r="4970" spans="1:2" ht="15">
      <c r="A4970" s="68" t="s">
        <v>5309</v>
      </c>
      <c r="B4970" s="67" t="s">
        <v>7966</v>
      </c>
    </row>
    <row r="4971" spans="1:2" ht="15">
      <c r="A4971" s="68" t="s">
        <v>5310</v>
      </c>
      <c r="B4971" s="67" t="s">
        <v>7966</v>
      </c>
    </row>
    <row r="4972" spans="1:2" ht="15">
      <c r="A4972" s="68" t="s">
        <v>5311</v>
      </c>
      <c r="B4972" s="67" t="s">
        <v>7966</v>
      </c>
    </row>
    <row r="4973" spans="1:2" ht="15">
      <c r="A4973" s="68" t="s">
        <v>5312</v>
      </c>
      <c r="B4973" s="67" t="s">
        <v>7966</v>
      </c>
    </row>
    <row r="4974" spans="1:2" ht="15">
      <c r="A4974" s="68" t="s">
        <v>5313</v>
      </c>
      <c r="B4974" s="67" t="s">
        <v>7966</v>
      </c>
    </row>
    <row r="4975" spans="1:2" ht="15">
      <c r="A4975" s="68" t="s">
        <v>5314</v>
      </c>
      <c r="B4975" s="67" t="s">
        <v>7966</v>
      </c>
    </row>
    <row r="4976" spans="1:2" ht="15">
      <c r="A4976" s="68" t="s">
        <v>5315</v>
      </c>
      <c r="B4976" s="67" t="s">
        <v>7966</v>
      </c>
    </row>
    <row r="4977" spans="1:2" ht="15">
      <c r="A4977" s="68" t="s">
        <v>5316</v>
      </c>
      <c r="B4977" s="67" t="s">
        <v>7966</v>
      </c>
    </row>
    <row r="4978" spans="1:2" ht="15">
      <c r="A4978" s="68" t="s">
        <v>5317</v>
      </c>
      <c r="B4978" s="67" t="s">
        <v>7966</v>
      </c>
    </row>
    <row r="4979" spans="1:2" ht="15">
      <c r="A4979" s="68" t="s">
        <v>5318</v>
      </c>
      <c r="B4979" s="67" t="s">
        <v>7966</v>
      </c>
    </row>
    <row r="4980" spans="1:2" ht="15">
      <c r="A4980" s="68" t="s">
        <v>5319</v>
      </c>
      <c r="B4980" s="67" t="s">
        <v>7966</v>
      </c>
    </row>
    <row r="4981" spans="1:2" ht="15">
      <c r="A4981" s="68" t="s">
        <v>5320</v>
      </c>
      <c r="B4981" s="67" t="s">
        <v>7966</v>
      </c>
    </row>
    <row r="4982" spans="1:2" ht="15">
      <c r="A4982" s="68" t="s">
        <v>5321</v>
      </c>
      <c r="B4982" s="67" t="s">
        <v>7966</v>
      </c>
    </row>
    <row r="4983" spans="1:2" ht="15">
      <c r="A4983" s="68" t="s">
        <v>5322</v>
      </c>
      <c r="B4983" s="67" t="s">
        <v>7966</v>
      </c>
    </row>
    <row r="4984" spans="1:2" ht="15">
      <c r="A4984" s="68" t="s">
        <v>5323</v>
      </c>
      <c r="B4984" s="67" t="s">
        <v>7966</v>
      </c>
    </row>
    <row r="4985" spans="1:2" ht="15">
      <c r="A4985" s="68" t="s">
        <v>5324</v>
      </c>
      <c r="B4985" s="67" t="s">
        <v>7966</v>
      </c>
    </row>
    <row r="4986" spans="1:2" ht="15">
      <c r="A4986" s="68" t="s">
        <v>5325</v>
      </c>
      <c r="B4986" s="67" t="s">
        <v>7966</v>
      </c>
    </row>
    <row r="4987" spans="1:2" ht="15">
      <c r="A4987" s="68" t="s">
        <v>5326</v>
      </c>
      <c r="B4987" s="67" t="s">
        <v>7966</v>
      </c>
    </row>
    <row r="4988" spans="1:2" ht="15">
      <c r="A4988" s="68" t="s">
        <v>5327</v>
      </c>
      <c r="B4988" s="67" t="s">
        <v>7966</v>
      </c>
    </row>
    <row r="4989" spans="1:2" ht="15">
      <c r="A4989" s="68" t="s">
        <v>5328</v>
      </c>
      <c r="B4989" s="67" t="s">
        <v>7966</v>
      </c>
    </row>
    <row r="4990" spans="1:2" ht="15">
      <c r="A4990" s="68" t="s">
        <v>5329</v>
      </c>
      <c r="B4990" s="67" t="s">
        <v>7966</v>
      </c>
    </row>
    <row r="4991" spans="1:2" ht="15">
      <c r="A4991" s="68" t="s">
        <v>5330</v>
      </c>
      <c r="B4991" s="67" t="s">
        <v>7966</v>
      </c>
    </row>
    <row r="4992" spans="1:2" ht="15">
      <c r="A4992" s="68" t="s">
        <v>5331</v>
      </c>
      <c r="B4992" s="67" t="s">
        <v>7966</v>
      </c>
    </row>
    <row r="4993" spans="1:2" ht="15">
      <c r="A4993" s="68" t="s">
        <v>5332</v>
      </c>
      <c r="B4993" s="67" t="s">
        <v>7966</v>
      </c>
    </row>
    <row r="4994" spans="1:2" ht="15">
      <c r="A4994" s="68" t="s">
        <v>5333</v>
      </c>
      <c r="B4994" s="67" t="s">
        <v>7966</v>
      </c>
    </row>
    <row r="4995" spans="1:2" ht="15">
      <c r="A4995" s="68" t="s">
        <v>5334</v>
      </c>
      <c r="B4995" s="67" t="s">
        <v>7966</v>
      </c>
    </row>
    <row r="4996" spans="1:2" ht="15">
      <c r="A4996" s="68" t="s">
        <v>5335</v>
      </c>
      <c r="B4996" s="67" t="s">
        <v>7966</v>
      </c>
    </row>
    <row r="4997" spans="1:2" ht="15">
      <c r="A4997" s="68" t="s">
        <v>5336</v>
      </c>
      <c r="B4997" s="67" t="s">
        <v>7966</v>
      </c>
    </row>
    <row r="4998" spans="1:2" ht="15">
      <c r="A4998" s="68" t="s">
        <v>5337</v>
      </c>
      <c r="B4998" s="67" t="s">
        <v>7966</v>
      </c>
    </row>
    <row r="4999" spans="1:2" ht="15">
      <c r="A4999" s="68" t="s">
        <v>5338</v>
      </c>
      <c r="B4999" s="67" t="s">
        <v>7966</v>
      </c>
    </row>
    <row r="5000" spans="1:2" ht="15">
      <c r="A5000" s="68" t="s">
        <v>5339</v>
      </c>
      <c r="B5000" s="67" t="s">
        <v>7966</v>
      </c>
    </row>
    <row r="5001" spans="1:2" ht="15">
      <c r="A5001" s="68" t="s">
        <v>5340</v>
      </c>
      <c r="B5001" s="67" t="s">
        <v>7966</v>
      </c>
    </row>
    <row r="5002" spans="1:2" ht="15">
      <c r="A5002" s="68" t="s">
        <v>5341</v>
      </c>
      <c r="B5002" s="67" t="s">
        <v>7966</v>
      </c>
    </row>
    <row r="5003" spans="1:2" ht="15">
      <c r="A5003" s="68" t="s">
        <v>5342</v>
      </c>
      <c r="B5003" s="67" t="s">
        <v>7966</v>
      </c>
    </row>
    <row r="5004" spans="1:2" ht="15">
      <c r="A5004" s="68" t="s">
        <v>5343</v>
      </c>
      <c r="B5004" s="67" t="s">
        <v>7966</v>
      </c>
    </row>
    <row r="5005" spans="1:2" ht="15">
      <c r="A5005" s="68" t="s">
        <v>5344</v>
      </c>
      <c r="B5005" s="67" t="s">
        <v>7966</v>
      </c>
    </row>
    <row r="5006" spans="1:2" ht="15">
      <c r="A5006" s="68" t="s">
        <v>5345</v>
      </c>
      <c r="B5006" s="67" t="s">
        <v>7966</v>
      </c>
    </row>
    <row r="5007" spans="1:2" ht="15">
      <c r="A5007" s="68" t="s">
        <v>5346</v>
      </c>
      <c r="B5007" s="67" t="s">
        <v>7966</v>
      </c>
    </row>
    <row r="5008" spans="1:2" ht="15">
      <c r="A5008" s="68" t="s">
        <v>5347</v>
      </c>
      <c r="B5008" s="67" t="s">
        <v>7966</v>
      </c>
    </row>
    <row r="5009" spans="1:2" ht="15">
      <c r="A5009" s="68" t="s">
        <v>5348</v>
      </c>
      <c r="B5009" s="67" t="s">
        <v>7966</v>
      </c>
    </row>
    <row r="5010" spans="1:2" ht="15">
      <c r="A5010" s="68" t="s">
        <v>5349</v>
      </c>
      <c r="B5010" s="67" t="s">
        <v>7966</v>
      </c>
    </row>
    <row r="5011" spans="1:2" ht="15">
      <c r="A5011" s="68" t="s">
        <v>5350</v>
      </c>
      <c r="B5011" s="67" t="s">
        <v>7966</v>
      </c>
    </row>
    <row r="5012" spans="1:2" ht="15">
      <c r="A5012" s="68" t="s">
        <v>5351</v>
      </c>
      <c r="B5012" s="67" t="s">
        <v>7966</v>
      </c>
    </row>
    <row r="5013" spans="1:2" ht="15">
      <c r="A5013" s="68" t="s">
        <v>5352</v>
      </c>
      <c r="B5013" s="67" t="s">
        <v>7966</v>
      </c>
    </row>
    <row r="5014" spans="1:2" ht="15">
      <c r="A5014" s="68" t="s">
        <v>5353</v>
      </c>
      <c r="B5014" s="67" t="s">
        <v>7966</v>
      </c>
    </row>
    <row r="5015" spans="1:2" ht="15">
      <c r="A5015" s="68" t="s">
        <v>5354</v>
      </c>
      <c r="B5015" s="67" t="s">
        <v>7966</v>
      </c>
    </row>
    <row r="5016" spans="1:2" ht="15">
      <c r="A5016" s="68" t="s">
        <v>5355</v>
      </c>
      <c r="B5016" s="67" t="s">
        <v>7966</v>
      </c>
    </row>
    <row r="5017" spans="1:2" ht="15">
      <c r="A5017" s="68" t="s">
        <v>5356</v>
      </c>
      <c r="B5017" s="67" t="s">
        <v>7966</v>
      </c>
    </row>
    <row r="5018" spans="1:2" ht="15">
      <c r="A5018" s="68" t="s">
        <v>5357</v>
      </c>
      <c r="B5018" s="67" t="s">
        <v>7966</v>
      </c>
    </row>
    <row r="5019" spans="1:2" ht="15">
      <c r="A5019" s="68" t="s">
        <v>5358</v>
      </c>
      <c r="B5019" s="67" t="s">
        <v>7966</v>
      </c>
    </row>
    <row r="5020" spans="1:2" ht="15">
      <c r="A5020" s="68" t="s">
        <v>5359</v>
      </c>
      <c r="B5020" s="67" t="s">
        <v>7966</v>
      </c>
    </row>
    <row r="5021" spans="1:2" ht="15">
      <c r="A5021" s="68" t="s">
        <v>5360</v>
      </c>
      <c r="B5021" s="67" t="s">
        <v>7966</v>
      </c>
    </row>
    <row r="5022" spans="1:2" ht="15">
      <c r="A5022" s="68" t="s">
        <v>5361</v>
      </c>
      <c r="B5022" s="67" t="s">
        <v>7966</v>
      </c>
    </row>
    <row r="5023" spans="1:2" ht="15">
      <c r="A5023" s="68" t="s">
        <v>5362</v>
      </c>
      <c r="B5023" s="67" t="s">
        <v>7966</v>
      </c>
    </row>
    <row r="5024" spans="1:2" ht="15">
      <c r="A5024" s="68" t="s">
        <v>5363</v>
      </c>
      <c r="B5024" s="67" t="s">
        <v>7966</v>
      </c>
    </row>
    <row r="5025" spans="1:2" ht="15">
      <c r="A5025" s="68" t="s">
        <v>5364</v>
      </c>
      <c r="B5025" s="67" t="s">
        <v>7966</v>
      </c>
    </row>
    <row r="5026" spans="1:2" ht="15">
      <c r="A5026" s="68" t="s">
        <v>5365</v>
      </c>
      <c r="B5026" s="67" t="s">
        <v>7966</v>
      </c>
    </row>
    <row r="5027" spans="1:2" ht="15">
      <c r="A5027" s="68" t="s">
        <v>5366</v>
      </c>
      <c r="B5027" s="67" t="s">
        <v>7966</v>
      </c>
    </row>
    <row r="5028" spans="1:2" ht="15">
      <c r="A5028" s="68" t="s">
        <v>5367</v>
      </c>
      <c r="B5028" s="67" t="s">
        <v>7966</v>
      </c>
    </row>
    <row r="5029" spans="1:2" ht="15">
      <c r="A5029" s="68" t="s">
        <v>5368</v>
      </c>
      <c r="B5029" s="67" t="s">
        <v>7966</v>
      </c>
    </row>
    <row r="5030" spans="1:2" ht="15">
      <c r="A5030" s="68" t="s">
        <v>5369</v>
      </c>
      <c r="B5030" s="67" t="s">
        <v>7966</v>
      </c>
    </row>
    <row r="5031" spans="1:2" ht="15">
      <c r="A5031" s="68" t="s">
        <v>5370</v>
      </c>
      <c r="B5031" s="67" t="s">
        <v>7966</v>
      </c>
    </row>
    <row r="5032" spans="1:2" ht="15">
      <c r="A5032" s="68" t="s">
        <v>5371</v>
      </c>
      <c r="B5032" s="67" t="s">
        <v>7966</v>
      </c>
    </row>
    <row r="5033" spans="1:2" ht="15">
      <c r="A5033" s="68" t="s">
        <v>5372</v>
      </c>
      <c r="B5033" s="67" t="s">
        <v>7966</v>
      </c>
    </row>
    <row r="5034" spans="1:2" ht="15">
      <c r="A5034" s="68" t="s">
        <v>5373</v>
      </c>
      <c r="B5034" s="67" t="s">
        <v>7966</v>
      </c>
    </row>
    <row r="5035" spans="1:2" ht="15">
      <c r="A5035" s="68" t="s">
        <v>5374</v>
      </c>
      <c r="B5035" s="67" t="s">
        <v>7966</v>
      </c>
    </row>
    <row r="5036" spans="1:2" ht="15">
      <c r="A5036" s="68" t="s">
        <v>5375</v>
      </c>
      <c r="B5036" s="67" t="s">
        <v>7966</v>
      </c>
    </row>
    <row r="5037" spans="1:2" ht="15">
      <c r="A5037" s="68" t="s">
        <v>5376</v>
      </c>
      <c r="B5037" s="67" t="s">
        <v>7966</v>
      </c>
    </row>
    <row r="5038" spans="1:2" ht="15">
      <c r="A5038" s="68" t="s">
        <v>5377</v>
      </c>
      <c r="B5038" s="67" t="s">
        <v>7966</v>
      </c>
    </row>
    <row r="5039" spans="1:2" ht="15">
      <c r="A5039" s="68" t="s">
        <v>5378</v>
      </c>
      <c r="B5039" s="67" t="s">
        <v>7966</v>
      </c>
    </row>
    <row r="5040" spans="1:2" ht="15">
      <c r="A5040" s="68" t="s">
        <v>5379</v>
      </c>
      <c r="B5040" s="67" t="s">
        <v>7966</v>
      </c>
    </row>
    <row r="5041" spans="1:2" ht="15">
      <c r="A5041" s="68" t="s">
        <v>5380</v>
      </c>
      <c r="B5041" s="67" t="s">
        <v>7966</v>
      </c>
    </row>
    <row r="5042" spans="1:2" ht="15">
      <c r="A5042" s="68" t="s">
        <v>5381</v>
      </c>
      <c r="B5042" s="67" t="s">
        <v>7966</v>
      </c>
    </row>
    <row r="5043" spans="1:2" ht="15">
      <c r="A5043" s="68" t="s">
        <v>5382</v>
      </c>
      <c r="B5043" s="67" t="s">
        <v>7966</v>
      </c>
    </row>
    <row r="5044" spans="1:2" ht="15">
      <c r="A5044" s="68" t="s">
        <v>5383</v>
      </c>
      <c r="B5044" s="67" t="s">
        <v>7966</v>
      </c>
    </row>
    <row r="5045" spans="1:2" ht="15">
      <c r="A5045" s="68" t="s">
        <v>5384</v>
      </c>
      <c r="B5045" s="67" t="s">
        <v>7966</v>
      </c>
    </row>
    <row r="5046" spans="1:2" ht="15">
      <c r="A5046" s="68" t="s">
        <v>5385</v>
      </c>
      <c r="B5046" s="67" t="s">
        <v>7966</v>
      </c>
    </row>
    <row r="5047" spans="1:2" ht="15">
      <c r="A5047" s="68" t="s">
        <v>5386</v>
      </c>
      <c r="B5047" s="67" t="s">
        <v>7966</v>
      </c>
    </row>
    <row r="5048" spans="1:2" ht="15">
      <c r="A5048" s="68" t="s">
        <v>5387</v>
      </c>
      <c r="B5048" s="67" t="s">
        <v>7966</v>
      </c>
    </row>
    <row r="5049" spans="1:2" ht="15">
      <c r="A5049" s="68" t="s">
        <v>5388</v>
      </c>
      <c r="B5049" s="67" t="s">
        <v>7966</v>
      </c>
    </row>
    <row r="5050" spans="1:2" ht="15">
      <c r="A5050" s="68" t="s">
        <v>5389</v>
      </c>
      <c r="B5050" s="67" t="s">
        <v>7966</v>
      </c>
    </row>
    <row r="5051" spans="1:2" ht="15">
      <c r="A5051" s="68" t="s">
        <v>5390</v>
      </c>
      <c r="B5051" s="67" t="s">
        <v>7966</v>
      </c>
    </row>
    <row r="5052" spans="1:2" ht="15">
      <c r="A5052" s="68" t="s">
        <v>5391</v>
      </c>
      <c r="B5052" s="67" t="s">
        <v>7966</v>
      </c>
    </row>
    <row r="5053" spans="1:2" ht="15">
      <c r="A5053" s="68" t="s">
        <v>5392</v>
      </c>
      <c r="B5053" s="67" t="s">
        <v>7966</v>
      </c>
    </row>
    <row r="5054" spans="1:2" ht="15">
      <c r="A5054" s="68" t="s">
        <v>5393</v>
      </c>
      <c r="B5054" s="67" t="s">
        <v>7966</v>
      </c>
    </row>
    <row r="5055" spans="1:2" ht="15">
      <c r="A5055" s="68" t="s">
        <v>5394</v>
      </c>
      <c r="B5055" s="67" t="s">
        <v>7966</v>
      </c>
    </row>
    <row r="5056" spans="1:2" ht="15">
      <c r="A5056" s="68" t="s">
        <v>5395</v>
      </c>
      <c r="B5056" s="67" t="s">
        <v>7966</v>
      </c>
    </row>
    <row r="5057" spans="1:2" ht="15">
      <c r="A5057" s="68" t="s">
        <v>5396</v>
      </c>
      <c r="B5057" s="67" t="s">
        <v>7966</v>
      </c>
    </row>
    <row r="5058" spans="1:2" ht="15">
      <c r="A5058" s="68" t="s">
        <v>5397</v>
      </c>
      <c r="B5058" s="67" t="s">
        <v>7966</v>
      </c>
    </row>
    <row r="5059" spans="1:2" ht="15">
      <c r="A5059" s="68" t="s">
        <v>5398</v>
      </c>
      <c r="B5059" s="67" t="s">
        <v>7966</v>
      </c>
    </row>
    <row r="5060" spans="1:2" ht="15">
      <c r="A5060" s="68" t="s">
        <v>5399</v>
      </c>
      <c r="B5060" s="67" t="s">
        <v>7966</v>
      </c>
    </row>
    <row r="5061" spans="1:2" ht="15">
      <c r="A5061" s="68" t="s">
        <v>5400</v>
      </c>
      <c r="B5061" s="67" t="s">
        <v>7966</v>
      </c>
    </row>
    <row r="5062" spans="1:2" ht="15">
      <c r="A5062" s="68" t="s">
        <v>5401</v>
      </c>
      <c r="B5062" s="67" t="s">
        <v>7966</v>
      </c>
    </row>
    <row r="5063" spans="1:2" ht="15">
      <c r="A5063" s="68" t="s">
        <v>5402</v>
      </c>
      <c r="B5063" s="67" t="s">
        <v>7966</v>
      </c>
    </row>
    <row r="5064" spans="1:2" ht="15">
      <c r="A5064" s="68" t="s">
        <v>5403</v>
      </c>
      <c r="B5064" s="67" t="s">
        <v>7966</v>
      </c>
    </row>
    <row r="5065" spans="1:2" ht="15">
      <c r="A5065" s="68" t="s">
        <v>5404</v>
      </c>
      <c r="B5065" s="67" t="s">
        <v>7966</v>
      </c>
    </row>
    <row r="5066" spans="1:2" ht="15">
      <c r="A5066" s="68" t="s">
        <v>5405</v>
      </c>
      <c r="B5066" s="67" t="s">
        <v>7966</v>
      </c>
    </row>
    <row r="5067" spans="1:2" ht="15">
      <c r="A5067" s="68" t="s">
        <v>5406</v>
      </c>
      <c r="B5067" s="67" t="s">
        <v>7966</v>
      </c>
    </row>
    <row r="5068" spans="1:2" ht="15">
      <c r="A5068" s="68" t="s">
        <v>5407</v>
      </c>
      <c r="B5068" s="67" t="s">
        <v>7966</v>
      </c>
    </row>
    <row r="5069" spans="1:2" ht="15">
      <c r="A5069" s="68" t="s">
        <v>5408</v>
      </c>
      <c r="B5069" s="67" t="s">
        <v>7966</v>
      </c>
    </row>
    <row r="5070" spans="1:2" ht="15">
      <c r="A5070" s="68" t="s">
        <v>5409</v>
      </c>
      <c r="B5070" s="67" t="s">
        <v>7966</v>
      </c>
    </row>
    <row r="5071" spans="1:2" ht="15">
      <c r="A5071" s="68" t="s">
        <v>5410</v>
      </c>
      <c r="B5071" s="67" t="s">
        <v>7966</v>
      </c>
    </row>
    <row r="5072" spans="1:2" ht="15">
      <c r="A5072" s="68" t="s">
        <v>5411</v>
      </c>
      <c r="B5072" s="67" t="s">
        <v>7966</v>
      </c>
    </row>
    <row r="5073" spans="1:2" ht="15">
      <c r="A5073" s="68" t="s">
        <v>5412</v>
      </c>
      <c r="B5073" s="67" t="s">
        <v>7966</v>
      </c>
    </row>
    <row r="5074" spans="1:2" ht="15">
      <c r="A5074" s="68" t="s">
        <v>5413</v>
      </c>
      <c r="B5074" s="67" t="s">
        <v>7966</v>
      </c>
    </row>
    <row r="5075" spans="1:2" ht="15">
      <c r="A5075" s="68" t="s">
        <v>5414</v>
      </c>
      <c r="B5075" s="67" t="s">
        <v>7966</v>
      </c>
    </row>
    <row r="5076" spans="1:2" ht="15">
      <c r="A5076" s="68" t="s">
        <v>5415</v>
      </c>
      <c r="B5076" s="67" t="s">
        <v>7966</v>
      </c>
    </row>
    <row r="5077" spans="1:2" ht="15">
      <c r="A5077" s="68" t="s">
        <v>5416</v>
      </c>
      <c r="B5077" s="67" t="s">
        <v>7966</v>
      </c>
    </row>
    <row r="5078" spans="1:2" ht="15">
      <c r="A5078" s="68" t="s">
        <v>5417</v>
      </c>
      <c r="B5078" s="67" t="s">
        <v>7966</v>
      </c>
    </row>
    <row r="5079" spans="1:2" ht="15">
      <c r="A5079" s="68" t="s">
        <v>5418</v>
      </c>
      <c r="B5079" s="67" t="s">
        <v>7966</v>
      </c>
    </row>
    <row r="5080" spans="1:2" ht="15">
      <c r="A5080" s="68" t="s">
        <v>5419</v>
      </c>
      <c r="B5080" s="67" t="s">
        <v>7966</v>
      </c>
    </row>
    <row r="5081" spans="1:2" ht="15">
      <c r="A5081" s="68" t="s">
        <v>5420</v>
      </c>
      <c r="B5081" s="67" t="s">
        <v>7966</v>
      </c>
    </row>
    <row r="5082" spans="1:2" ht="15">
      <c r="A5082" s="68" t="s">
        <v>5421</v>
      </c>
      <c r="B5082" s="67" t="s">
        <v>7966</v>
      </c>
    </row>
    <row r="5083" spans="1:2" ht="15">
      <c r="A5083" s="68" t="s">
        <v>5422</v>
      </c>
      <c r="B5083" s="67" t="s">
        <v>7966</v>
      </c>
    </row>
    <row r="5084" spans="1:2" ht="15">
      <c r="A5084" s="68" t="s">
        <v>5423</v>
      </c>
      <c r="B5084" s="67" t="s">
        <v>7966</v>
      </c>
    </row>
    <row r="5085" spans="1:2" ht="15">
      <c r="A5085" s="68" t="s">
        <v>5424</v>
      </c>
      <c r="B5085" s="67" t="s">
        <v>7966</v>
      </c>
    </row>
    <row r="5086" spans="1:2" ht="15">
      <c r="A5086" s="68" t="s">
        <v>5425</v>
      </c>
      <c r="B5086" s="67" t="s">
        <v>7966</v>
      </c>
    </row>
    <row r="5087" spans="1:2" ht="15">
      <c r="A5087" s="68" t="s">
        <v>5426</v>
      </c>
      <c r="B5087" s="67" t="s">
        <v>7966</v>
      </c>
    </row>
    <row r="5088" spans="1:2" ht="15">
      <c r="A5088" s="68" t="s">
        <v>5427</v>
      </c>
      <c r="B5088" s="67" t="s">
        <v>7966</v>
      </c>
    </row>
    <row r="5089" spans="1:2" ht="15">
      <c r="A5089" s="68" t="s">
        <v>5428</v>
      </c>
      <c r="B5089" s="67" t="s">
        <v>7966</v>
      </c>
    </row>
    <row r="5090" spans="1:2" ht="15">
      <c r="A5090" s="68" t="s">
        <v>5429</v>
      </c>
      <c r="B5090" s="67" t="s">
        <v>7966</v>
      </c>
    </row>
    <row r="5091" spans="1:2" ht="15">
      <c r="A5091" s="68" t="s">
        <v>5430</v>
      </c>
      <c r="B5091" s="67" t="s">
        <v>7966</v>
      </c>
    </row>
    <row r="5092" spans="1:2" ht="15">
      <c r="A5092" s="68" t="s">
        <v>5431</v>
      </c>
      <c r="B5092" s="67" t="s">
        <v>7966</v>
      </c>
    </row>
    <row r="5093" spans="1:2" ht="15">
      <c r="A5093" s="68" t="s">
        <v>5432</v>
      </c>
      <c r="B5093" s="67" t="s">
        <v>7966</v>
      </c>
    </row>
    <row r="5094" spans="1:2" ht="15">
      <c r="A5094" s="68" t="s">
        <v>5433</v>
      </c>
      <c r="B5094" s="67" t="s">
        <v>7966</v>
      </c>
    </row>
    <row r="5095" spans="1:2" ht="15">
      <c r="A5095" s="68" t="s">
        <v>5434</v>
      </c>
      <c r="B5095" s="67" t="s">
        <v>7966</v>
      </c>
    </row>
    <row r="5096" spans="1:2" ht="15">
      <c r="A5096" s="68" t="s">
        <v>5435</v>
      </c>
      <c r="B5096" s="67" t="s">
        <v>7966</v>
      </c>
    </row>
    <row r="5097" spans="1:2" ht="15">
      <c r="A5097" s="68" t="s">
        <v>5436</v>
      </c>
      <c r="B5097" s="67" t="s">
        <v>7966</v>
      </c>
    </row>
    <row r="5098" spans="1:2" ht="15">
      <c r="A5098" s="68" t="s">
        <v>5437</v>
      </c>
      <c r="B5098" s="67" t="s">
        <v>7966</v>
      </c>
    </row>
    <row r="5099" spans="1:2" ht="15">
      <c r="A5099" s="68" t="s">
        <v>5438</v>
      </c>
      <c r="B5099" s="67" t="s">
        <v>7966</v>
      </c>
    </row>
    <row r="5100" spans="1:2" ht="15">
      <c r="A5100" s="68" t="s">
        <v>5439</v>
      </c>
      <c r="B5100" s="67" t="s">
        <v>7966</v>
      </c>
    </row>
    <row r="5101" spans="1:2" ht="15">
      <c r="A5101" s="68" t="s">
        <v>5440</v>
      </c>
      <c r="B5101" s="67" t="s">
        <v>7966</v>
      </c>
    </row>
    <row r="5102" spans="1:2" ht="15">
      <c r="A5102" s="68" t="s">
        <v>5441</v>
      </c>
      <c r="B5102" s="67" t="s">
        <v>7966</v>
      </c>
    </row>
    <row r="5103" spans="1:2" ht="15">
      <c r="A5103" s="68" t="s">
        <v>5442</v>
      </c>
      <c r="B5103" s="67" t="s">
        <v>7966</v>
      </c>
    </row>
    <row r="5104" spans="1:2" ht="15">
      <c r="A5104" s="68" t="s">
        <v>5443</v>
      </c>
      <c r="B5104" s="67" t="s">
        <v>7966</v>
      </c>
    </row>
    <row r="5105" spans="1:2" ht="15">
      <c r="A5105" s="68" t="s">
        <v>5444</v>
      </c>
      <c r="B5105" s="67" t="s">
        <v>7966</v>
      </c>
    </row>
    <row r="5106" spans="1:2" ht="15">
      <c r="A5106" s="68" t="s">
        <v>5445</v>
      </c>
      <c r="B5106" s="67" t="s">
        <v>7966</v>
      </c>
    </row>
    <row r="5107" spans="1:2" ht="15">
      <c r="A5107" s="68" t="s">
        <v>5446</v>
      </c>
      <c r="B5107" s="67" t="s">
        <v>7966</v>
      </c>
    </row>
    <row r="5108" spans="1:2" ht="15">
      <c r="A5108" s="68" t="s">
        <v>5447</v>
      </c>
      <c r="B5108" s="67" t="s">
        <v>7966</v>
      </c>
    </row>
    <row r="5109" spans="1:2" ht="15">
      <c r="A5109" s="68" t="s">
        <v>5448</v>
      </c>
      <c r="B5109" s="67" t="s">
        <v>7966</v>
      </c>
    </row>
    <row r="5110" spans="1:2" ht="15">
      <c r="A5110" s="68" t="s">
        <v>5449</v>
      </c>
      <c r="B5110" s="67" t="s">
        <v>7966</v>
      </c>
    </row>
    <row r="5111" spans="1:2" ht="15">
      <c r="A5111" s="68" t="s">
        <v>5450</v>
      </c>
      <c r="B5111" s="67" t="s">
        <v>7966</v>
      </c>
    </row>
    <row r="5112" spans="1:2" ht="15">
      <c r="A5112" s="68" t="s">
        <v>5451</v>
      </c>
      <c r="B5112" s="67" t="s">
        <v>7966</v>
      </c>
    </row>
    <row r="5113" spans="1:2" ht="15">
      <c r="A5113" s="68" t="s">
        <v>5452</v>
      </c>
      <c r="B5113" s="67" t="s">
        <v>7966</v>
      </c>
    </row>
    <row r="5114" spans="1:2" ht="15">
      <c r="A5114" s="68" t="s">
        <v>5453</v>
      </c>
      <c r="B5114" s="67" t="s">
        <v>7966</v>
      </c>
    </row>
    <row r="5115" spans="1:2" ht="15">
      <c r="A5115" s="68" t="s">
        <v>5454</v>
      </c>
      <c r="B5115" s="67" t="s">
        <v>7966</v>
      </c>
    </row>
    <row r="5116" spans="1:2" ht="15">
      <c r="A5116" s="68" t="s">
        <v>5455</v>
      </c>
      <c r="B5116" s="67" t="s">
        <v>7966</v>
      </c>
    </row>
    <row r="5117" spans="1:2" ht="15">
      <c r="A5117" s="68" t="s">
        <v>5456</v>
      </c>
      <c r="B5117" s="67" t="s">
        <v>7966</v>
      </c>
    </row>
    <row r="5118" spans="1:2" ht="15">
      <c r="A5118" s="68" t="s">
        <v>5457</v>
      </c>
      <c r="B5118" s="67" t="s">
        <v>7966</v>
      </c>
    </row>
    <row r="5119" spans="1:2" ht="15">
      <c r="A5119" s="68" t="s">
        <v>5458</v>
      </c>
      <c r="B5119" s="67" t="s">
        <v>7966</v>
      </c>
    </row>
    <row r="5120" spans="1:2" ht="15">
      <c r="A5120" s="68" t="s">
        <v>5459</v>
      </c>
      <c r="B5120" s="67" t="s">
        <v>7966</v>
      </c>
    </row>
    <row r="5121" spans="1:2" ht="15">
      <c r="A5121" s="68" t="s">
        <v>5460</v>
      </c>
      <c r="B5121" s="67" t="s">
        <v>7966</v>
      </c>
    </row>
    <row r="5122" spans="1:2" ht="15">
      <c r="A5122" s="68" t="s">
        <v>5461</v>
      </c>
      <c r="B5122" s="67" t="s">
        <v>7966</v>
      </c>
    </row>
    <row r="5123" spans="1:2" ht="15">
      <c r="A5123" s="68" t="s">
        <v>5462</v>
      </c>
      <c r="B5123" s="67" t="s">
        <v>7966</v>
      </c>
    </row>
    <row r="5124" spans="1:2" ht="15">
      <c r="A5124" s="68" t="s">
        <v>5463</v>
      </c>
      <c r="B5124" s="67" t="s">
        <v>7966</v>
      </c>
    </row>
    <row r="5125" spans="1:2" ht="15">
      <c r="A5125" s="68" t="s">
        <v>5464</v>
      </c>
      <c r="B5125" s="67" t="s">
        <v>7966</v>
      </c>
    </row>
    <row r="5126" spans="1:2" ht="15">
      <c r="A5126" s="68" t="s">
        <v>5465</v>
      </c>
      <c r="B5126" s="67" t="s">
        <v>7966</v>
      </c>
    </row>
    <row r="5127" spans="1:2" ht="15">
      <c r="A5127" s="68" t="s">
        <v>5466</v>
      </c>
      <c r="B5127" s="67" t="s">
        <v>7966</v>
      </c>
    </row>
    <row r="5128" spans="1:2" ht="15">
      <c r="A5128" s="68" t="s">
        <v>5467</v>
      </c>
      <c r="B5128" s="67" t="s">
        <v>7966</v>
      </c>
    </row>
    <row r="5129" spans="1:2" ht="15">
      <c r="A5129" s="68" t="s">
        <v>5468</v>
      </c>
      <c r="B5129" s="67" t="s">
        <v>7966</v>
      </c>
    </row>
    <row r="5130" spans="1:2" ht="15">
      <c r="A5130" s="68" t="s">
        <v>5469</v>
      </c>
      <c r="B5130" s="67" t="s">
        <v>7966</v>
      </c>
    </row>
    <row r="5131" spans="1:2" ht="15">
      <c r="A5131" s="68" t="s">
        <v>5470</v>
      </c>
      <c r="B5131" s="67" t="s">
        <v>7966</v>
      </c>
    </row>
    <row r="5132" spans="1:2" ht="15">
      <c r="A5132" s="68" t="s">
        <v>5471</v>
      </c>
      <c r="B5132" s="67" t="s">
        <v>7966</v>
      </c>
    </row>
    <row r="5133" spans="1:2" ht="15">
      <c r="A5133" s="68" t="s">
        <v>5472</v>
      </c>
      <c r="B5133" s="67" t="s">
        <v>7966</v>
      </c>
    </row>
    <row r="5134" spans="1:2" ht="15">
      <c r="A5134" s="68" t="s">
        <v>5473</v>
      </c>
      <c r="B5134" s="67" t="s">
        <v>7966</v>
      </c>
    </row>
    <row r="5135" spans="1:2" ht="15">
      <c r="A5135" s="68" t="s">
        <v>5474</v>
      </c>
      <c r="B5135" s="67" t="s">
        <v>7966</v>
      </c>
    </row>
    <row r="5136" spans="1:2" ht="15">
      <c r="A5136" s="68" t="s">
        <v>5475</v>
      </c>
      <c r="B5136" s="67" t="s">
        <v>7966</v>
      </c>
    </row>
    <row r="5137" spans="1:2" ht="15">
      <c r="A5137" s="68" t="s">
        <v>5476</v>
      </c>
      <c r="B5137" s="67" t="s">
        <v>7966</v>
      </c>
    </row>
    <row r="5138" spans="1:2" ht="15">
      <c r="A5138" s="68" t="s">
        <v>5477</v>
      </c>
      <c r="B5138" s="67" t="s">
        <v>7966</v>
      </c>
    </row>
    <row r="5139" spans="1:2" ht="15">
      <c r="A5139" s="68" t="s">
        <v>5478</v>
      </c>
      <c r="B5139" s="67" t="s">
        <v>7966</v>
      </c>
    </row>
    <row r="5140" spans="1:2" ht="15">
      <c r="A5140" s="68" t="s">
        <v>5479</v>
      </c>
      <c r="B5140" s="67" t="s">
        <v>7966</v>
      </c>
    </row>
    <row r="5141" spans="1:2" ht="15">
      <c r="A5141" s="68" t="s">
        <v>5480</v>
      </c>
      <c r="B5141" s="67" t="s">
        <v>7966</v>
      </c>
    </row>
    <row r="5142" spans="1:2" ht="15">
      <c r="A5142" s="68" t="s">
        <v>5481</v>
      </c>
      <c r="B5142" s="67" t="s">
        <v>7966</v>
      </c>
    </row>
    <row r="5143" spans="1:2" ht="15">
      <c r="A5143" s="68" t="s">
        <v>5482</v>
      </c>
      <c r="B5143" s="67" t="s">
        <v>7966</v>
      </c>
    </row>
    <row r="5144" spans="1:2" ht="15">
      <c r="A5144" s="68" t="s">
        <v>5483</v>
      </c>
      <c r="B5144" s="67" t="s">
        <v>7966</v>
      </c>
    </row>
    <row r="5145" spans="1:2" ht="15">
      <c r="A5145" s="68" t="s">
        <v>5484</v>
      </c>
      <c r="B5145" s="67" t="s">
        <v>7966</v>
      </c>
    </row>
    <row r="5146" spans="1:2" ht="15">
      <c r="A5146" s="68" t="s">
        <v>5485</v>
      </c>
      <c r="B5146" s="67" t="s">
        <v>7966</v>
      </c>
    </row>
    <row r="5147" spans="1:2" ht="15">
      <c r="A5147" s="68" t="s">
        <v>5486</v>
      </c>
      <c r="B5147" s="67" t="s">
        <v>7966</v>
      </c>
    </row>
    <row r="5148" spans="1:2" ht="15">
      <c r="A5148" s="68" t="s">
        <v>5487</v>
      </c>
      <c r="B5148" s="67" t="s">
        <v>7966</v>
      </c>
    </row>
    <row r="5149" spans="1:2" ht="15">
      <c r="A5149" s="68" t="s">
        <v>5488</v>
      </c>
      <c r="B5149" s="67" t="s">
        <v>7966</v>
      </c>
    </row>
    <row r="5150" spans="1:2" ht="15">
      <c r="A5150" s="68" t="s">
        <v>5489</v>
      </c>
      <c r="B5150" s="67" t="s">
        <v>7966</v>
      </c>
    </row>
    <row r="5151" spans="1:2" ht="15">
      <c r="A5151" s="68" t="s">
        <v>5490</v>
      </c>
      <c r="B5151" s="67" t="s">
        <v>7966</v>
      </c>
    </row>
    <row r="5152" spans="1:2" ht="15">
      <c r="A5152" s="68" t="s">
        <v>5491</v>
      </c>
      <c r="B5152" s="67" t="s">
        <v>7966</v>
      </c>
    </row>
    <row r="5153" spans="1:2" ht="15">
      <c r="A5153" s="68" t="s">
        <v>5492</v>
      </c>
      <c r="B5153" s="67" t="s">
        <v>7966</v>
      </c>
    </row>
    <row r="5154" spans="1:2" ht="15">
      <c r="A5154" s="68" t="s">
        <v>5493</v>
      </c>
      <c r="B5154" s="67" t="s">
        <v>7966</v>
      </c>
    </row>
    <row r="5155" spans="1:2" ht="15">
      <c r="A5155" s="68" t="s">
        <v>5494</v>
      </c>
      <c r="B5155" s="67" t="s">
        <v>7966</v>
      </c>
    </row>
    <row r="5156" spans="1:2" ht="15">
      <c r="A5156" s="68" t="s">
        <v>5495</v>
      </c>
      <c r="B5156" s="67" t="s">
        <v>7966</v>
      </c>
    </row>
    <row r="5157" spans="1:2" ht="15">
      <c r="A5157" s="68" t="s">
        <v>5496</v>
      </c>
      <c r="B5157" s="67" t="s">
        <v>7966</v>
      </c>
    </row>
    <row r="5158" spans="1:2" ht="15">
      <c r="A5158" s="68" t="s">
        <v>5497</v>
      </c>
      <c r="B5158" s="67" t="s">
        <v>7966</v>
      </c>
    </row>
    <row r="5159" spans="1:2" ht="15">
      <c r="A5159" s="68" t="s">
        <v>5498</v>
      </c>
      <c r="B5159" s="67" t="s">
        <v>7966</v>
      </c>
    </row>
    <row r="5160" spans="1:2" ht="15">
      <c r="A5160" s="68" t="s">
        <v>5499</v>
      </c>
      <c r="B5160" s="67" t="s">
        <v>7966</v>
      </c>
    </row>
    <row r="5161" spans="1:2" ht="15">
      <c r="A5161" s="68" t="s">
        <v>5500</v>
      </c>
      <c r="B5161" s="67" t="s">
        <v>7966</v>
      </c>
    </row>
    <row r="5162" spans="1:2" ht="15">
      <c r="A5162" s="68" t="s">
        <v>5501</v>
      </c>
      <c r="B5162" s="67" t="s">
        <v>7966</v>
      </c>
    </row>
    <row r="5163" spans="1:2" ht="15">
      <c r="A5163" s="68" t="s">
        <v>5502</v>
      </c>
      <c r="B5163" s="67" t="s">
        <v>7966</v>
      </c>
    </row>
    <row r="5164" spans="1:2" ht="15">
      <c r="A5164" s="68" t="s">
        <v>5503</v>
      </c>
      <c r="B5164" s="67" t="s">
        <v>7966</v>
      </c>
    </row>
    <row r="5165" spans="1:2" ht="15">
      <c r="A5165" s="68" t="s">
        <v>5504</v>
      </c>
      <c r="B5165" s="67" t="s">
        <v>7966</v>
      </c>
    </row>
    <row r="5166" spans="1:2" ht="15">
      <c r="A5166" s="68" t="s">
        <v>5505</v>
      </c>
      <c r="B5166" s="67" t="s">
        <v>7966</v>
      </c>
    </row>
    <row r="5167" spans="1:2" ht="15">
      <c r="A5167" s="68" t="s">
        <v>5506</v>
      </c>
      <c r="B5167" s="67" t="s">
        <v>7966</v>
      </c>
    </row>
    <row r="5168" spans="1:2" ht="15">
      <c r="A5168" s="68" t="s">
        <v>5507</v>
      </c>
      <c r="B5168" s="67" t="s">
        <v>7966</v>
      </c>
    </row>
    <row r="5169" spans="1:2" ht="15">
      <c r="A5169" s="68" t="s">
        <v>5508</v>
      </c>
      <c r="B5169" s="67" t="s">
        <v>7966</v>
      </c>
    </row>
    <row r="5170" spans="1:2" ht="15">
      <c r="A5170" s="68" t="s">
        <v>5509</v>
      </c>
      <c r="B5170" s="67" t="s">
        <v>7966</v>
      </c>
    </row>
    <row r="5171" spans="1:2" ht="15">
      <c r="A5171" s="68" t="s">
        <v>5510</v>
      </c>
      <c r="B5171" s="67" t="s">
        <v>7966</v>
      </c>
    </row>
    <row r="5172" spans="1:2" ht="15">
      <c r="A5172" s="68" t="s">
        <v>5511</v>
      </c>
      <c r="B5172" s="67" t="s">
        <v>7966</v>
      </c>
    </row>
    <row r="5173" spans="1:2" ht="15">
      <c r="A5173" s="68" t="s">
        <v>5512</v>
      </c>
      <c r="B5173" s="67" t="s">
        <v>7966</v>
      </c>
    </row>
    <row r="5174" spans="1:2" ht="15">
      <c r="A5174" s="68" t="s">
        <v>5513</v>
      </c>
      <c r="B5174" s="67" t="s">
        <v>7966</v>
      </c>
    </row>
    <row r="5175" spans="1:2" ht="15">
      <c r="A5175" s="68" t="s">
        <v>5514</v>
      </c>
      <c r="B5175" s="67" t="s">
        <v>7966</v>
      </c>
    </row>
    <row r="5176" spans="1:2" ht="15">
      <c r="A5176" s="68" t="s">
        <v>5515</v>
      </c>
      <c r="B5176" s="67" t="s">
        <v>7966</v>
      </c>
    </row>
    <row r="5177" spans="1:2" ht="15">
      <c r="A5177" s="68" t="s">
        <v>5516</v>
      </c>
      <c r="B5177" s="67" t="s">
        <v>7966</v>
      </c>
    </row>
    <row r="5178" spans="1:2" ht="15">
      <c r="A5178" s="68" t="s">
        <v>5517</v>
      </c>
      <c r="B5178" s="67" t="s">
        <v>7966</v>
      </c>
    </row>
    <row r="5179" spans="1:2" ht="15">
      <c r="A5179" s="68" t="s">
        <v>5518</v>
      </c>
      <c r="B5179" s="67" t="s">
        <v>7966</v>
      </c>
    </row>
    <row r="5180" spans="1:2" ht="15">
      <c r="A5180" s="68" t="s">
        <v>5519</v>
      </c>
      <c r="B5180" s="67" t="s">
        <v>7966</v>
      </c>
    </row>
    <row r="5181" spans="1:2" ht="15">
      <c r="A5181" s="68" t="s">
        <v>5520</v>
      </c>
      <c r="B5181" s="67" t="s">
        <v>7966</v>
      </c>
    </row>
    <row r="5182" spans="1:2" ht="15">
      <c r="A5182" s="68" t="s">
        <v>5521</v>
      </c>
      <c r="B5182" s="67" t="s">
        <v>7966</v>
      </c>
    </row>
    <row r="5183" spans="1:2" ht="15">
      <c r="A5183" s="68" t="s">
        <v>5522</v>
      </c>
      <c r="B5183" s="67" t="s">
        <v>7966</v>
      </c>
    </row>
    <row r="5184" spans="1:2" ht="15">
      <c r="A5184" s="68" t="s">
        <v>5523</v>
      </c>
      <c r="B5184" s="67" t="s">
        <v>7966</v>
      </c>
    </row>
    <row r="5185" spans="1:2" ht="15">
      <c r="A5185" s="68" t="s">
        <v>5524</v>
      </c>
      <c r="B5185" s="67" t="s">
        <v>7966</v>
      </c>
    </row>
    <row r="5186" spans="1:2" ht="15">
      <c r="A5186" s="68" t="s">
        <v>5525</v>
      </c>
      <c r="B5186" s="67" t="s">
        <v>7966</v>
      </c>
    </row>
    <row r="5187" spans="1:2" ht="15">
      <c r="A5187" s="68" t="s">
        <v>5526</v>
      </c>
      <c r="B5187" s="67" t="s">
        <v>7966</v>
      </c>
    </row>
    <row r="5188" spans="1:2" ht="15">
      <c r="A5188" s="68" t="s">
        <v>5527</v>
      </c>
      <c r="B5188" s="67" t="s">
        <v>7966</v>
      </c>
    </row>
    <row r="5189" spans="1:2" ht="15">
      <c r="A5189" s="68" t="s">
        <v>5528</v>
      </c>
      <c r="B5189" s="67" t="s">
        <v>7966</v>
      </c>
    </row>
    <row r="5190" spans="1:2" ht="15">
      <c r="A5190" s="68" t="s">
        <v>5529</v>
      </c>
      <c r="B5190" s="67" t="s">
        <v>7966</v>
      </c>
    </row>
    <row r="5191" spans="1:2" ht="15">
      <c r="A5191" s="68" t="s">
        <v>5530</v>
      </c>
      <c r="B5191" s="67" t="s">
        <v>7966</v>
      </c>
    </row>
    <row r="5192" spans="1:2" ht="15">
      <c r="A5192" s="68" t="s">
        <v>5531</v>
      </c>
      <c r="B5192" s="67" t="s">
        <v>7966</v>
      </c>
    </row>
    <row r="5193" spans="1:2" ht="15">
      <c r="A5193" s="68" t="s">
        <v>5532</v>
      </c>
      <c r="B5193" s="67" t="s">
        <v>7966</v>
      </c>
    </row>
    <row r="5194" spans="1:2" ht="15">
      <c r="A5194" s="68" t="s">
        <v>5533</v>
      </c>
      <c r="B5194" s="67" t="s">
        <v>7966</v>
      </c>
    </row>
    <row r="5195" spans="1:2" ht="15">
      <c r="A5195" s="68" t="s">
        <v>5534</v>
      </c>
      <c r="B5195" s="67" t="s">
        <v>7966</v>
      </c>
    </row>
    <row r="5196" spans="1:2" ht="15">
      <c r="A5196" s="68" t="s">
        <v>5535</v>
      </c>
      <c r="B5196" s="67" t="s">
        <v>7966</v>
      </c>
    </row>
    <row r="5197" spans="1:2" ht="15">
      <c r="A5197" s="68" t="s">
        <v>5536</v>
      </c>
      <c r="B5197" s="67" t="s">
        <v>7966</v>
      </c>
    </row>
    <row r="5198" spans="1:2" ht="15">
      <c r="A5198" s="68" t="s">
        <v>5537</v>
      </c>
      <c r="B5198" s="67" t="s">
        <v>7966</v>
      </c>
    </row>
    <row r="5199" spans="1:2" ht="15">
      <c r="A5199" s="68" t="s">
        <v>5538</v>
      </c>
      <c r="B5199" s="67" t="s">
        <v>7966</v>
      </c>
    </row>
    <row r="5200" spans="1:2" ht="15">
      <c r="A5200" s="68" t="s">
        <v>5539</v>
      </c>
      <c r="B5200" s="67" t="s">
        <v>7966</v>
      </c>
    </row>
    <row r="5201" spans="1:2" ht="15">
      <c r="A5201" s="68" t="s">
        <v>5540</v>
      </c>
      <c r="B5201" s="67" t="s">
        <v>7966</v>
      </c>
    </row>
    <row r="5202" spans="1:2" ht="15">
      <c r="A5202" s="68" t="s">
        <v>5541</v>
      </c>
      <c r="B5202" s="67" t="s">
        <v>7966</v>
      </c>
    </row>
    <row r="5203" spans="1:2" ht="15">
      <c r="A5203" s="68" t="s">
        <v>5542</v>
      </c>
      <c r="B5203" s="67" t="s">
        <v>7966</v>
      </c>
    </row>
    <row r="5204" spans="1:2" ht="15">
      <c r="A5204" s="68" t="s">
        <v>5543</v>
      </c>
      <c r="B5204" s="67" t="s">
        <v>7966</v>
      </c>
    </row>
    <row r="5205" spans="1:2" ht="15">
      <c r="A5205" s="68" t="s">
        <v>5544</v>
      </c>
      <c r="B5205" s="67" t="s">
        <v>7966</v>
      </c>
    </row>
    <row r="5206" spans="1:2" ht="15">
      <c r="A5206" s="68" t="s">
        <v>5545</v>
      </c>
      <c r="B5206" s="67" t="s">
        <v>7966</v>
      </c>
    </row>
    <row r="5207" spans="1:2" ht="15">
      <c r="A5207" s="68" t="s">
        <v>5546</v>
      </c>
      <c r="B5207" s="67" t="s">
        <v>7966</v>
      </c>
    </row>
    <row r="5208" spans="1:2" ht="15">
      <c r="A5208" s="68" t="s">
        <v>5547</v>
      </c>
      <c r="B5208" s="67" t="s">
        <v>7966</v>
      </c>
    </row>
    <row r="5209" spans="1:2" ht="15">
      <c r="A5209" s="68" t="s">
        <v>5548</v>
      </c>
      <c r="B5209" s="67" t="s">
        <v>7966</v>
      </c>
    </row>
    <row r="5210" spans="1:2" ht="15">
      <c r="A5210" s="68" t="s">
        <v>5549</v>
      </c>
      <c r="B5210" s="67" t="s">
        <v>7966</v>
      </c>
    </row>
    <row r="5211" spans="1:2" ht="15">
      <c r="A5211" s="68" t="s">
        <v>5550</v>
      </c>
      <c r="B5211" s="67" t="s">
        <v>7966</v>
      </c>
    </row>
    <row r="5212" spans="1:2" ht="15">
      <c r="A5212" s="68" t="s">
        <v>5551</v>
      </c>
      <c r="B5212" s="67" t="s">
        <v>7966</v>
      </c>
    </row>
    <row r="5213" spans="1:2" ht="15">
      <c r="A5213" s="68" t="s">
        <v>5552</v>
      </c>
      <c r="B5213" s="67" t="s">
        <v>7966</v>
      </c>
    </row>
    <row r="5214" spans="1:2" ht="15">
      <c r="A5214" s="68" t="s">
        <v>5553</v>
      </c>
      <c r="B5214" s="67" t="s">
        <v>7966</v>
      </c>
    </row>
    <row r="5215" spans="1:2" ht="15">
      <c r="A5215" s="68" t="s">
        <v>5554</v>
      </c>
      <c r="B5215" s="67" t="s">
        <v>7966</v>
      </c>
    </row>
    <row r="5216" spans="1:2" ht="15">
      <c r="A5216" s="68" t="s">
        <v>5555</v>
      </c>
      <c r="B5216" s="67" t="s">
        <v>7966</v>
      </c>
    </row>
    <row r="5217" spans="1:2" ht="15">
      <c r="A5217" s="68" t="s">
        <v>5556</v>
      </c>
      <c r="B5217" s="67" t="s">
        <v>7966</v>
      </c>
    </row>
    <row r="5218" spans="1:2" ht="15">
      <c r="A5218" s="68" t="s">
        <v>5557</v>
      </c>
      <c r="B5218" s="67" t="s">
        <v>7966</v>
      </c>
    </row>
    <row r="5219" spans="1:2" ht="15">
      <c r="A5219" s="68" t="s">
        <v>5558</v>
      </c>
      <c r="B5219" s="67" t="s">
        <v>7966</v>
      </c>
    </row>
    <row r="5220" spans="1:2" ht="15">
      <c r="A5220" s="68" t="s">
        <v>5559</v>
      </c>
      <c r="B5220" s="67" t="s">
        <v>7966</v>
      </c>
    </row>
    <row r="5221" spans="1:2" ht="15">
      <c r="A5221" s="68" t="s">
        <v>5560</v>
      </c>
      <c r="B5221" s="67" t="s">
        <v>7966</v>
      </c>
    </row>
    <row r="5222" spans="1:2" ht="15">
      <c r="A5222" s="68" t="s">
        <v>5561</v>
      </c>
      <c r="B5222" s="67" t="s">
        <v>7966</v>
      </c>
    </row>
    <row r="5223" spans="1:2" ht="15">
      <c r="A5223" s="68" t="s">
        <v>5562</v>
      </c>
      <c r="B5223" s="67" t="s">
        <v>7966</v>
      </c>
    </row>
    <row r="5224" spans="1:2" ht="15">
      <c r="A5224" s="68" t="s">
        <v>5563</v>
      </c>
      <c r="B5224" s="67" t="s">
        <v>7966</v>
      </c>
    </row>
    <row r="5225" spans="1:2" ht="15">
      <c r="A5225" s="68" t="s">
        <v>5564</v>
      </c>
      <c r="B5225" s="67" t="s">
        <v>7966</v>
      </c>
    </row>
    <row r="5226" spans="1:2" ht="15">
      <c r="A5226" s="68" t="s">
        <v>5565</v>
      </c>
      <c r="B5226" s="67" t="s">
        <v>7966</v>
      </c>
    </row>
    <row r="5227" spans="1:2" ht="15">
      <c r="A5227" s="68" t="s">
        <v>5566</v>
      </c>
      <c r="B5227" s="67" t="s">
        <v>7966</v>
      </c>
    </row>
    <row r="5228" spans="1:2" ht="15">
      <c r="A5228" s="68" t="s">
        <v>5567</v>
      </c>
      <c r="B5228" s="67" t="s">
        <v>7966</v>
      </c>
    </row>
    <row r="5229" spans="1:2" ht="15">
      <c r="A5229" s="68" t="s">
        <v>5568</v>
      </c>
      <c r="B5229" s="67" t="s">
        <v>7966</v>
      </c>
    </row>
    <row r="5230" spans="1:2" ht="15">
      <c r="A5230" s="68" t="s">
        <v>5569</v>
      </c>
      <c r="B5230" s="67" t="s">
        <v>7966</v>
      </c>
    </row>
    <row r="5231" spans="1:2" ht="15">
      <c r="A5231" s="68" t="s">
        <v>5570</v>
      </c>
      <c r="B5231" s="67" t="s">
        <v>7966</v>
      </c>
    </row>
    <row r="5232" spans="1:2" ht="15">
      <c r="A5232" s="68" t="s">
        <v>5571</v>
      </c>
      <c r="B5232" s="67" t="s">
        <v>7966</v>
      </c>
    </row>
    <row r="5233" spans="1:2" ht="15">
      <c r="A5233" s="68" t="s">
        <v>5572</v>
      </c>
      <c r="B5233" s="67" t="s">
        <v>7966</v>
      </c>
    </row>
    <row r="5234" spans="1:2" ht="15">
      <c r="A5234" s="68" t="s">
        <v>5573</v>
      </c>
      <c r="B5234" s="67" t="s">
        <v>7966</v>
      </c>
    </row>
    <row r="5235" spans="1:2" ht="15">
      <c r="A5235" s="68" t="s">
        <v>5574</v>
      </c>
      <c r="B5235" s="67" t="s">
        <v>7966</v>
      </c>
    </row>
    <row r="5236" spans="1:2" ht="15">
      <c r="A5236" s="68" t="s">
        <v>5575</v>
      </c>
      <c r="B5236" s="67" t="s">
        <v>7966</v>
      </c>
    </row>
    <row r="5237" spans="1:2" ht="15">
      <c r="A5237" s="68" t="s">
        <v>5576</v>
      </c>
      <c r="B5237" s="67" t="s">
        <v>7966</v>
      </c>
    </row>
    <row r="5238" spans="1:2" ht="15">
      <c r="A5238" s="68" t="s">
        <v>5577</v>
      </c>
      <c r="B5238" s="67" t="s">
        <v>7966</v>
      </c>
    </row>
    <row r="5239" spans="1:2" ht="15">
      <c r="A5239" s="68" t="s">
        <v>5578</v>
      </c>
      <c r="B5239" s="67" t="s">
        <v>7966</v>
      </c>
    </row>
    <row r="5240" spans="1:2" ht="15">
      <c r="A5240" s="68" t="s">
        <v>5579</v>
      </c>
      <c r="B5240" s="67" t="s">
        <v>7966</v>
      </c>
    </row>
    <row r="5241" spans="1:2" ht="15">
      <c r="A5241" s="68" t="s">
        <v>5580</v>
      </c>
      <c r="B5241" s="67" t="s">
        <v>7966</v>
      </c>
    </row>
    <row r="5242" spans="1:2" ht="15">
      <c r="A5242" s="68" t="s">
        <v>5581</v>
      </c>
      <c r="B5242" s="67" t="s">
        <v>7966</v>
      </c>
    </row>
    <row r="5243" spans="1:2" ht="15">
      <c r="A5243" s="68" t="s">
        <v>5582</v>
      </c>
      <c r="B5243" s="67" t="s">
        <v>7966</v>
      </c>
    </row>
    <row r="5244" spans="1:2" ht="15">
      <c r="A5244" s="68" t="s">
        <v>5583</v>
      </c>
      <c r="B5244" s="67" t="s">
        <v>7966</v>
      </c>
    </row>
    <row r="5245" spans="1:2" ht="15">
      <c r="A5245" s="68" t="s">
        <v>5584</v>
      </c>
      <c r="B5245" s="67" t="s">
        <v>7966</v>
      </c>
    </row>
    <row r="5246" spans="1:2" ht="15">
      <c r="A5246" s="68" t="s">
        <v>5585</v>
      </c>
      <c r="B5246" s="67" t="s">
        <v>7966</v>
      </c>
    </row>
    <row r="5247" spans="1:2" ht="15">
      <c r="A5247" s="68" t="s">
        <v>5586</v>
      </c>
      <c r="B5247" s="67" t="s">
        <v>7966</v>
      </c>
    </row>
    <row r="5248" spans="1:2" ht="15">
      <c r="A5248" s="68" t="s">
        <v>5587</v>
      </c>
      <c r="B5248" s="67" t="s">
        <v>7966</v>
      </c>
    </row>
    <row r="5249" spans="1:2" ht="15">
      <c r="A5249" s="68" t="s">
        <v>5588</v>
      </c>
      <c r="B5249" s="67" t="s">
        <v>7966</v>
      </c>
    </row>
    <row r="5250" spans="1:2" ht="15">
      <c r="A5250" s="68" t="s">
        <v>5589</v>
      </c>
      <c r="B5250" s="67" t="s">
        <v>7966</v>
      </c>
    </row>
    <row r="5251" spans="1:2" ht="15">
      <c r="A5251" s="68" t="s">
        <v>5590</v>
      </c>
      <c r="B5251" s="67" t="s">
        <v>7966</v>
      </c>
    </row>
    <row r="5252" spans="1:2" ht="15">
      <c r="A5252" s="68" t="s">
        <v>5591</v>
      </c>
      <c r="B5252" s="67" t="s">
        <v>7966</v>
      </c>
    </row>
    <row r="5253" spans="1:2" ht="15">
      <c r="A5253" s="68" t="s">
        <v>5592</v>
      </c>
      <c r="B5253" s="67" t="s">
        <v>7966</v>
      </c>
    </row>
    <row r="5254" spans="1:2" ht="15">
      <c r="A5254" s="68" t="s">
        <v>5593</v>
      </c>
      <c r="B5254" s="67" t="s">
        <v>7966</v>
      </c>
    </row>
    <row r="5255" spans="1:2" ht="15">
      <c r="A5255" s="68" t="s">
        <v>5594</v>
      </c>
      <c r="B5255" s="67" t="s">
        <v>7966</v>
      </c>
    </row>
    <row r="5256" spans="1:2" ht="15">
      <c r="A5256" s="68" t="s">
        <v>5595</v>
      </c>
      <c r="B5256" s="67" t="s">
        <v>7966</v>
      </c>
    </row>
    <row r="5257" spans="1:2" ht="15">
      <c r="A5257" s="68" t="s">
        <v>5596</v>
      </c>
      <c r="B5257" s="67" t="s">
        <v>7966</v>
      </c>
    </row>
    <row r="5258" spans="1:2" ht="15">
      <c r="A5258" s="68" t="s">
        <v>5597</v>
      </c>
      <c r="B5258" s="67" t="s">
        <v>7966</v>
      </c>
    </row>
    <row r="5259" spans="1:2" ht="15">
      <c r="A5259" s="68" t="s">
        <v>5598</v>
      </c>
      <c r="B5259" s="67" t="s">
        <v>7966</v>
      </c>
    </row>
    <row r="5260" spans="1:2" ht="15">
      <c r="A5260" s="68" t="s">
        <v>5599</v>
      </c>
      <c r="B5260" s="67" t="s">
        <v>7966</v>
      </c>
    </row>
    <row r="5261" spans="1:2" ht="15">
      <c r="A5261" s="68" t="s">
        <v>5600</v>
      </c>
      <c r="B5261" s="67" t="s">
        <v>7966</v>
      </c>
    </row>
    <row r="5262" spans="1:2" ht="15">
      <c r="A5262" s="68" t="s">
        <v>5601</v>
      </c>
      <c r="B5262" s="67" t="s">
        <v>7966</v>
      </c>
    </row>
    <row r="5263" spans="1:2" ht="15">
      <c r="A5263" s="68" t="s">
        <v>5602</v>
      </c>
      <c r="B5263" s="67" t="s">
        <v>7966</v>
      </c>
    </row>
    <row r="5264" spans="1:2" ht="15">
      <c r="A5264" s="68" t="s">
        <v>5603</v>
      </c>
      <c r="B5264" s="67" t="s">
        <v>7966</v>
      </c>
    </row>
    <row r="5265" spans="1:2" ht="15">
      <c r="A5265" s="68" t="s">
        <v>5604</v>
      </c>
      <c r="B5265" s="67" t="s">
        <v>7966</v>
      </c>
    </row>
    <row r="5266" spans="1:2" ht="15">
      <c r="A5266" s="68" t="s">
        <v>5605</v>
      </c>
      <c r="B5266" s="67" t="s">
        <v>7966</v>
      </c>
    </row>
    <row r="5267" spans="1:2" ht="15">
      <c r="A5267" s="68" t="s">
        <v>5606</v>
      </c>
      <c r="B5267" s="67" t="s">
        <v>7966</v>
      </c>
    </row>
    <row r="5268" spans="1:2" ht="15">
      <c r="A5268" s="68" t="s">
        <v>5607</v>
      </c>
      <c r="B5268" s="67" t="s">
        <v>7966</v>
      </c>
    </row>
    <row r="5269" spans="1:2" ht="15">
      <c r="A5269" s="68" t="s">
        <v>5608</v>
      </c>
      <c r="B5269" s="67" t="s">
        <v>7966</v>
      </c>
    </row>
    <row r="5270" spans="1:2" ht="15">
      <c r="A5270" s="68" t="s">
        <v>5609</v>
      </c>
      <c r="B5270" s="67" t="s">
        <v>7966</v>
      </c>
    </row>
    <row r="5271" spans="1:2" ht="15">
      <c r="A5271" s="68" t="s">
        <v>5610</v>
      </c>
      <c r="B5271" s="67" t="s">
        <v>7966</v>
      </c>
    </row>
    <row r="5272" spans="1:2" ht="15">
      <c r="A5272" s="68" t="s">
        <v>5611</v>
      </c>
      <c r="B5272" s="67" t="s">
        <v>7966</v>
      </c>
    </row>
    <row r="5273" spans="1:2" ht="15">
      <c r="A5273" s="68" t="s">
        <v>5612</v>
      </c>
      <c r="B5273" s="67" t="s">
        <v>7966</v>
      </c>
    </row>
    <row r="5274" spans="1:2" ht="15">
      <c r="A5274" s="68" t="s">
        <v>5613</v>
      </c>
      <c r="B5274" s="67" t="s">
        <v>7966</v>
      </c>
    </row>
    <row r="5275" spans="1:2" ht="15">
      <c r="A5275" s="68" t="s">
        <v>5614</v>
      </c>
      <c r="B5275" s="67" t="s">
        <v>7966</v>
      </c>
    </row>
    <row r="5276" spans="1:2" ht="15">
      <c r="A5276" s="68" t="s">
        <v>5615</v>
      </c>
      <c r="B5276" s="67" t="s">
        <v>7966</v>
      </c>
    </row>
    <row r="5277" spans="1:2" ht="15">
      <c r="A5277" s="68" t="s">
        <v>5616</v>
      </c>
      <c r="B5277" s="67" t="s">
        <v>7966</v>
      </c>
    </row>
    <row r="5278" spans="1:2" ht="15">
      <c r="A5278" s="68" t="s">
        <v>5617</v>
      </c>
      <c r="B5278" s="67" t="s">
        <v>7966</v>
      </c>
    </row>
    <row r="5279" spans="1:2" ht="15">
      <c r="A5279" s="68" t="s">
        <v>5618</v>
      </c>
      <c r="B5279" s="67" t="s">
        <v>7966</v>
      </c>
    </row>
    <row r="5280" spans="1:2" ht="15">
      <c r="A5280" s="68" t="s">
        <v>5619</v>
      </c>
      <c r="B5280" s="67" t="s">
        <v>7966</v>
      </c>
    </row>
    <row r="5281" spans="1:2" ht="15">
      <c r="A5281" s="68" t="s">
        <v>5620</v>
      </c>
      <c r="B5281" s="67" t="s">
        <v>7966</v>
      </c>
    </row>
    <row r="5282" spans="1:2" ht="15">
      <c r="A5282" s="68" t="s">
        <v>5621</v>
      </c>
      <c r="B5282" s="67" t="s">
        <v>7966</v>
      </c>
    </row>
    <row r="5283" spans="1:2" ht="15">
      <c r="A5283" s="68" t="s">
        <v>5622</v>
      </c>
      <c r="B5283" s="67" t="s">
        <v>7966</v>
      </c>
    </row>
    <row r="5284" spans="1:2" ht="15">
      <c r="A5284" s="68" t="s">
        <v>5623</v>
      </c>
      <c r="B5284" s="67" t="s">
        <v>7966</v>
      </c>
    </row>
    <row r="5285" spans="1:2" ht="15">
      <c r="A5285" s="68" t="s">
        <v>5624</v>
      </c>
      <c r="B5285" s="67" t="s">
        <v>7966</v>
      </c>
    </row>
    <row r="5286" spans="1:2" ht="15">
      <c r="A5286" s="68" t="s">
        <v>5625</v>
      </c>
      <c r="B5286" s="67" t="s">
        <v>7966</v>
      </c>
    </row>
    <row r="5287" spans="1:2" ht="15">
      <c r="A5287" s="68" t="s">
        <v>5626</v>
      </c>
      <c r="B5287" s="67" t="s">
        <v>7966</v>
      </c>
    </row>
    <row r="5288" spans="1:2" ht="15">
      <c r="A5288" s="68" t="s">
        <v>5627</v>
      </c>
      <c r="B5288" s="67" t="s">
        <v>7966</v>
      </c>
    </row>
    <row r="5289" spans="1:2" ht="15">
      <c r="A5289" s="68" t="s">
        <v>5628</v>
      </c>
      <c r="B5289" s="67" t="s">
        <v>7966</v>
      </c>
    </row>
    <row r="5290" spans="1:2" ht="15">
      <c r="A5290" s="68" t="s">
        <v>5629</v>
      </c>
      <c r="B5290" s="67" t="s">
        <v>7966</v>
      </c>
    </row>
    <row r="5291" spans="1:2" ht="15">
      <c r="A5291" s="68" t="s">
        <v>5630</v>
      </c>
      <c r="B5291" s="67" t="s">
        <v>7966</v>
      </c>
    </row>
    <row r="5292" spans="1:2" ht="15">
      <c r="A5292" s="68" t="s">
        <v>5631</v>
      </c>
      <c r="B5292" s="67" t="s">
        <v>7966</v>
      </c>
    </row>
    <row r="5293" spans="1:2" ht="15">
      <c r="A5293" s="68" t="s">
        <v>5632</v>
      </c>
      <c r="B5293" s="67" t="s">
        <v>7966</v>
      </c>
    </row>
    <row r="5294" spans="1:2" ht="15">
      <c r="A5294" s="68" t="s">
        <v>5633</v>
      </c>
      <c r="B5294" s="67" t="s">
        <v>7966</v>
      </c>
    </row>
    <row r="5295" spans="1:2" ht="15">
      <c r="A5295" s="68" t="s">
        <v>5634</v>
      </c>
      <c r="B5295" s="67" t="s">
        <v>7966</v>
      </c>
    </row>
    <row r="5296" spans="1:2" ht="15">
      <c r="A5296" s="68" t="s">
        <v>5635</v>
      </c>
      <c r="B5296" s="67" t="s">
        <v>7966</v>
      </c>
    </row>
    <row r="5297" spans="1:2" ht="15">
      <c r="A5297" s="68" t="s">
        <v>5636</v>
      </c>
      <c r="B5297" s="67" t="s">
        <v>7966</v>
      </c>
    </row>
    <row r="5298" spans="1:2" ht="15">
      <c r="A5298" s="68" t="s">
        <v>5637</v>
      </c>
      <c r="B5298" s="67" t="s">
        <v>7966</v>
      </c>
    </row>
    <row r="5299" spans="1:2" ht="15">
      <c r="A5299" s="68" t="s">
        <v>5638</v>
      </c>
      <c r="B5299" s="67" t="s">
        <v>7966</v>
      </c>
    </row>
    <row r="5300" spans="1:2" ht="15">
      <c r="A5300" s="68" t="s">
        <v>5639</v>
      </c>
      <c r="B5300" s="67" t="s">
        <v>7966</v>
      </c>
    </row>
    <row r="5301" spans="1:2" ht="15">
      <c r="A5301" s="68" t="s">
        <v>5640</v>
      </c>
      <c r="B5301" s="67" t="s">
        <v>7966</v>
      </c>
    </row>
    <row r="5302" spans="1:2" ht="15">
      <c r="A5302" s="68" t="s">
        <v>5641</v>
      </c>
      <c r="B5302" s="67" t="s">
        <v>7966</v>
      </c>
    </row>
    <row r="5303" spans="1:2" ht="15">
      <c r="A5303" s="68" t="s">
        <v>5642</v>
      </c>
      <c r="B5303" s="67" t="s">
        <v>7966</v>
      </c>
    </row>
    <row r="5304" spans="1:2" ht="15">
      <c r="A5304" s="68" t="s">
        <v>5643</v>
      </c>
      <c r="B5304" s="67" t="s">
        <v>7966</v>
      </c>
    </row>
    <row r="5305" spans="1:2" ht="15">
      <c r="A5305" s="68" t="s">
        <v>5644</v>
      </c>
      <c r="B5305" s="67" t="s">
        <v>7966</v>
      </c>
    </row>
    <row r="5306" spans="1:2" ht="15">
      <c r="A5306" s="68" t="s">
        <v>5645</v>
      </c>
      <c r="B5306" s="67" t="s">
        <v>7966</v>
      </c>
    </row>
    <row r="5307" spans="1:2" ht="15">
      <c r="A5307" s="68" t="s">
        <v>5646</v>
      </c>
      <c r="B5307" s="67" t="s">
        <v>7966</v>
      </c>
    </row>
    <row r="5308" spans="1:2" ht="15">
      <c r="A5308" s="68" t="s">
        <v>5647</v>
      </c>
      <c r="B5308" s="67" t="s">
        <v>7966</v>
      </c>
    </row>
    <row r="5309" spans="1:2" ht="15">
      <c r="A5309" s="68" t="s">
        <v>5648</v>
      </c>
      <c r="B5309" s="67" t="s">
        <v>7966</v>
      </c>
    </row>
    <row r="5310" spans="1:2" ht="15">
      <c r="A5310" s="68" t="s">
        <v>5649</v>
      </c>
      <c r="B5310" s="67" t="s">
        <v>7966</v>
      </c>
    </row>
    <row r="5311" spans="1:2" ht="15">
      <c r="A5311" s="68" t="s">
        <v>5650</v>
      </c>
      <c r="B5311" s="67" t="s">
        <v>7966</v>
      </c>
    </row>
    <row r="5312" spans="1:2" ht="15">
      <c r="A5312" s="68" t="s">
        <v>5651</v>
      </c>
      <c r="B5312" s="67" t="s">
        <v>7966</v>
      </c>
    </row>
    <row r="5313" spans="1:2" ht="15">
      <c r="A5313" s="68" t="s">
        <v>5652</v>
      </c>
      <c r="B5313" s="67" t="s">
        <v>7966</v>
      </c>
    </row>
    <row r="5314" spans="1:2" ht="15">
      <c r="A5314" s="68" t="s">
        <v>5653</v>
      </c>
      <c r="B5314" s="67" t="s">
        <v>7966</v>
      </c>
    </row>
    <row r="5315" spans="1:2" ht="15">
      <c r="A5315" s="68" t="s">
        <v>5654</v>
      </c>
      <c r="B5315" s="67" t="s">
        <v>7966</v>
      </c>
    </row>
    <row r="5316" spans="1:2" ht="15">
      <c r="A5316" s="68" t="s">
        <v>5655</v>
      </c>
      <c r="B5316" s="67" t="s">
        <v>7966</v>
      </c>
    </row>
    <row r="5317" spans="1:2" ht="15">
      <c r="A5317" s="68" t="s">
        <v>5656</v>
      </c>
      <c r="B5317" s="67" t="s">
        <v>7966</v>
      </c>
    </row>
    <row r="5318" spans="1:2" ht="15">
      <c r="A5318" s="68" t="s">
        <v>5657</v>
      </c>
      <c r="B5318" s="67" t="s">
        <v>7966</v>
      </c>
    </row>
    <row r="5319" spans="1:2" ht="15">
      <c r="A5319" s="68" t="s">
        <v>5658</v>
      </c>
      <c r="B5319" s="67" t="s">
        <v>7966</v>
      </c>
    </row>
    <row r="5320" spans="1:2" ht="15">
      <c r="A5320" s="68" t="s">
        <v>5659</v>
      </c>
      <c r="B5320" s="67" t="s">
        <v>7966</v>
      </c>
    </row>
    <row r="5321" spans="1:2" ht="15">
      <c r="A5321" s="68" t="s">
        <v>5660</v>
      </c>
      <c r="B5321" s="67" t="s">
        <v>7966</v>
      </c>
    </row>
    <row r="5322" spans="1:2" ht="15">
      <c r="A5322" s="68" t="s">
        <v>5661</v>
      </c>
      <c r="B5322" s="67" t="s">
        <v>7966</v>
      </c>
    </row>
    <row r="5323" spans="1:2" ht="15">
      <c r="A5323" s="68" t="s">
        <v>5662</v>
      </c>
      <c r="B5323" s="67" t="s">
        <v>7966</v>
      </c>
    </row>
    <row r="5324" spans="1:2" ht="15">
      <c r="A5324" s="68" t="s">
        <v>5663</v>
      </c>
      <c r="B5324" s="67" t="s">
        <v>7966</v>
      </c>
    </row>
    <row r="5325" spans="1:2" ht="15">
      <c r="A5325" s="68" t="s">
        <v>5664</v>
      </c>
      <c r="B5325" s="67" t="s">
        <v>7966</v>
      </c>
    </row>
    <row r="5326" spans="1:2" ht="15">
      <c r="A5326" s="68" t="s">
        <v>5665</v>
      </c>
      <c r="B5326" s="67" t="s">
        <v>7966</v>
      </c>
    </row>
    <row r="5327" spans="1:2" ht="15">
      <c r="A5327" s="68" t="s">
        <v>5666</v>
      </c>
      <c r="B5327" s="67" t="s">
        <v>7966</v>
      </c>
    </row>
    <row r="5328" spans="1:2" ht="15">
      <c r="A5328" s="68" t="s">
        <v>5667</v>
      </c>
      <c r="B5328" s="67" t="s">
        <v>7966</v>
      </c>
    </row>
    <row r="5329" spans="1:2" ht="15">
      <c r="A5329" s="68" t="s">
        <v>5668</v>
      </c>
      <c r="B5329" s="67" t="s">
        <v>7966</v>
      </c>
    </row>
    <row r="5330" spans="1:2" ht="15">
      <c r="A5330" s="68" t="s">
        <v>5669</v>
      </c>
      <c r="B5330" s="67" t="s">
        <v>7966</v>
      </c>
    </row>
    <row r="5331" spans="1:2" ht="15">
      <c r="A5331" s="68" t="s">
        <v>5670</v>
      </c>
      <c r="B5331" s="67" t="s">
        <v>7966</v>
      </c>
    </row>
    <row r="5332" spans="1:2" ht="15">
      <c r="A5332" s="68" t="s">
        <v>5671</v>
      </c>
      <c r="B5332" s="67" t="s">
        <v>7966</v>
      </c>
    </row>
    <row r="5333" spans="1:2" ht="15">
      <c r="A5333" s="68" t="s">
        <v>5672</v>
      </c>
      <c r="B5333" s="67" t="s">
        <v>7966</v>
      </c>
    </row>
    <row r="5334" spans="1:2" ht="15">
      <c r="A5334" s="68" t="s">
        <v>5673</v>
      </c>
      <c r="B5334" s="67" t="s">
        <v>7966</v>
      </c>
    </row>
    <row r="5335" spans="1:2" ht="15">
      <c r="A5335" s="68" t="s">
        <v>5674</v>
      </c>
      <c r="B5335" s="67" t="s">
        <v>7966</v>
      </c>
    </row>
    <row r="5336" spans="1:2" ht="15">
      <c r="A5336" s="68" t="s">
        <v>5675</v>
      </c>
      <c r="B5336" s="67" t="s">
        <v>7966</v>
      </c>
    </row>
    <row r="5337" spans="1:2" ht="15">
      <c r="A5337" s="68" t="s">
        <v>5676</v>
      </c>
      <c r="B5337" s="67" t="s">
        <v>7966</v>
      </c>
    </row>
    <row r="5338" spans="1:2" ht="15">
      <c r="A5338" s="68" t="s">
        <v>5677</v>
      </c>
      <c r="B5338" s="67" t="s">
        <v>7966</v>
      </c>
    </row>
    <row r="5339" spans="1:2" ht="15">
      <c r="A5339" s="68" t="s">
        <v>5678</v>
      </c>
      <c r="B5339" s="67" t="s">
        <v>7966</v>
      </c>
    </row>
    <row r="5340" spans="1:2" ht="15">
      <c r="A5340" s="68" t="s">
        <v>5679</v>
      </c>
      <c r="B5340" s="67" t="s">
        <v>7966</v>
      </c>
    </row>
    <row r="5341" spans="1:2" ht="15">
      <c r="A5341" s="68" t="s">
        <v>5680</v>
      </c>
      <c r="B5341" s="67" t="s">
        <v>7966</v>
      </c>
    </row>
    <row r="5342" spans="1:2" ht="15">
      <c r="A5342" s="68" t="s">
        <v>5681</v>
      </c>
      <c r="B5342" s="67" t="s">
        <v>7966</v>
      </c>
    </row>
    <row r="5343" spans="1:2" ht="15">
      <c r="A5343" s="68" t="s">
        <v>5682</v>
      </c>
      <c r="B5343" s="67" t="s">
        <v>7966</v>
      </c>
    </row>
    <row r="5344" spans="1:2" ht="15">
      <c r="A5344" s="68" t="s">
        <v>5683</v>
      </c>
      <c r="B5344" s="67" t="s">
        <v>7966</v>
      </c>
    </row>
    <row r="5345" spans="1:2" ht="15">
      <c r="A5345" s="68" t="s">
        <v>5684</v>
      </c>
      <c r="B5345" s="67" t="s">
        <v>7966</v>
      </c>
    </row>
    <row r="5346" spans="1:2" ht="15">
      <c r="A5346" s="68" t="s">
        <v>5685</v>
      </c>
      <c r="B5346" s="67" t="s">
        <v>7966</v>
      </c>
    </row>
    <row r="5347" spans="1:2" ht="15">
      <c r="A5347" s="68" t="s">
        <v>5686</v>
      </c>
      <c r="B5347" s="67" t="s">
        <v>7966</v>
      </c>
    </row>
    <row r="5348" spans="1:2" ht="15">
      <c r="A5348" s="68" t="s">
        <v>5687</v>
      </c>
      <c r="B5348" s="67" t="s">
        <v>7966</v>
      </c>
    </row>
    <row r="5349" spans="1:2" ht="15">
      <c r="A5349" s="68" t="s">
        <v>5688</v>
      </c>
      <c r="B5349" s="67" t="s">
        <v>7966</v>
      </c>
    </row>
    <row r="5350" spans="1:2" ht="15">
      <c r="A5350" s="68" t="s">
        <v>5689</v>
      </c>
      <c r="B5350" s="67" t="s">
        <v>7966</v>
      </c>
    </row>
    <row r="5351" spans="1:2" ht="15">
      <c r="A5351" s="68" t="s">
        <v>5690</v>
      </c>
      <c r="B5351" s="67" t="s">
        <v>7966</v>
      </c>
    </row>
    <row r="5352" spans="1:2" ht="15">
      <c r="A5352" s="68" t="s">
        <v>5691</v>
      </c>
      <c r="B5352" s="67" t="s">
        <v>7966</v>
      </c>
    </row>
    <row r="5353" spans="1:2" ht="15">
      <c r="A5353" s="68" t="s">
        <v>5692</v>
      </c>
      <c r="B5353" s="67" t="s">
        <v>7966</v>
      </c>
    </row>
    <row r="5354" spans="1:2" ht="15">
      <c r="A5354" s="68" t="s">
        <v>5693</v>
      </c>
      <c r="B5354" s="67" t="s">
        <v>7966</v>
      </c>
    </row>
    <row r="5355" spans="1:2" ht="15">
      <c r="A5355" s="68" t="s">
        <v>5694</v>
      </c>
      <c r="B5355" s="67" t="s">
        <v>7966</v>
      </c>
    </row>
    <row r="5356" spans="1:2" ht="15">
      <c r="A5356" s="68" t="s">
        <v>5695</v>
      </c>
      <c r="B5356" s="67" t="s">
        <v>7966</v>
      </c>
    </row>
    <row r="5357" spans="1:2" ht="15">
      <c r="A5357" s="68" t="s">
        <v>5696</v>
      </c>
      <c r="B5357" s="67" t="s">
        <v>7966</v>
      </c>
    </row>
    <row r="5358" spans="1:2" ht="15">
      <c r="A5358" s="68" t="s">
        <v>5697</v>
      </c>
      <c r="B5358" s="67" t="s">
        <v>7966</v>
      </c>
    </row>
    <row r="5359" spans="1:2" ht="15">
      <c r="A5359" s="68" t="s">
        <v>5698</v>
      </c>
      <c r="B5359" s="67" t="s">
        <v>7966</v>
      </c>
    </row>
    <row r="5360" spans="1:2" ht="15">
      <c r="A5360" s="68" t="s">
        <v>5699</v>
      </c>
      <c r="B5360" s="67" t="s">
        <v>7966</v>
      </c>
    </row>
    <row r="5361" spans="1:2" ht="15">
      <c r="A5361" s="68" t="s">
        <v>5700</v>
      </c>
      <c r="B5361" s="67" t="s">
        <v>7966</v>
      </c>
    </row>
    <row r="5362" spans="1:2" ht="15">
      <c r="A5362" s="68" t="s">
        <v>5701</v>
      </c>
      <c r="B5362" s="67" t="s">
        <v>7966</v>
      </c>
    </row>
    <row r="5363" spans="1:2" ht="15">
      <c r="A5363" s="68" t="s">
        <v>5702</v>
      </c>
      <c r="B5363" s="67" t="s">
        <v>7966</v>
      </c>
    </row>
    <row r="5364" spans="1:2" ht="15">
      <c r="A5364" s="68" t="s">
        <v>5703</v>
      </c>
      <c r="B5364" s="67" t="s">
        <v>7966</v>
      </c>
    </row>
    <row r="5365" spans="1:2" ht="15">
      <c r="A5365" s="68" t="s">
        <v>5704</v>
      </c>
      <c r="B5365" s="67" t="s">
        <v>7966</v>
      </c>
    </row>
    <row r="5366" spans="1:2" ht="15">
      <c r="A5366" s="68" t="s">
        <v>5705</v>
      </c>
      <c r="B5366" s="67" t="s">
        <v>7966</v>
      </c>
    </row>
    <row r="5367" spans="1:2" ht="15">
      <c r="A5367" s="68" t="s">
        <v>5706</v>
      </c>
      <c r="B5367" s="67" t="s">
        <v>7966</v>
      </c>
    </row>
    <row r="5368" spans="1:2" ht="15">
      <c r="A5368" s="68" t="s">
        <v>5707</v>
      </c>
      <c r="B5368" s="67" t="s">
        <v>7966</v>
      </c>
    </row>
    <row r="5369" spans="1:2" ht="15">
      <c r="A5369" s="68" t="s">
        <v>5708</v>
      </c>
      <c r="B5369" s="67" t="s">
        <v>7966</v>
      </c>
    </row>
    <row r="5370" spans="1:2" ht="15">
      <c r="A5370" s="68" t="s">
        <v>5709</v>
      </c>
      <c r="B5370" s="67" t="s">
        <v>7966</v>
      </c>
    </row>
    <row r="5371" spans="1:2" ht="15">
      <c r="A5371" s="68" t="s">
        <v>5710</v>
      </c>
      <c r="B5371" s="67" t="s">
        <v>7966</v>
      </c>
    </row>
    <row r="5372" spans="1:2" ht="15">
      <c r="A5372" s="68" t="s">
        <v>5711</v>
      </c>
      <c r="B5372" s="67" t="s">
        <v>7966</v>
      </c>
    </row>
    <row r="5373" spans="1:2" ht="15">
      <c r="A5373" s="68" t="s">
        <v>5712</v>
      </c>
      <c r="B5373" s="67" t="s">
        <v>7966</v>
      </c>
    </row>
    <row r="5374" spans="1:2" ht="15">
      <c r="A5374" s="68" t="s">
        <v>5713</v>
      </c>
      <c r="B5374" s="67" t="s">
        <v>7966</v>
      </c>
    </row>
    <row r="5375" spans="1:2" ht="15">
      <c r="A5375" s="68" t="s">
        <v>5714</v>
      </c>
      <c r="B5375" s="67" t="s">
        <v>7966</v>
      </c>
    </row>
    <row r="5376" spans="1:2" ht="15">
      <c r="A5376" s="68" t="s">
        <v>5715</v>
      </c>
      <c r="B5376" s="67" t="s">
        <v>7966</v>
      </c>
    </row>
    <row r="5377" spans="1:2" ht="15">
      <c r="A5377" s="68" t="s">
        <v>5716</v>
      </c>
      <c r="B5377" s="67" t="s">
        <v>7966</v>
      </c>
    </row>
    <row r="5378" spans="1:2" ht="15">
      <c r="A5378" s="68" t="s">
        <v>5717</v>
      </c>
      <c r="B5378" s="67" t="s">
        <v>7966</v>
      </c>
    </row>
    <row r="5379" spans="1:2" ht="15">
      <c r="A5379" s="68" t="s">
        <v>5718</v>
      </c>
      <c r="B5379" s="67" t="s">
        <v>7966</v>
      </c>
    </row>
    <row r="5380" spans="1:2" ht="15">
      <c r="A5380" s="68" t="s">
        <v>5719</v>
      </c>
      <c r="B5380" s="67" t="s">
        <v>7966</v>
      </c>
    </row>
    <row r="5381" spans="1:2" ht="15">
      <c r="A5381" s="68" t="s">
        <v>5720</v>
      </c>
      <c r="B5381" s="67" t="s">
        <v>7966</v>
      </c>
    </row>
    <row r="5382" spans="1:2" ht="15">
      <c r="A5382" s="68" t="s">
        <v>5721</v>
      </c>
      <c r="B5382" s="67" t="s">
        <v>7966</v>
      </c>
    </row>
    <row r="5383" spans="1:2" ht="15">
      <c r="A5383" s="68" t="s">
        <v>5722</v>
      </c>
      <c r="B5383" s="67" t="s">
        <v>7966</v>
      </c>
    </row>
    <row r="5384" spans="1:2" ht="15">
      <c r="A5384" s="68" t="s">
        <v>5723</v>
      </c>
      <c r="B5384" s="67" t="s">
        <v>7966</v>
      </c>
    </row>
    <row r="5385" spans="1:2" ht="15">
      <c r="A5385" s="68" t="s">
        <v>5724</v>
      </c>
      <c r="B5385" s="67" t="s">
        <v>7966</v>
      </c>
    </row>
    <row r="5386" spans="1:2" ht="15">
      <c r="A5386" s="68" t="s">
        <v>5725</v>
      </c>
      <c r="B5386" s="67" t="s">
        <v>7966</v>
      </c>
    </row>
    <row r="5387" spans="1:2" ht="15">
      <c r="A5387" s="68" t="s">
        <v>5726</v>
      </c>
      <c r="B5387" s="67" t="s">
        <v>7966</v>
      </c>
    </row>
    <row r="5388" spans="1:2" ht="15">
      <c r="A5388" s="68" t="s">
        <v>5727</v>
      </c>
      <c r="B5388" s="67" t="s">
        <v>7966</v>
      </c>
    </row>
    <row r="5389" spans="1:2" ht="15">
      <c r="A5389" s="68" t="s">
        <v>5728</v>
      </c>
      <c r="B5389" s="67" t="s">
        <v>7966</v>
      </c>
    </row>
    <row r="5390" spans="1:2" ht="15">
      <c r="A5390" s="68" t="s">
        <v>5729</v>
      </c>
      <c r="B5390" s="67" t="s">
        <v>7966</v>
      </c>
    </row>
    <row r="5391" spans="1:2" ht="15">
      <c r="A5391" s="68" t="s">
        <v>5730</v>
      </c>
      <c r="B5391" s="67" t="s">
        <v>7966</v>
      </c>
    </row>
    <row r="5392" spans="1:2" ht="15">
      <c r="A5392" s="68" t="s">
        <v>5731</v>
      </c>
      <c r="B5392" s="67" t="s">
        <v>7966</v>
      </c>
    </row>
    <row r="5393" spans="1:2" ht="15">
      <c r="A5393" s="68" t="s">
        <v>5732</v>
      </c>
      <c r="B5393" s="67" t="s">
        <v>7966</v>
      </c>
    </row>
    <row r="5394" spans="1:2" ht="15">
      <c r="A5394" s="68" t="s">
        <v>5733</v>
      </c>
      <c r="B5394" s="67" t="s">
        <v>7966</v>
      </c>
    </row>
    <row r="5395" spans="1:2" ht="15">
      <c r="A5395" s="68" t="s">
        <v>5734</v>
      </c>
      <c r="B5395" s="67" t="s">
        <v>7966</v>
      </c>
    </row>
    <row r="5396" spans="1:2" ht="15">
      <c r="A5396" s="68" t="s">
        <v>5735</v>
      </c>
      <c r="B5396" s="67" t="s">
        <v>7966</v>
      </c>
    </row>
    <row r="5397" spans="1:2" ht="15">
      <c r="A5397" s="68" t="s">
        <v>5736</v>
      </c>
      <c r="B5397" s="67" t="s">
        <v>7966</v>
      </c>
    </row>
    <row r="5398" spans="1:2" ht="15">
      <c r="A5398" s="68" t="s">
        <v>5737</v>
      </c>
      <c r="B5398" s="67" t="s">
        <v>7966</v>
      </c>
    </row>
    <row r="5399" spans="1:2" ht="15">
      <c r="A5399" s="68" t="s">
        <v>5738</v>
      </c>
      <c r="B5399" s="67" t="s">
        <v>7966</v>
      </c>
    </row>
    <row r="5400" spans="1:2" ht="15">
      <c r="A5400" s="68" t="s">
        <v>5739</v>
      </c>
      <c r="B5400" s="67" t="s">
        <v>7966</v>
      </c>
    </row>
    <row r="5401" spans="1:2" ht="15">
      <c r="A5401" s="68" t="s">
        <v>5740</v>
      </c>
      <c r="B5401" s="67" t="s">
        <v>7966</v>
      </c>
    </row>
    <row r="5402" spans="1:2" ht="15">
      <c r="A5402" s="68" t="s">
        <v>5741</v>
      </c>
      <c r="B5402" s="67" t="s">
        <v>7966</v>
      </c>
    </row>
    <row r="5403" spans="1:2" ht="15">
      <c r="A5403" s="68" t="s">
        <v>5742</v>
      </c>
      <c r="B5403" s="67" t="s">
        <v>7966</v>
      </c>
    </row>
    <row r="5404" spans="1:2" ht="15">
      <c r="A5404" s="68" t="s">
        <v>5743</v>
      </c>
      <c r="B5404" s="67" t="s">
        <v>7966</v>
      </c>
    </row>
    <row r="5405" spans="1:2" ht="15">
      <c r="A5405" s="68" t="s">
        <v>5744</v>
      </c>
      <c r="B5405" s="67" t="s">
        <v>7966</v>
      </c>
    </row>
    <row r="5406" spans="1:2" ht="15">
      <c r="A5406" s="68" t="s">
        <v>5745</v>
      </c>
      <c r="B5406" s="67" t="s">
        <v>7966</v>
      </c>
    </row>
    <row r="5407" spans="1:2" ht="15">
      <c r="A5407" s="68" t="s">
        <v>5746</v>
      </c>
      <c r="B5407" s="67" t="s">
        <v>7966</v>
      </c>
    </row>
    <row r="5408" spans="1:2" ht="15">
      <c r="A5408" s="68" t="s">
        <v>5747</v>
      </c>
      <c r="B5408" s="67" t="s">
        <v>7966</v>
      </c>
    </row>
    <row r="5409" spans="1:2" ht="15">
      <c r="A5409" s="68" t="s">
        <v>5748</v>
      </c>
      <c r="B5409" s="67" t="s">
        <v>7966</v>
      </c>
    </row>
    <row r="5410" spans="1:2" ht="15">
      <c r="A5410" s="68" t="s">
        <v>5749</v>
      </c>
      <c r="B5410" s="67" t="s">
        <v>7966</v>
      </c>
    </row>
    <row r="5411" spans="1:2" ht="15">
      <c r="A5411" s="68" t="s">
        <v>5750</v>
      </c>
      <c r="B5411" s="67" t="s">
        <v>7966</v>
      </c>
    </row>
    <row r="5412" spans="1:2" ht="15">
      <c r="A5412" s="68" t="s">
        <v>5751</v>
      </c>
      <c r="B5412" s="67" t="s">
        <v>7966</v>
      </c>
    </row>
    <row r="5413" spans="1:2" ht="15">
      <c r="A5413" s="68" t="s">
        <v>5752</v>
      </c>
      <c r="B5413" s="67" t="s">
        <v>7966</v>
      </c>
    </row>
    <row r="5414" spans="1:2" ht="15">
      <c r="A5414" s="68" t="s">
        <v>5753</v>
      </c>
      <c r="B5414" s="67" t="s">
        <v>7966</v>
      </c>
    </row>
    <row r="5415" spans="1:2" ht="15">
      <c r="A5415" s="68" t="s">
        <v>5754</v>
      </c>
      <c r="B5415" s="67" t="s">
        <v>7966</v>
      </c>
    </row>
    <row r="5416" spans="1:2" ht="15">
      <c r="A5416" s="68" t="s">
        <v>5755</v>
      </c>
      <c r="B5416" s="67" t="s">
        <v>7966</v>
      </c>
    </row>
    <row r="5417" spans="1:2" ht="15">
      <c r="A5417" s="68" t="s">
        <v>5756</v>
      </c>
      <c r="B5417" s="67" t="s">
        <v>7966</v>
      </c>
    </row>
    <row r="5418" spans="1:2" ht="15">
      <c r="A5418" s="68" t="s">
        <v>5757</v>
      </c>
      <c r="B5418" s="67" t="s">
        <v>7966</v>
      </c>
    </row>
    <row r="5419" spans="1:2" ht="15">
      <c r="A5419" s="68" t="s">
        <v>5758</v>
      </c>
      <c r="B5419" s="67" t="s">
        <v>7966</v>
      </c>
    </row>
    <row r="5420" spans="1:2" ht="15">
      <c r="A5420" s="68" t="s">
        <v>5759</v>
      </c>
      <c r="B5420" s="67" t="s">
        <v>7966</v>
      </c>
    </row>
    <row r="5421" spans="1:2" ht="15">
      <c r="A5421" s="68" t="s">
        <v>5760</v>
      </c>
      <c r="B5421" s="67" t="s">
        <v>7966</v>
      </c>
    </row>
    <row r="5422" spans="1:2" ht="15">
      <c r="A5422" s="68" t="s">
        <v>5761</v>
      </c>
      <c r="B5422" s="67" t="s">
        <v>7966</v>
      </c>
    </row>
    <row r="5423" spans="1:2" ht="15">
      <c r="A5423" s="68" t="s">
        <v>5762</v>
      </c>
      <c r="B5423" s="67" t="s">
        <v>7966</v>
      </c>
    </row>
    <row r="5424" spans="1:2" ht="15">
      <c r="A5424" s="68" t="s">
        <v>5763</v>
      </c>
      <c r="B5424" s="67" t="s">
        <v>7966</v>
      </c>
    </row>
    <row r="5425" spans="1:2" ht="15">
      <c r="A5425" s="68" t="s">
        <v>5764</v>
      </c>
      <c r="B5425" s="67" t="s">
        <v>7966</v>
      </c>
    </row>
    <row r="5426" spans="1:2" ht="15">
      <c r="A5426" s="68" t="s">
        <v>5765</v>
      </c>
      <c r="B5426" s="67" t="s">
        <v>7966</v>
      </c>
    </row>
    <row r="5427" spans="1:2" ht="15">
      <c r="A5427" s="68" t="s">
        <v>5766</v>
      </c>
      <c r="B5427" s="67" t="s">
        <v>7966</v>
      </c>
    </row>
    <row r="5428" spans="1:2" ht="15">
      <c r="A5428" s="68" t="s">
        <v>5767</v>
      </c>
      <c r="B5428" s="67" t="s">
        <v>7966</v>
      </c>
    </row>
    <row r="5429" spans="1:2" ht="15">
      <c r="A5429" s="68" t="s">
        <v>5768</v>
      </c>
      <c r="B5429" s="67" t="s">
        <v>7966</v>
      </c>
    </row>
    <row r="5430" spans="1:2" ht="15">
      <c r="A5430" s="68" t="s">
        <v>5769</v>
      </c>
      <c r="B5430" s="67" t="s">
        <v>7966</v>
      </c>
    </row>
    <row r="5431" spans="1:2" ht="15">
      <c r="A5431" s="68" t="s">
        <v>5770</v>
      </c>
      <c r="B5431" s="67" t="s">
        <v>7966</v>
      </c>
    </row>
    <row r="5432" spans="1:2" ht="15">
      <c r="A5432" s="68" t="s">
        <v>5771</v>
      </c>
      <c r="B5432" s="67" t="s">
        <v>7966</v>
      </c>
    </row>
    <row r="5433" spans="1:2" ht="15">
      <c r="A5433" s="68" t="s">
        <v>5772</v>
      </c>
      <c r="B5433" s="67" t="s">
        <v>7966</v>
      </c>
    </row>
    <row r="5434" spans="1:2" ht="15">
      <c r="A5434" s="68" t="s">
        <v>5773</v>
      </c>
      <c r="B5434" s="67" t="s">
        <v>7966</v>
      </c>
    </row>
    <row r="5435" spans="1:2" ht="15">
      <c r="A5435" s="68" t="s">
        <v>5774</v>
      </c>
      <c r="B5435" s="67" t="s">
        <v>7966</v>
      </c>
    </row>
    <row r="5436" spans="1:2" ht="15">
      <c r="A5436" s="68" t="s">
        <v>5775</v>
      </c>
      <c r="B5436" s="67" t="s">
        <v>7966</v>
      </c>
    </row>
    <row r="5437" spans="1:2" ht="15">
      <c r="A5437" s="68" t="s">
        <v>5776</v>
      </c>
      <c r="B5437" s="67" t="s">
        <v>7966</v>
      </c>
    </row>
    <row r="5438" spans="1:2" ht="15">
      <c r="A5438" s="68" t="s">
        <v>5777</v>
      </c>
      <c r="B5438" s="67" t="s">
        <v>7966</v>
      </c>
    </row>
    <row r="5439" spans="1:2" ht="15">
      <c r="A5439" s="68" t="s">
        <v>5778</v>
      </c>
      <c r="B5439" s="67" t="s">
        <v>7966</v>
      </c>
    </row>
    <row r="5440" spans="1:2" ht="15">
      <c r="A5440" s="68" t="s">
        <v>5779</v>
      </c>
      <c r="B5440" s="67" t="s">
        <v>7966</v>
      </c>
    </row>
    <row r="5441" spans="1:2" ht="15">
      <c r="A5441" s="68" t="s">
        <v>5780</v>
      </c>
      <c r="B5441" s="67" t="s">
        <v>7966</v>
      </c>
    </row>
    <row r="5442" spans="1:2" ht="15">
      <c r="A5442" s="68" t="s">
        <v>5781</v>
      </c>
      <c r="B5442" s="67" t="s">
        <v>7966</v>
      </c>
    </row>
    <row r="5443" spans="1:2" ht="15">
      <c r="A5443" s="68" t="s">
        <v>5782</v>
      </c>
      <c r="B5443" s="67" t="s">
        <v>7966</v>
      </c>
    </row>
    <row r="5444" spans="1:2" ht="15">
      <c r="A5444" s="68" t="s">
        <v>5783</v>
      </c>
      <c r="B5444" s="67" t="s">
        <v>7966</v>
      </c>
    </row>
    <row r="5445" spans="1:2" ht="15">
      <c r="A5445" s="68" t="s">
        <v>5784</v>
      </c>
      <c r="B5445" s="67" t="s">
        <v>7966</v>
      </c>
    </row>
    <row r="5446" spans="1:2" ht="15">
      <c r="A5446" s="68" t="s">
        <v>5785</v>
      </c>
      <c r="B5446" s="67" t="s">
        <v>7966</v>
      </c>
    </row>
    <row r="5447" spans="1:2" ht="15">
      <c r="A5447" s="68" t="s">
        <v>5786</v>
      </c>
      <c r="B5447" s="67" t="s">
        <v>7966</v>
      </c>
    </row>
    <row r="5448" spans="1:2" ht="15">
      <c r="A5448" s="68" t="s">
        <v>5787</v>
      </c>
      <c r="B5448" s="67" t="s">
        <v>7966</v>
      </c>
    </row>
    <row r="5449" spans="1:2" ht="15">
      <c r="A5449" s="68" t="s">
        <v>5788</v>
      </c>
      <c r="B5449" s="67" t="s">
        <v>7966</v>
      </c>
    </row>
    <row r="5450" spans="1:2" ht="15">
      <c r="A5450" s="68" t="s">
        <v>5789</v>
      </c>
      <c r="B5450" s="67" t="s">
        <v>7966</v>
      </c>
    </row>
    <row r="5451" spans="1:2" ht="15">
      <c r="A5451" s="68" t="s">
        <v>5790</v>
      </c>
      <c r="B5451" s="67" t="s">
        <v>7966</v>
      </c>
    </row>
    <row r="5452" spans="1:2" ht="15">
      <c r="A5452" s="68" t="s">
        <v>5791</v>
      </c>
      <c r="B5452" s="67" t="s">
        <v>7966</v>
      </c>
    </row>
    <row r="5453" spans="1:2" ht="15">
      <c r="A5453" s="68" t="s">
        <v>5792</v>
      </c>
      <c r="B5453" s="67" t="s">
        <v>7966</v>
      </c>
    </row>
    <row r="5454" spans="1:2" ht="15">
      <c r="A5454" s="68" t="s">
        <v>5793</v>
      </c>
      <c r="B5454" s="67" t="s">
        <v>7966</v>
      </c>
    </row>
    <row r="5455" spans="1:2" ht="15">
      <c r="A5455" s="68" t="s">
        <v>5794</v>
      </c>
      <c r="B5455" s="67" t="s">
        <v>7966</v>
      </c>
    </row>
    <row r="5456" spans="1:2" ht="15">
      <c r="A5456" s="68" t="s">
        <v>5795</v>
      </c>
      <c r="B5456" s="67" t="s">
        <v>7966</v>
      </c>
    </row>
    <row r="5457" spans="1:2" ht="15">
      <c r="A5457" s="68" t="s">
        <v>5796</v>
      </c>
      <c r="B5457" s="67" t="s">
        <v>7966</v>
      </c>
    </row>
    <row r="5458" spans="1:2" ht="15">
      <c r="A5458" s="68" t="s">
        <v>5797</v>
      </c>
      <c r="B5458" s="67" t="s">
        <v>7966</v>
      </c>
    </row>
    <row r="5459" spans="1:2" ht="15">
      <c r="A5459" s="68" t="s">
        <v>5798</v>
      </c>
      <c r="B5459" s="67" t="s">
        <v>7966</v>
      </c>
    </row>
    <row r="5460" spans="1:2" ht="15">
      <c r="A5460" s="68" t="s">
        <v>5799</v>
      </c>
      <c r="B5460" s="67" t="s">
        <v>7966</v>
      </c>
    </row>
    <row r="5461" spans="1:2" ht="15">
      <c r="A5461" s="68" t="s">
        <v>5800</v>
      </c>
      <c r="B5461" s="67" t="s">
        <v>7966</v>
      </c>
    </row>
    <row r="5462" spans="1:2" ht="15">
      <c r="A5462" s="68" t="s">
        <v>5801</v>
      </c>
      <c r="B5462" s="67" t="s">
        <v>7966</v>
      </c>
    </row>
    <row r="5463" spans="1:2" ht="15">
      <c r="A5463" s="68" t="s">
        <v>5802</v>
      </c>
      <c r="B5463" s="67" t="s">
        <v>7966</v>
      </c>
    </row>
    <row r="5464" spans="1:2" ht="15">
      <c r="A5464" s="68" t="s">
        <v>5803</v>
      </c>
      <c r="B5464" s="67" t="s">
        <v>7966</v>
      </c>
    </row>
    <row r="5465" spans="1:2" ht="15">
      <c r="A5465" s="68" t="s">
        <v>5804</v>
      </c>
      <c r="B5465" s="67" t="s">
        <v>7966</v>
      </c>
    </row>
    <row r="5466" spans="1:2" ht="15">
      <c r="A5466" s="68" t="s">
        <v>5805</v>
      </c>
      <c r="B5466" s="67" t="s">
        <v>7966</v>
      </c>
    </row>
    <row r="5467" spans="1:2" ht="15">
      <c r="A5467" s="68" t="s">
        <v>5806</v>
      </c>
      <c r="B5467" s="67" t="s">
        <v>7966</v>
      </c>
    </row>
    <row r="5468" spans="1:2" ht="15">
      <c r="A5468" s="68" t="s">
        <v>5807</v>
      </c>
      <c r="B5468" s="67" t="s">
        <v>7966</v>
      </c>
    </row>
    <row r="5469" spans="1:2" ht="15">
      <c r="A5469" s="68" t="s">
        <v>5808</v>
      </c>
      <c r="B5469" s="67" t="s">
        <v>7966</v>
      </c>
    </row>
    <row r="5470" spans="1:2" ht="15">
      <c r="A5470" s="68" t="s">
        <v>5809</v>
      </c>
      <c r="B5470" s="67" t="s">
        <v>7966</v>
      </c>
    </row>
    <row r="5471" spans="1:2" ht="15">
      <c r="A5471" s="68" t="s">
        <v>5810</v>
      </c>
      <c r="B5471" s="67" t="s">
        <v>7966</v>
      </c>
    </row>
    <row r="5472" spans="1:2" ht="15">
      <c r="A5472" s="68" t="s">
        <v>5811</v>
      </c>
      <c r="B5472" s="67" t="s">
        <v>7966</v>
      </c>
    </row>
    <row r="5473" spans="1:2" ht="15">
      <c r="A5473" s="68" t="s">
        <v>5812</v>
      </c>
      <c r="B5473" s="67" t="s">
        <v>7966</v>
      </c>
    </row>
    <row r="5474" spans="1:2" ht="15">
      <c r="A5474" s="68" t="s">
        <v>5813</v>
      </c>
      <c r="B5474" s="67" t="s">
        <v>7966</v>
      </c>
    </row>
    <row r="5475" spans="1:2" ht="15">
      <c r="A5475" s="68" t="s">
        <v>5814</v>
      </c>
      <c r="B5475" s="67" t="s">
        <v>7966</v>
      </c>
    </row>
    <row r="5476" spans="1:2" ht="15">
      <c r="A5476" s="68" t="s">
        <v>5815</v>
      </c>
      <c r="B5476" s="67" t="s">
        <v>7966</v>
      </c>
    </row>
    <row r="5477" spans="1:2" ht="15">
      <c r="A5477" s="68" t="s">
        <v>5816</v>
      </c>
      <c r="B5477" s="67" t="s">
        <v>7966</v>
      </c>
    </row>
    <row r="5478" spans="1:2" ht="15">
      <c r="A5478" s="68" t="s">
        <v>5817</v>
      </c>
      <c r="B5478" s="67" t="s">
        <v>7966</v>
      </c>
    </row>
    <row r="5479" spans="1:2" ht="15">
      <c r="A5479" s="68" t="s">
        <v>5818</v>
      </c>
      <c r="B5479" s="67" t="s">
        <v>7966</v>
      </c>
    </row>
    <row r="5480" spans="1:2" ht="15">
      <c r="A5480" s="68" t="s">
        <v>5819</v>
      </c>
      <c r="B5480" s="67" t="s">
        <v>7966</v>
      </c>
    </row>
    <row r="5481" spans="1:2" ht="15">
      <c r="A5481" s="68" t="s">
        <v>5820</v>
      </c>
      <c r="B5481" s="67" t="s">
        <v>7966</v>
      </c>
    </row>
    <row r="5482" spans="1:2" ht="15">
      <c r="A5482" s="68" t="s">
        <v>5821</v>
      </c>
      <c r="B5482" s="67" t="s">
        <v>7966</v>
      </c>
    </row>
    <row r="5483" spans="1:2" ht="15">
      <c r="A5483" s="68" t="s">
        <v>5822</v>
      </c>
      <c r="B5483" s="67" t="s">
        <v>7966</v>
      </c>
    </row>
    <row r="5484" spans="1:2" ht="15">
      <c r="A5484" s="68" t="s">
        <v>5823</v>
      </c>
      <c r="B5484" s="67" t="s">
        <v>7966</v>
      </c>
    </row>
    <row r="5485" spans="1:2" ht="15">
      <c r="A5485" s="68" t="s">
        <v>5824</v>
      </c>
      <c r="B5485" s="67" t="s">
        <v>7966</v>
      </c>
    </row>
    <row r="5486" spans="1:2" ht="15">
      <c r="A5486" s="68" t="s">
        <v>5825</v>
      </c>
      <c r="B5486" s="67" t="s">
        <v>7966</v>
      </c>
    </row>
    <row r="5487" spans="1:2" ht="15">
      <c r="A5487" s="68" t="s">
        <v>5826</v>
      </c>
      <c r="B5487" s="67" t="s">
        <v>7966</v>
      </c>
    </row>
    <row r="5488" spans="1:2" ht="15">
      <c r="A5488" s="68" t="s">
        <v>5827</v>
      </c>
      <c r="B5488" s="67" t="s">
        <v>7966</v>
      </c>
    </row>
    <row r="5489" spans="1:2" ht="15">
      <c r="A5489" s="68" t="s">
        <v>5828</v>
      </c>
      <c r="B5489" s="67" t="s">
        <v>7966</v>
      </c>
    </row>
    <row r="5490" spans="1:2" ht="15">
      <c r="A5490" s="68" t="s">
        <v>5829</v>
      </c>
      <c r="B5490" s="67" t="s">
        <v>7966</v>
      </c>
    </row>
    <row r="5491" spans="1:2" ht="15">
      <c r="A5491" s="68" t="s">
        <v>5830</v>
      </c>
      <c r="B5491" s="67" t="s">
        <v>7966</v>
      </c>
    </row>
    <row r="5492" spans="1:2" ht="15">
      <c r="A5492" s="68" t="s">
        <v>5831</v>
      </c>
      <c r="B5492" s="67" t="s">
        <v>7966</v>
      </c>
    </row>
    <row r="5493" spans="1:2" ht="15">
      <c r="A5493" s="68" t="s">
        <v>5832</v>
      </c>
      <c r="B5493" s="67" t="s">
        <v>7966</v>
      </c>
    </row>
    <row r="5494" spans="1:2" ht="15">
      <c r="A5494" s="68" t="s">
        <v>5833</v>
      </c>
      <c r="B5494" s="67" t="s">
        <v>7966</v>
      </c>
    </row>
    <row r="5495" spans="1:2" ht="15">
      <c r="A5495" s="68" t="s">
        <v>5834</v>
      </c>
      <c r="B5495" s="67" t="s">
        <v>7966</v>
      </c>
    </row>
    <row r="5496" spans="1:2" ht="15">
      <c r="A5496" s="68" t="s">
        <v>5835</v>
      </c>
      <c r="B5496" s="67" t="s">
        <v>7966</v>
      </c>
    </row>
    <row r="5497" spans="1:2" ht="15">
      <c r="A5497" s="68" t="s">
        <v>5836</v>
      </c>
      <c r="B5497" s="67" t="s">
        <v>7966</v>
      </c>
    </row>
    <row r="5498" spans="1:2" ht="15">
      <c r="A5498" s="68" t="s">
        <v>5837</v>
      </c>
      <c r="B5498" s="67" t="s">
        <v>7966</v>
      </c>
    </row>
    <row r="5499" spans="1:2" ht="15">
      <c r="A5499" s="68" t="s">
        <v>5838</v>
      </c>
      <c r="B5499" s="67" t="s">
        <v>7966</v>
      </c>
    </row>
    <row r="5500" spans="1:2" ht="15">
      <c r="A5500" s="68" t="s">
        <v>5839</v>
      </c>
      <c r="B5500" s="67" t="s">
        <v>7966</v>
      </c>
    </row>
    <row r="5501" spans="1:2" ht="15">
      <c r="A5501" s="68" t="s">
        <v>5840</v>
      </c>
      <c r="B5501" s="67" t="s">
        <v>7966</v>
      </c>
    </row>
    <row r="5502" spans="1:2" ht="15">
      <c r="A5502" s="68" t="s">
        <v>5841</v>
      </c>
      <c r="B5502" s="67" t="s">
        <v>7966</v>
      </c>
    </row>
    <row r="5503" spans="1:2" ht="15">
      <c r="A5503" s="68" t="s">
        <v>5842</v>
      </c>
      <c r="B5503" s="67" t="s">
        <v>7966</v>
      </c>
    </row>
    <row r="5504" spans="1:2" ht="15">
      <c r="A5504" s="68" t="s">
        <v>5843</v>
      </c>
      <c r="B5504" s="67" t="s">
        <v>7966</v>
      </c>
    </row>
    <row r="5505" spans="1:2" ht="15">
      <c r="A5505" s="68" t="s">
        <v>5844</v>
      </c>
      <c r="B5505" s="67" t="s">
        <v>7966</v>
      </c>
    </row>
    <row r="5506" spans="1:2" ht="15">
      <c r="A5506" s="68" t="s">
        <v>5845</v>
      </c>
      <c r="B5506" s="67" t="s">
        <v>7966</v>
      </c>
    </row>
    <row r="5507" spans="1:2" ht="15">
      <c r="A5507" s="68" t="s">
        <v>5846</v>
      </c>
      <c r="B5507" s="67" t="s">
        <v>7966</v>
      </c>
    </row>
    <row r="5508" spans="1:2" ht="15">
      <c r="A5508" s="68" t="s">
        <v>5847</v>
      </c>
      <c r="B5508" s="67" t="s">
        <v>7966</v>
      </c>
    </row>
    <row r="5509" spans="1:2" ht="15">
      <c r="A5509" s="68" t="s">
        <v>5848</v>
      </c>
      <c r="B5509" s="67" t="s">
        <v>7966</v>
      </c>
    </row>
    <row r="5510" spans="1:2" ht="15">
      <c r="A5510" s="68" t="s">
        <v>5849</v>
      </c>
      <c r="B5510" s="67" t="s">
        <v>7966</v>
      </c>
    </row>
    <row r="5511" spans="1:2" ht="15">
      <c r="A5511" s="68" t="s">
        <v>5850</v>
      </c>
      <c r="B5511" s="67" t="s">
        <v>7966</v>
      </c>
    </row>
    <row r="5512" spans="1:2" ht="15">
      <c r="A5512" s="68" t="s">
        <v>5851</v>
      </c>
      <c r="B5512" s="67" t="s">
        <v>7966</v>
      </c>
    </row>
    <row r="5513" spans="1:2" ht="15">
      <c r="A5513" s="68" t="s">
        <v>5852</v>
      </c>
      <c r="B5513" s="67" t="s">
        <v>7966</v>
      </c>
    </row>
    <row r="5514" spans="1:2" ht="15">
      <c r="A5514" s="68" t="s">
        <v>5853</v>
      </c>
      <c r="B5514" s="67" t="s">
        <v>7966</v>
      </c>
    </row>
    <row r="5515" spans="1:2" ht="15">
      <c r="A5515" s="68" t="s">
        <v>5854</v>
      </c>
      <c r="B5515" s="67" t="s">
        <v>7966</v>
      </c>
    </row>
    <row r="5516" spans="1:2" ht="15">
      <c r="A5516" s="68" t="s">
        <v>5855</v>
      </c>
      <c r="B5516" s="67" t="s">
        <v>7966</v>
      </c>
    </row>
    <row r="5517" spans="1:2" ht="15">
      <c r="A5517" s="68" t="s">
        <v>5856</v>
      </c>
      <c r="B5517" s="67" t="s">
        <v>7966</v>
      </c>
    </row>
    <row r="5518" spans="1:2" ht="15">
      <c r="A5518" s="68" t="s">
        <v>5857</v>
      </c>
      <c r="B5518" s="67" t="s">
        <v>7966</v>
      </c>
    </row>
    <row r="5519" spans="1:2" ht="15">
      <c r="A5519" s="68" t="s">
        <v>5858</v>
      </c>
      <c r="B5519" s="67" t="s">
        <v>7966</v>
      </c>
    </row>
    <row r="5520" spans="1:2" ht="15">
      <c r="A5520" s="68" t="s">
        <v>5859</v>
      </c>
      <c r="B5520" s="67" t="s">
        <v>7966</v>
      </c>
    </row>
    <row r="5521" spans="1:2" ht="15">
      <c r="A5521" s="68" t="s">
        <v>5860</v>
      </c>
      <c r="B5521" s="67" t="s">
        <v>7966</v>
      </c>
    </row>
    <row r="5522" spans="1:2" ht="15">
      <c r="A5522" s="68" t="s">
        <v>5861</v>
      </c>
      <c r="B5522" s="67" t="s">
        <v>7966</v>
      </c>
    </row>
    <row r="5523" spans="1:2" ht="15">
      <c r="A5523" s="68" t="s">
        <v>5862</v>
      </c>
      <c r="B5523" s="67" t="s">
        <v>7966</v>
      </c>
    </row>
    <row r="5524" spans="1:2" ht="15">
      <c r="A5524" s="68" t="s">
        <v>5863</v>
      </c>
      <c r="B5524" s="67" t="s">
        <v>7966</v>
      </c>
    </row>
    <row r="5525" spans="1:2" ht="15">
      <c r="A5525" s="68" t="s">
        <v>5864</v>
      </c>
      <c r="B5525" s="67" t="s">
        <v>7966</v>
      </c>
    </row>
    <row r="5526" spans="1:2" ht="15">
      <c r="A5526" s="68" t="s">
        <v>5865</v>
      </c>
      <c r="B5526" s="67" t="s">
        <v>7966</v>
      </c>
    </row>
    <row r="5527" spans="1:2" ht="15">
      <c r="A5527" s="68" t="s">
        <v>5866</v>
      </c>
      <c r="B5527" s="67" t="s">
        <v>7966</v>
      </c>
    </row>
    <row r="5528" spans="1:2" ht="15">
      <c r="A5528" s="68" t="s">
        <v>5867</v>
      </c>
      <c r="B5528" s="67" t="s">
        <v>7966</v>
      </c>
    </row>
    <row r="5529" spans="1:2" ht="15">
      <c r="A5529" s="68" t="s">
        <v>5868</v>
      </c>
      <c r="B5529" s="67" t="s">
        <v>7966</v>
      </c>
    </row>
    <row r="5530" spans="1:2" ht="15">
      <c r="A5530" s="68" t="s">
        <v>5869</v>
      </c>
      <c r="B5530" s="67" t="s">
        <v>7966</v>
      </c>
    </row>
    <row r="5531" spans="1:2" ht="15">
      <c r="A5531" s="68" t="s">
        <v>5870</v>
      </c>
      <c r="B5531" s="67" t="s">
        <v>7966</v>
      </c>
    </row>
    <row r="5532" spans="1:2" ht="15">
      <c r="A5532" s="68" t="s">
        <v>5871</v>
      </c>
      <c r="B5532" s="67" t="s">
        <v>7966</v>
      </c>
    </row>
    <row r="5533" spans="1:2" ht="15">
      <c r="A5533" s="68" t="s">
        <v>5872</v>
      </c>
      <c r="B5533" s="67" t="s">
        <v>7966</v>
      </c>
    </row>
    <row r="5534" spans="1:2" ht="15">
      <c r="A5534" s="68" t="s">
        <v>5873</v>
      </c>
      <c r="B5534" s="67" t="s">
        <v>7966</v>
      </c>
    </row>
    <row r="5535" spans="1:2" ht="15">
      <c r="A5535" s="68" t="s">
        <v>5874</v>
      </c>
      <c r="B5535" s="67" t="s">
        <v>7966</v>
      </c>
    </row>
    <row r="5536" spans="1:2" ht="15">
      <c r="A5536" s="68" t="s">
        <v>5875</v>
      </c>
      <c r="B5536" s="67" t="s">
        <v>7966</v>
      </c>
    </row>
    <row r="5537" spans="1:2" ht="15">
      <c r="A5537" s="68" t="s">
        <v>5876</v>
      </c>
      <c r="B5537" s="67" t="s">
        <v>7966</v>
      </c>
    </row>
    <row r="5538" spans="1:2" ht="15">
      <c r="A5538" s="68" t="s">
        <v>5877</v>
      </c>
      <c r="B5538" s="67" t="s">
        <v>7966</v>
      </c>
    </row>
    <row r="5539" spans="1:2" ht="15">
      <c r="A5539" s="68" t="s">
        <v>5878</v>
      </c>
      <c r="B5539" s="67" t="s">
        <v>7966</v>
      </c>
    </row>
    <row r="5540" spans="1:2" ht="15">
      <c r="A5540" s="68" t="s">
        <v>5879</v>
      </c>
      <c r="B5540" s="67" t="s">
        <v>7966</v>
      </c>
    </row>
    <row r="5541" spans="1:2" ht="15">
      <c r="A5541" s="68" t="s">
        <v>5880</v>
      </c>
      <c r="B5541" s="67" t="s">
        <v>7966</v>
      </c>
    </row>
    <row r="5542" spans="1:2" ht="15">
      <c r="A5542" s="68" t="s">
        <v>5881</v>
      </c>
      <c r="B5542" s="67" t="s">
        <v>7966</v>
      </c>
    </row>
    <row r="5543" spans="1:2" ht="15">
      <c r="A5543" s="68" t="s">
        <v>5882</v>
      </c>
      <c r="B5543" s="67" t="s">
        <v>7966</v>
      </c>
    </row>
    <row r="5544" spans="1:2" ht="15">
      <c r="A5544" s="68" t="s">
        <v>5883</v>
      </c>
      <c r="B5544" s="67" t="s">
        <v>7966</v>
      </c>
    </row>
    <row r="5545" spans="1:2" ht="15">
      <c r="A5545" s="68" t="s">
        <v>5884</v>
      </c>
      <c r="B5545" s="67" t="s">
        <v>7966</v>
      </c>
    </row>
    <row r="5546" spans="1:2" ht="15">
      <c r="A5546" s="68" t="s">
        <v>5885</v>
      </c>
      <c r="B5546" s="67" t="s">
        <v>7966</v>
      </c>
    </row>
    <row r="5547" spans="1:2" ht="15">
      <c r="A5547" s="68" t="s">
        <v>5886</v>
      </c>
      <c r="B5547" s="67" t="s">
        <v>7966</v>
      </c>
    </row>
    <row r="5548" spans="1:2" ht="15">
      <c r="A5548" s="68" t="s">
        <v>5887</v>
      </c>
      <c r="B5548" s="67" t="s">
        <v>7966</v>
      </c>
    </row>
    <row r="5549" spans="1:2" ht="15">
      <c r="A5549" s="68" t="s">
        <v>5888</v>
      </c>
      <c r="B5549" s="67" t="s">
        <v>7966</v>
      </c>
    </row>
    <row r="5550" spans="1:2" ht="15">
      <c r="A5550" s="68" t="s">
        <v>5889</v>
      </c>
      <c r="B5550" s="67" t="s">
        <v>7966</v>
      </c>
    </row>
    <row r="5551" spans="1:2" ht="15">
      <c r="A5551" s="68" t="s">
        <v>5890</v>
      </c>
      <c r="B5551" s="67" t="s">
        <v>7966</v>
      </c>
    </row>
    <row r="5552" spans="1:2" ht="15">
      <c r="A5552" s="68" t="s">
        <v>5891</v>
      </c>
      <c r="B5552" s="67" t="s">
        <v>7966</v>
      </c>
    </row>
    <row r="5553" spans="1:2" ht="15">
      <c r="A5553" s="68" t="s">
        <v>5892</v>
      </c>
      <c r="B5553" s="67" t="s">
        <v>7966</v>
      </c>
    </row>
    <row r="5554" spans="1:2" ht="15">
      <c r="A5554" s="68" t="s">
        <v>5893</v>
      </c>
      <c r="B5554" s="67" t="s">
        <v>7966</v>
      </c>
    </row>
    <row r="5555" spans="1:2" ht="15">
      <c r="A5555" s="68" t="s">
        <v>5894</v>
      </c>
      <c r="B5555" s="67" t="s">
        <v>7966</v>
      </c>
    </row>
    <row r="5556" spans="1:2" ht="15">
      <c r="A5556" s="68" t="s">
        <v>5895</v>
      </c>
      <c r="B5556" s="67" t="s">
        <v>7966</v>
      </c>
    </row>
    <row r="5557" spans="1:2" ht="15">
      <c r="A5557" s="68" t="s">
        <v>5896</v>
      </c>
      <c r="B5557" s="67" t="s">
        <v>7966</v>
      </c>
    </row>
    <row r="5558" spans="1:2" ht="15">
      <c r="A5558" s="68" t="s">
        <v>5897</v>
      </c>
      <c r="B5558" s="67" t="s">
        <v>7966</v>
      </c>
    </row>
    <row r="5559" spans="1:2" ht="15">
      <c r="A5559" s="68" t="s">
        <v>5898</v>
      </c>
      <c r="B5559" s="67" t="s">
        <v>7966</v>
      </c>
    </row>
    <row r="5560" spans="1:2" ht="15">
      <c r="A5560" s="68" t="s">
        <v>5899</v>
      </c>
      <c r="B5560" s="67" t="s">
        <v>7966</v>
      </c>
    </row>
    <row r="5561" spans="1:2" ht="15">
      <c r="A5561" s="68" t="s">
        <v>5900</v>
      </c>
      <c r="B5561" s="67" t="s">
        <v>7966</v>
      </c>
    </row>
    <row r="5562" spans="1:2" ht="15">
      <c r="A5562" s="68" t="s">
        <v>5901</v>
      </c>
      <c r="B5562" s="67" t="s">
        <v>7966</v>
      </c>
    </row>
    <row r="5563" spans="1:2" ht="15">
      <c r="A5563" s="68" t="s">
        <v>5902</v>
      </c>
      <c r="B5563" s="67" t="s">
        <v>7966</v>
      </c>
    </row>
    <row r="5564" spans="1:2" ht="15">
      <c r="A5564" s="68" t="s">
        <v>5903</v>
      </c>
      <c r="B5564" s="67" t="s">
        <v>7966</v>
      </c>
    </row>
    <row r="5565" spans="1:2" ht="15">
      <c r="A5565" s="68" t="s">
        <v>5904</v>
      </c>
      <c r="B5565" s="67" t="s">
        <v>7966</v>
      </c>
    </row>
    <row r="5566" spans="1:2" ht="15">
      <c r="A5566" s="68" t="s">
        <v>5905</v>
      </c>
      <c r="B5566" s="67" t="s">
        <v>7966</v>
      </c>
    </row>
    <row r="5567" spans="1:2" ht="15">
      <c r="A5567" s="68" t="s">
        <v>5906</v>
      </c>
      <c r="B5567" s="67" t="s">
        <v>7966</v>
      </c>
    </row>
    <row r="5568" spans="1:2" ht="15">
      <c r="A5568" s="68" t="s">
        <v>5907</v>
      </c>
      <c r="B5568" s="67" t="s">
        <v>7966</v>
      </c>
    </row>
    <row r="5569" spans="1:2" ht="15">
      <c r="A5569" s="68" t="s">
        <v>5908</v>
      </c>
      <c r="B5569" s="67" t="s">
        <v>7966</v>
      </c>
    </row>
    <row r="5570" spans="1:2" ht="15">
      <c r="A5570" s="68" t="s">
        <v>5909</v>
      </c>
      <c r="B5570" s="67" t="s">
        <v>7966</v>
      </c>
    </row>
    <row r="5571" spans="1:2" ht="15">
      <c r="A5571" s="68" t="s">
        <v>5910</v>
      </c>
      <c r="B5571" s="67" t="s">
        <v>7966</v>
      </c>
    </row>
    <row r="5572" spans="1:2" ht="15">
      <c r="A5572" s="68" t="s">
        <v>5911</v>
      </c>
      <c r="B5572" s="67" t="s">
        <v>7966</v>
      </c>
    </row>
    <row r="5573" spans="1:2" ht="15">
      <c r="A5573" s="68" t="s">
        <v>5912</v>
      </c>
      <c r="B5573" s="67" t="s">
        <v>7966</v>
      </c>
    </row>
    <row r="5574" spans="1:2" ht="15">
      <c r="A5574" s="68" t="s">
        <v>5913</v>
      </c>
      <c r="B5574" s="67" t="s">
        <v>7966</v>
      </c>
    </row>
    <row r="5575" spans="1:2" ht="15">
      <c r="A5575" s="68" t="s">
        <v>5914</v>
      </c>
      <c r="B5575" s="67" t="s">
        <v>7966</v>
      </c>
    </row>
    <row r="5576" spans="1:2" ht="15">
      <c r="A5576" s="68" t="s">
        <v>5915</v>
      </c>
      <c r="B5576" s="67" t="s">
        <v>7966</v>
      </c>
    </row>
    <row r="5577" spans="1:2" ht="15">
      <c r="A5577" s="68" t="s">
        <v>5916</v>
      </c>
      <c r="B5577" s="67" t="s">
        <v>7966</v>
      </c>
    </row>
    <row r="5578" spans="1:2" ht="15">
      <c r="A5578" s="68" t="s">
        <v>5917</v>
      </c>
      <c r="B5578" s="67" t="s">
        <v>7966</v>
      </c>
    </row>
    <row r="5579" spans="1:2" ht="15">
      <c r="A5579" s="68" t="s">
        <v>5918</v>
      </c>
      <c r="B5579" s="67" t="s">
        <v>7966</v>
      </c>
    </row>
    <row r="5580" spans="1:2" ht="15">
      <c r="A5580" s="68" t="s">
        <v>5919</v>
      </c>
      <c r="B5580" s="67" t="s">
        <v>7966</v>
      </c>
    </row>
    <row r="5581" spans="1:2" ht="15">
      <c r="A5581" s="68" t="s">
        <v>5920</v>
      </c>
      <c r="B5581" s="67" t="s">
        <v>7966</v>
      </c>
    </row>
    <row r="5582" spans="1:2" ht="15">
      <c r="A5582" s="68" t="s">
        <v>5921</v>
      </c>
      <c r="B5582" s="67" t="s">
        <v>7966</v>
      </c>
    </row>
    <row r="5583" spans="1:2" ht="15">
      <c r="A5583" s="68" t="s">
        <v>5922</v>
      </c>
      <c r="B5583" s="67" t="s">
        <v>7966</v>
      </c>
    </row>
    <row r="5584" spans="1:2" ht="15">
      <c r="A5584" s="68" t="s">
        <v>5923</v>
      </c>
      <c r="B5584" s="67" t="s">
        <v>7966</v>
      </c>
    </row>
    <row r="5585" spans="1:2" ht="15">
      <c r="A5585" s="68" t="s">
        <v>5924</v>
      </c>
      <c r="B5585" s="67" t="s">
        <v>7966</v>
      </c>
    </row>
    <row r="5586" spans="1:2" ht="15">
      <c r="A5586" s="68" t="s">
        <v>5925</v>
      </c>
      <c r="B5586" s="67" t="s">
        <v>7966</v>
      </c>
    </row>
    <row r="5587" spans="1:2" ht="15">
      <c r="A5587" s="68" t="s">
        <v>5926</v>
      </c>
      <c r="B5587" s="67" t="s">
        <v>7966</v>
      </c>
    </row>
    <row r="5588" spans="1:2" ht="15">
      <c r="A5588" s="68" t="s">
        <v>5927</v>
      </c>
      <c r="B5588" s="67" t="s">
        <v>7966</v>
      </c>
    </row>
    <row r="5589" spans="1:2" ht="15">
      <c r="A5589" s="68" t="s">
        <v>5928</v>
      </c>
      <c r="B5589" s="67" t="s">
        <v>7966</v>
      </c>
    </row>
    <row r="5590" spans="1:2" ht="15">
      <c r="A5590" s="68" t="s">
        <v>5929</v>
      </c>
      <c r="B5590" s="67" t="s">
        <v>7966</v>
      </c>
    </row>
    <row r="5591" spans="1:2" ht="15">
      <c r="A5591" s="68" t="s">
        <v>5930</v>
      </c>
      <c r="B5591" s="67" t="s">
        <v>7966</v>
      </c>
    </row>
    <row r="5592" spans="1:2" ht="15">
      <c r="A5592" s="68" t="s">
        <v>5931</v>
      </c>
      <c r="B5592" s="67" t="s">
        <v>7966</v>
      </c>
    </row>
    <row r="5593" spans="1:2" ht="15">
      <c r="A5593" s="68" t="s">
        <v>5932</v>
      </c>
      <c r="B5593" s="67" t="s">
        <v>7966</v>
      </c>
    </row>
    <row r="5594" spans="1:2" ht="15">
      <c r="A5594" s="68" t="s">
        <v>5933</v>
      </c>
      <c r="B5594" s="67" t="s">
        <v>7966</v>
      </c>
    </row>
    <row r="5595" spans="1:2" ht="15">
      <c r="A5595" s="68" t="s">
        <v>5934</v>
      </c>
      <c r="B5595" s="67" t="s">
        <v>7966</v>
      </c>
    </row>
    <row r="5596" spans="1:2" ht="15">
      <c r="A5596" s="68" t="s">
        <v>5935</v>
      </c>
      <c r="B5596" s="67" t="s">
        <v>7966</v>
      </c>
    </row>
    <row r="5597" spans="1:2" ht="15">
      <c r="A5597" s="68" t="s">
        <v>5936</v>
      </c>
      <c r="B5597" s="67" t="s">
        <v>7966</v>
      </c>
    </row>
    <row r="5598" spans="1:2" ht="15">
      <c r="A5598" s="68" t="s">
        <v>5937</v>
      </c>
      <c r="B5598" s="67" t="s">
        <v>7966</v>
      </c>
    </row>
    <row r="5599" spans="1:2" ht="15">
      <c r="A5599" s="68" t="s">
        <v>5938</v>
      </c>
      <c r="B5599" s="67" t="s">
        <v>7966</v>
      </c>
    </row>
    <row r="5600" spans="1:2" ht="15">
      <c r="A5600" s="68" t="s">
        <v>5939</v>
      </c>
      <c r="B5600" s="67" t="s">
        <v>7966</v>
      </c>
    </row>
    <row r="5601" spans="1:2" ht="15">
      <c r="A5601" s="68" t="s">
        <v>5940</v>
      </c>
      <c r="B5601" s="67" t="s">
        <v>7966</v>
      </c>
    </row>
    <row r="5602" spans="1:2" ht="15">
      <c r="A5602" s="68" t="s">
        <v>5941</v>
      </c>
      <c r="B5602" s="67" t="s">
        <v>7966</v>
      </c>
    </row>
    <row r="5603" spans="1:2" ht="15">
      <c r="A5603" s="68" t="s">
        <v>5942</v>
      </c>
      <c r="B5603" s="67" t="s">
        <v>7966</v>
      </c>
    </row>
    <row r="5604" spans="1:2" ht="15">
      <c r="A5604" s="68" t="s">
        <v>5943</v>
      </c>
      <c r="B5604" s="67" t="s">
        <v>7966</v>
      </c>
    </row>
    <row r="5605" spans="1:2" ht="15">
      <c r="A5605" s="68" t="s">
        <v>5944</v>
      </c>
      <c r="B5605" s="67" t="s">
        <v>7966</v>
      </c>
    </row>
    <row r="5606" spans="1:2" ht="15">
      <c r="A5606" s="68" t="s">
        <v>5945</v>
      </c>
      <c r="B5606" s="67" t="s">
        <v>7966</v>
      </c>
    </row>
    <row r="5607" spans="1:2" ht="15">
      <c r="A5607" s="68" t="s">
        <v>5946</v>
      </c>
      <c r="B5607" s="67" t="s">
        <v>7966</v>
      </c>
    </row>
    <row r="5608" spans="1:2" ht="15">
      <c r="A5608" s="68" t="s">
        <v>5947</v>
      </c>
      <c r="B5608" s="67" t="s">
        <v>7966</v>
      </c>
    </row>
    <row r="5609" spans="1:2" ht="15">
      <c r="A5609" s="68" t="s">
        <v>5948</v>
      </c>
      <c r="B5609" s="67" t="s">
        <v>7966</v>
      </c>
    </row>
    <row r="5610" spans="1:2" ht="15">
      <c r="A5610" s="68" t="s">
        <v>5949</v>
      </c>
      <c r="B5610" s="67" t="s">
        <v>7966</v>
      </c>
    </row>
    <row r="5611" spans="1:2" ht="15">
      <c r="A5611" s="68" t="s">
        <v>5950</v>
      </c>
      <c r="B5611" s="67" t="s">
        <v>7966</v>
      </c>
    </row>
    <row r="5612" spans="1:2" ht="15">
      <c r="A5612" s="68" t="s">
        <v>5951</v>
      </c>
      <c r="B5612" s="67" t="s">
        <v>7966</v>
      </c>
    </row>
    <row r="5613" spans="1:2" ht="15">
      <c r="A5613" s="68" t="s">
        <v>5952</v>
      </c>
      <c r="B5613" s="67" t="s">
        <v>7966</v>
      </c>
    </row>
    <row r="5614" spans="1:2" ht="15">
      <c r="A5614" s="68" t="s">
        <v>5953</v>
      </c>
      <c r="B5614" s="67" t="s">
        <v>7966</v>
      </c>
    </row>
    <row r="5615" spans="1:2" ht="15">
      <c r="A5615" s="68" t="s">
        <v>5954</v>
      </c>
      <c r="B5615" s="67" t="s">
        <v>7966</v>
      </c>
    </row>
    <row r="5616" spans="1:2" ht="15">
      <c r="A5616" s="68" t="s">
        <v>5955</v>
      </c>
      <c r="B5616" s="67" t="s">
        <v>7966</v>
      </c>
    </row>
    <row r="5617" spans="1:2" ht="15">
      <c r="A5617" s="68" t="s">
        <v>5956</v>
      </c>
      <c r="B5617" s="67" t="s">
        <v>7966</v>
      </c>
    </row>
    <row r="5618" spans="1:2" ht="15">
      <c r="A5618" s="68" t="s">
        <v>5957</v>
      </c>
      <c r="B5618" s="67" t="s">
        <v>7966</v>
      </c>
    </row>
    <row r="5619" spans="1:2" ht="15">
      <c r="A5619" s="68" t="s">
        <v>5958</v>
      </c>
      <c r="B5619" s="67" t="s">
        <v>7966</v>
      </c>
    </row>
    <row r="5620" spans="1:2" ht="15">
      <c r="A5620" s="68" t="s">
        <v>5959</v>
      </c>
      <c r="B5620" s="67" t="s">
        <v>7966</v>
      </c>
    </row>
    <row r="5621" spans="1:2" ht="15">
      <c r="A5621" s="68" t="s">
        <v>5960</v>
      </c>
      <c r="B5621" s="67" t="s">
        <v>7966</v>
      </c>
    </row>
    <row r="5622" spans="1:2" ht="15">
      <c r="A5622" s="68" t="s">
        <v>5961</v>
      </c>
      <c r="B5622" s="67" t="s">
        <v>7966</v>
      </c>
    </row>
    <row r="5623" spans="1:2" ht="15">
      <c r="A5623" s="68" t="s">
        <v>5962</v>
      </c>
      <c r="B5623" s="67" t="s">
        <v>7966</v>
      </c>
    </row>
    <row r="5624" spans="1:2" ht="15">
      <c r="A5624" s="68" t="s">
        <v>5963</v>
      </c>
      <c r="B5624" s="67" t="s">
        <v>7966</v>
      </c>
    </row>
    <row r="5625" spans="1:2" ht="15">
      <c r="A5625" s="68" t="s">
        <v>5964</v>
      </c>
      <c r="B5625" s="67" t="s">
        <v>7966</v>
      </c>
    </row>
    <row r="5626" spans="1:2" ht="15">
      <c r="A5626" s="68" t="s">
        <v>5965</v>
      </c>
      <c r="B5626" s="67" t="s">
        <v>7966</v>
      </c>
    </row>
    <row r="5627" spans="1:2" ht="15">
      <c r="A5627" s="68" t="s">
        <v>5966</v>
      </c>
      <c r="B5627" s="67" t="s">
        <v>7966</v>
      </c>
    </row>
    <row r="5628" spans="1:2" ht="15">
      <c r="A5628" s="68" t="s">
        <v>5967</v>
      </c>
      <c r="B5628" s="67" t="s">
        <v>7966</v>
      </c>
    </row>
    <row r="5629" spans="1:2" ht="15">
      <c r="A5629" s="68" t="s">
        <v>5968</v>
      </c>
      <c r="B5629" s="67" t="s">
        <v>7966</v>
      </c>
    </row>
    <row r="5630" spans="1:2" ht="15">
      <c r="A5630" s="68" t="s">
        <v>5969</v>
      </c>
      <c r="B5630" s="67" t="s">
        <v>7966</v>
      </c>
    </row>
    <row r="5631" spans="1:2" ht="15">
      <c r="A5631" s="68" t="s">
        <v>5970</v>
      </c>
      <c r="B5631" s="67" t="s">
        <v>7966</v>
      </c>
    </row>
    <row r="5632" spans="1:2" ht="15">
      <c r="A5632" s="68" t="s">
        <v>5971</v>
      </c>
      <c r="B5632" s="67" t="s">
        <v>7966</v>
      </c>
    </row>
    <row r="5633" spans="1:2" ht="15">
      <c r="A5633" s="68" t="s">
        <v>5972</v>
      </c>
      <c r="B5633" s="67" t="s">
        <v>7966</v>
      </c>
    </row>
    <row r="5634" spans="1:2" ht="15">
      <c r="A5634" s="68" t="s">
        <v>5973</v>
      </c>
      <c r="B5634" s="67" t="s">
        <v>7966</v>
      </c>
    </row>
    <row r="5635" spans="1:2" ht="15">
      <c r="A5635" s="68" t="s">
        <v>5974</v>
      </c>
      <c r="B5635" s="67" t="s">
        <v>7966</v>
      </c>
    </row>
    <row r="5636" spans="1:2" ht="15">
      <c r="A5636" s="68" t="s">
        <v>5975</v>
      </c>
      <c r="B5636" s="67" t="s">
        <v>7966</v>
      </c>
    </row>
    <row r="5637" spans="1:2" ht="15">
      <c r="A5637" s="68" t="s">
        <v>5976</v>
      </c>
      <c r="B5637" s="67" t="s">
        <v>7966</v>
      </c>
    </row>
    <row r="5638" spans="1:2" ht="15">
      <c r="A5638" s="68" t="s">
        <v>5977</v>
      </c>
      <c r="B5638" s="67" t="s">
        <v>7966</v>
      </c>
    </row>
    <row r="5639" spans="1:2" ht="15">
      <c r="A5639" s="68" t="s">
        <v>5978</v>
      </c>
      <c r="B5639" s="67" t="s">
        <v>7966</v>
      </c>
    </row>
    <row r="5640" spans="1:2" ht="15">
      <c r="A5640" s="68" t="s">
        <v>5979</v>
      </c>
      <c r="B5640" s="67" t="s">
        <v>7966</v>
      </c>
    </row>
    <row r="5641" spans="1:2" ht="15">
      <c r="A5641" s="68" t="s">
        <v>5980</v>
      </c>
      <c r="B5641" s="67" t="s">
        <v>7966</v>
      </c>
    </row>
    <row r="5642" spans="1:2" ht="15">
      <c r="A5642" s="68" t="s">
        <v>5981</v>
      </c>
      <c r="B5642" s="67" t="s">
        <v>7966</v>
      </c>
    </row>
    <row r="5643" spans="1:2" ht="15">
      <c r="A5643" s="68" t="s">
        <v>5982</v>
      </c>
      <c r="B5643" s="67" t="s">
        <v>7966</v>
      </c>
    </row>
    <row r="5644" spans="1:2" ht="15">
      <c r="A5644" s="68" t="s">
        <v>5983</v>
      </c>
      <c r="B5644" s="67" t="s">
        <v>7966</v>
      </c>
    </row>
    <row r="5645" spans="1:2" ht="15">
      <c r="A5645" s="68" t="s">
        <v>5984</v>
      </c>
      <c r="B5645" s="67" t="s">
        <v>7966</v>
      </c>
    </row>
    <row r="5646" spans="1:2" ht="15">
      <c r="A5646" s="68" t="s">
        <v>5985</v>
      </c>
      <c r="B5646" s="67" t="s">
        <v>7966</v>
      </c>
    </row>
    <row r="5647" spans="1:2" ht="15">
      <c r="A5647" s="68" t="s">
        <v>5986</v>
      </c>
      <c r="B5647" s="67" t="s">
        <v>7966</v>
      </c>
    </row>
    <row r="5648" spans="1:2" ht="15">
      <c r="A5648" s="68" t="s">
        <v>5987</v>
      </c>
      <c r="B5648" s="67" t="s">
        <v>7966</v>
      </c>
    </row>
    <row r="5649" spans="1:2" ht="15">
      <c r="A5649" s="68" t="s">
        <v>5988</v>
      </c>
      <c r="B5649" s="67" t="s">
        <v>7966</v>
      </c>
    </row>
    <row r="5650" spans="1:2" ht="15">
      <c r="A5650" s="68" t="s">
        <v>5989</v>
      </c>
      <c r="B5650" s="67" t="s">
        <v>7966</v>
      </c>
    </row>
    <row r="5651" spans="1:2" ht="15">
      <c r="A5651" s="68" t="s">
        <v>5990</v>
      </c>
      <c r="B5651" s="67" t="s">
        <v>7966</v>
      </c>
    </row>
    <row r="5652" spans="1:2" ht="15">
      <c r="A5652" s="68" t="s">
        <v>5991</v>
      </c>
      <c r="B5652" s="67" t="s">
        <v>7966</v>
      </c>
    </row>
    <row r="5653" spans="1:2" ht="15">
      <c r="A5653" s="68" t="s">
        <v>5992</v>
      </c>
      <c r="B5653" s="67" t="s">
        <v>7966</v>
      </c>
    </row>
    <row r="5654" spans="1:2" ht="15">
      <c r="A5654" s="68" t="s">
        <v>5993</v>
      </c>
      <c r="B5654" s="67" t="s">
        <v>7966</v>
      </c>
    </row>
    <row r="5655" spans="1:2" ht="15">
      <c r="A5655" s="68" t="s">
        <v>5994</v>
      </c>
      <c r="B5655" s="67" t="s">
        <v>7966</v>
      </c>
    </row>
    <row r="5656" spans="1:2" ht="15">
      <c r="A5656" s="68" t="s">
        <v>5995</v>
      </c>
      <c r="B5656" s="67" t="s">
        <v>7966</v>
      </c>
    </row>
    <row r="5657" spans="1:2" ht="15">
      <c r="A5657" s="68" t="s">
        <v>5996</v>
      </c>
      <c r="B5657" s="67" t="s">
        <v>7966</v>
      </c>
    </row>
    <row r="5658" spans="1:2" ht="15">
      <c r="A5658" s="68" t="s">
        <v>5997</v>
      </c>
      <c r="B5658" s="67" t="s">
        <v>7966</v>
      </c>
    </row>
    <row r="5659" spans="1:2" ht="15">
      <c r="A5659" s="68" t="s">
        <v>5998</v>
      </c>
      <c r="B5659" s="67" t="s">
        <v>7966</v>
      </c>
    </row>
    <row r="5660" spans="1:2" ht="15">
      <c r="A5660" s="68" t="s">
        <v>5999</v>
      </c>
      <c r="B5660" s="67" t="s">
        <v>7966</v>
      </c>
    </row>
    <row r="5661" spans="1:2" ht="15">
      <c r="A5661" s="68" t="s">
        <v>6000</v>
      </c>
      <c r="B5661" s="67" t="s">
        <v>7966</v>
      </c>
    </row>
    <row r="5662" spans="1:2" ht="15">
      <c r="A5662" s="68" t="s">
        <v>6001</v>
      </c>
      <c r="B5662" s="67" t="s">
        <v>7966</v>
      </c>
    </row>
    <row r="5663" spans="1:2" ht="15">
      <c r="A5663" s="68" t="s">
        <v>6002</v>
      </c>
      <c r="B5663" s="67" t="s">
        <v>7966</v>
      </c>
    </row>
    <row r="5664" spans="1:2" ht="15">
      <c r="A5664" s="68" t="s">
        <v>6003</v>
      </c>
      <c r="B5664" s="67" t="s">
        <v>7966</v>
      </c>
    </row>
    <row r="5665" spans="1:2" ht="15">
      <c r="A5665" s="68" t="s">
        <v>6004</v>
      </c>
      <c r="B5665" s="67" t="s">
        <v>7966</v>
      </c>
    </row>
    <row r="5666" spans="1:2" ht="15">
      <c r="A5666" s="68" t="s">
        <v>6005</v>
      </c>
      <c r="B5666" s="67" t="s">
        <v>7966</v>
      </c>
    </row>
    <row r="5667" spans="1:2" ht="15">
      <c r="A5667" s="68" t="s">
        <v>6006</v>
      </c>
      <c r="B5667" s="67" t="s">
        <v>7966</v>
      </c>
    </row>
    <row r="5668" spans="1:2" ht="15">
      <c r="A5668" s="68" t="s">
        <v>6007</v>
      </c>
      <c r="B5668" s="67" t="s">
        <v>7966</v>
      </c>
    </row>
    <row r="5669" spans="1:2" ht="15">
      <c r="A5669" s="68" t="s">
        <v>6008</v>
      </c>
      <c r="B5669" s="67" t="s">
        <v>7966</v>
      </c>
    </row>
    <row r="5670" spans="1:2" ht="15">
      <c r="A5670" s="68" t="s">
        <v>6009</v>
      </c>
      <c r="B5670" s="67" t="s">
        <v>7966</v>
      </c>
    </row>
    <row r="5671" spans="1:2" ht="15">
      <c r="A5671" s="68" t="s">
        <v>6010</v>
      </c>
      <c r="B5671" s="67" t="s">
        <v>7966</v>
      </c>
    </row>
    <row r="5672" spans="1:2" ht="15">
      <c r="A5672" s="68" t="s">
        <v>6011</v>
      </c>
      <c r="B5672" s="67" t="s">
        <v>7966</v>
      </c>
    </row>
    <row r="5673" spans="1:2" ht="15">
      <c r="A5673" s="68" t="s">
        <v>6012</v>
      </c>
      <c r="B5673" s="67" t="s">
        <v>7966</v>
      </c>
    </row>
    <row r="5674" spans="1:2" ht="15">
      <c r="A5674" s="68" t="s">
        <v>6013</v>
      </c>
      <c r="B5674" s="67" t="s">
        <v>7966</v>
      </c>
    </row>
    <row r="5675" spans="1:2" ht="15">
      <c r="A5675" s="68" t="s">
        <v>6014</v>
      </c>
      <c r="B5675" s="67" t="s">
        <v>7966</v>
      </c>
    </row>
    <row r="5676" spans="1:2" ht="15">
      <c r="A5676" s="68" t="s">
        <v>6015</v>
      </c>
      <c r="B5676" s="67" t="s">
        <v>7966</v>
      </c>
    </row>
    <row r="5677" spans="1:2" ht="15">
      <c r="A5677" s="68" t="s">
        <v>6016</v>
      </c>
      <c r="B5677" s="67" t="s">
        <v>7966</v>
      </c>
    </row>
    <row r="5678" spans="1:2" ht="15">
      <c r="A5678" s="68" t="s">
        <v>6017</v>
      </c>
      <c r="B5678" s="67" t="s">
        <v>7966</v>
      </c>
    </row>
    <row r="5679" spans="1:2" ht="15">
      <c r="A5679" s="68" t="s">
        <v>6018</v>
      </c>
      <c r="B5679" s="67" t="s">
        <v>7966</v>
      </c>
    </row>
    <row r="5680" spans="1:2" ht="15">
      <c r="A5680" s="68" t="s">
        <v>6019</v>
      </c>
      <c r="B5680" s="67" t="s">
        <v>7966</v>
      </c>
    </row>
    <row r="5681" spans="1:2" ht="15">
      <c r="A5681" s="68" t="s">
        <v>6020</v>
      </c>
      <c r="B5681" s="67" t="s">
        <v>7966</v>
      </c>
    </row>
    <row r="5682" spans="1:2" ht="15">
      <c r="A5682" s="68" t="s">
        <v>6021</v>
      </c>
      <c r="B5682" s="67" t="s">
        <v>7966</v>
      </c>
    </row>
    <row r="5683" spans="1:2" ht="15">
      <c r="A5683" s="68" t="s">
        <v>6022</v>
      </c>
      <c r="B5683" s="67" t="s">
        <v>7966</v>
      </c>
    </row>
    <row r="5684" spans="1:2" ht="15">
      <c r="A5684" s="68" t="s">
        <v>6023</v>
      </c>
      <c r="B5684" s="67" t="s">
        <v>7966</v>
      </c>
    </row>
    <row r="5685" spans="1:2" ht="15">
      <c r="A5685" s="68" t="s">
        <v>6024</v>
      </c>
      <c r="B5685" s="67" t="s">
        <v>7966</v>
      </c>
    </row>
    <row r="5686" spans="1:2" ht="15">
      <c r="A5686" s="68" t="s">
        <v>6025</v>
      </c>
      <c r="B5686" s="67" t="s">
        <v>7966</v>
      </c>
    </row>
    <row r="5687" spans="1:2" ht="15">
      <c r="A5687" s="68" t="s">
        <v>6026</v>
      </c>
      <c r="B5687" s="67" t="s">
        <v>7966</v>
      </c>
    </row>
    <row r="5688" spans="1:2" ht="15">
      <c r="A5688" s="68" t="s">
        <v>6027</v>
      </c>
      <c r="B5688" s="67" t="s">
        <v>7966</v>
      </c>
    </row>
    <row r="5689" spans="1:2" ht="15">
      <c r="A5689" s="68" t="s">
        <v>6028</v>
      </c>
      <c r="B5689" s="67" t="s">
        <v>7966</v>
      </c>
    </row>
    <row r="5690" spans="1:2" ht="15">
      <c r="A5690" s="68" t="s">
        <v>6029</v>
      </c>
      <c r="B5690" s="67" t="s">
        <v>7966</v>
      </c>
    </row>
    <row r="5691" spans="1:2" ht="15">
      <c r="A5691" s="68" t="s">
        <v>6030</v>
      </c>
      <c r="B5691" s="67" t="s">
        <v>7966</v>
      </c>
    </row>
    <row r="5692" spans="1:2" ht="15">
      <c r="A5692" s="68" t="s">
        <v>6031</v>
      </c>
      <c r="B5692" s="67" t="s">
        <v>7966</v>
      </c>
    </row>
    <row r="5693" spans="1:2" ht="15">
      <c r="A5693" s="68" t="s">
        <v>6032</v>
      </c>
      <c r="B5693" s="67" t="s">
        <v>7966</v>
      </c>
    </row>
    <row r="5694" spans="1:2" ht="15">
      <c r="A5694" s="68" t="s">
        <v>6033</v>
      </c>
      <c r="B5694" s="67" t="s">
        <v>7966</v>
      </c>
    </row>
    <row r="5695" spans="1:2" ht="15">
      <c r="A5695" s="68" t="s">
        <v>6034</v>
      </c>
      <c r="B5695" s="67" t="s">
        <v>7966</v>
      </c>
    </row>
    <row r="5696" spans="1:2" ht="15">
      <c r="A5696" s="68" t="s">
        <v>6035</v>
      </c>
      <c r="B5696" s="67" t="s">
        <v>7966</v>
      </c>
    </row>
    <row r="5697" spans="1:2" ht="15">
      <c r="A5697" s="68" t="s">
        <v>6036</v>
      </c>
      <c r="B5697" s="67" t="s">
        <v>7966</v>
      </c>
    </row>
    <row r="5698" spans="1:2" ht="15">
      <c r="A5698" s="68" t="s">
        <v>6037</v>
      </c>
      <c r="B5698" s="67" t="s">
        <v>7966</v>
      </c>
    </row>
    <row r="5699" spans="1:2" ht="15">
      <c r="A5699" s="68" t="s">
        <v>6038</v>
      </c>
      <c r="B5699" s="67" t="s">
        <v>7966</v>
      </c>
    </row>
    <row r="5700" spans="1:2" ht="15">
      <c r="A5700" s="68" t="s">
        <v>6039</v>
      </c>
      <c r="B5700" s="67" t="s">
        <v>7966</v>
      </c>
    </row>
    <row r="5701" spans="1:2" ht="15">
      <c r="A5701" s="68" t="s">
        <v>6040</v>
      </c>
      <c r="B5701" s="67" t="s">
        <v>7966</v>
      </c>
    </row>
    <row r="5702" spans="1:2" ht="15">
      <c r="A5702" s="68" t="s">
        <v>6041</v>
      </c>
      <c r="B5702" s="67" t="s">
        <v>7966</v>
      </c>
    </row>
    <row r="5703" spans="1:2" ht="15">
      <c r="A5703" s="68" t="s">
        <v>6042</v>
      </c>
      <c r="B5703" s="67" t="s">
        <v>7966</v>
      </c>
    </row>
    <row r="5704" spans="1:2" ht="15">
      <c r="A5704" s="68" t="s">
        <v>6043</v>
      </c>
      <c r="B5704" s="67" t="s">
        <v>7966</v>
      </c>
    </row>
    <row r="5705" spans="1:2" ht="15">
      <c r="A5705" s="68" t="s">
        <v>6044</v>
      </c>
      <c r="B5705" s="67" t="s">
        <v>7966</v>
      </c>
    </row>
    <row r="5706" spans="1:2" ht="15">
      <c r="A5706" s="68" t="s">
        <v>6045</v>
      </c>
      <c r="B5706" s="67" t="s">
        <v>7966</v>
      </c>
    </row>
    <row r="5707" spans="1:2" ht="15">
      <c r="A5707" s="68" t="s">
        <v>6046</v>
      </c>
      <c r="B5707" s="67" t="s">
        <v>7966</v>
      </c>
    </row>
    <row r="5708" spans="1:2" ht="15">
      <c r="A5708" s="68" t="s">
        <v>6047</v>
      </c>
      <c r="B5708" s="67" t="s">
        <v>7966</v>
      </c>
    </row>
    <row r="5709" spans="1:2" ht="15">
      <c r="A5709" s="68" t="s">
        <v>6048</v>
      </c>
      <c r="B5709" s="67" t="s">
        <v>7966</v>
      </c>
    </row>
    <row r="5710" spans="1:2" ht="15">
      <c r="A5710" s="68" t="s">
        <v>6049</v>
      </c>
      <c r="B5710" s="67" t="s">
        <v>7966</v>
      </c>
    </row>
    <row r="5711" spans="1:2" ht="15">
      <c r="A5711" s="68" t="s">
        <v>6050</v>
      </c>
      <c r="B5711" s="67" t="s">
        <v>7966</v>
      </c>
    </row>
    <row r="5712" spans="1:2" ht="15">
      <c r="A5712" s="68" t="s">
        <v>6051</v>
      </c>
      <c r="B5712" s="67" t="s">
        <v>7966</v>
      </c>
    </row>
    <row r="5713" spans="1:2" ht="15">
      <c r="A5713" s="68" t="s">
        <v>6052</v>
      </c>
      <c r="B5713" s="67" t="s">
        <v>7966</v>
      </c>
    </row>
    <row r="5714" spans="1:2" ht="15">
      <c r="A5714" s="68" t="s">
        <v>6053</v>
      </c>
      <c r="B5714" s="67" t="s">
        <v>7966</v>
      </c>
    </row>
    <row r="5715" spans="1:2" ht="15">
      <c r="A5715" s="68" t="s">
        <v>6054</v>
      </c>
      <c r="B5715" s="67" t="s">
        <v>7966</v>
      </c>
    </row>
    <row r="5716" spans="1:2" ht="15">
      <c r="A5716" s="68" t="s">
        <v>6055</v>
      </c>
      <c r="B5716" s="67" t="s">
        <v>7966</v>
      </c>
    </row>
    <row r="5717" spans="1:2" ht="15">
      <c r="A5717" s="68" t="s">
        <v>6056</v>
      </c>
      <c r="B5717" s="67" t="s">
        <v>7966</v>
      </c>
    </row>
    <row r="5718" spans="1:2" ht="15">
      <c r="A5718" s="68" t="s">
        <v>6057</v>
      </c>
      <c r="B5718" s="67" t="s">
        <v>7966</v>
      </c>
    </row>
    <row r="5719" spans="1:2" ht="15">
      <c r="A5719" s="68" t="s">
        <v>6058</v>
      </c>
      <c r="B5719" s="67" t="s">
        <v>7966</v>
      </c>
    </row>
    <row r="5720" spans="1:2" ht="15">
      <c r="A5720" s="68" t="s">
        <v>6059</v>
      </c>
      <c r="B5720" s="67" t="s">
        <v>7966</v>
      </c>
    </row>
    <row r="5721" spans="1:2" ht="15">
      <c r="A5721" s="68" t="s">
        <v>6060</v>
      </c>
      <c r="B5721" s="67" t="s">
        <v>7966</v>
      </c>
    </row>
    <row r="5722" spans="1:2" ht="15">
      <c r="A5722" s="68" t="s">
        <v>6061</v>
      </c>
      <c r="B5722" s="67" t="s">
        <v>7966</v>
      </c>
    </row>
    <row r="5723" spans="1:2" ht="15">
      <c r="A5723" s="68" t="s">
        <v>6062</v>
      </c>
      <c r="B5723" s="67" t="s">
        <v>7966</v>
      </c>
    </row>
    <row r="5724" spans="1:2" ht="15">
      <c r="A5724" s="68" t="s">
        <v>6063</v>
      </c>
      <c r="B5724" s="67" t="s">
        <v>7966</v>
      </c>
    </row>
    <row r="5725" spans="1:2" ht="15">
      <c r="A5725" s="68" t="s">
        <v>6064</v>
      </c>
      <c r="B5725" s="67" t="s">
        <v>7966</v>
      </c>
    </row>
    <row r="5726" spans="1:2" ht="15">
      <c r="A5726" s="68" t="s">
        <v>6065</v>
      </c>
      <c r="B5726" s="67" t="s">
        <v>7966</v>
      </c>
    </row>
    <row r="5727" spans="1:2" ht="15">
      <c r="A5727" s="68" t="s">
        <v>6066</v>
      </c>
      <c r="B5727" s="67" t="s">
        <v>7966</v>
      </c>
    </row>
    <row r="5728" spans="1:2" ht="15">
      <c r="A5728" s="68" t="s">
        <v>6067</v>
      </c>
      <c r="B5728" s="67" t="s">
        <v>7966</v>
      </c>
    </row>
    <row r="5729" spans="1:2" ht="15">
      <c r="A5729" s="68" t="s">
        <v>6068</v>
      </c>
      <c r="B5729" s="67" t="s">
        <v>7966</v>
      </c>
    </row>
    <row r="5730" spans="1:2" ht="15">
      <c r="A5730" s="68" t="s">
        <v>6069</v>
      </c>
      <c r="B5730" s="67" t="s">
        <v>7966</v>
      </c>
    </row>
    <row r="5731" spans="1:2" ht="15">
      <c r="A5731" s="68" t="s">
        <v>6070</v>
      </c>
      <c r="B5731" s="67" t="s">
        <v>7966</v>
      </c>
    </row>
    <row r="5732" spans="1:2" ht="15">
      <c r="A5732" s="68" t="s">
        <v>6071</v>
      </c>
      <c r="B5732" s="67" t="s">
        <v>7966</v>
      </c>
    </row>
    <row r="5733" spans="1:2" ht="15">
      <c r="A5733" s="68" t="s">
        <v>6072</v>
      </c>
      <c r="B5733" s="67" t="s">
        <v>7966</v>
      </c>
    </row>
    <row r="5734" spans="1:2" ht="15">
      <c r="A5734" s="68" t="s">
        <v>6073</v>
      </c>
      <c r="B5734" s="67" t="s">
        <v>7966</v>
      </c>
    </row>
    <row r="5735" spans="1:2" ht="15">
      <c r="A5735" s="68" t="s">
        <v>6074</v>
      </c>
      <c r="B5735" s="67" t="s">
        <v>7966</v>
      </c>
    </row>
    <row r="5736" spans="1:2" ht="15">
      <c r="A5736" s="68" t="s">
        <v>6075</v>
      </c>
      <c r="B5736" s="67" t="s">
        <v>7966</v>
      </c>
    </row>
    <row r="5737" spans="1:2" ht="15">
      <c r="A5737" s="68" t="s">
        <v>6076</v>
      </c>
      <c r="B5737" s="67" t="s">
        <v>7966</v>
      </c>
    </row>
    <row r="5738" spans="1:2" ht="15">
      <c r="A5738" s="68" t="s">
        <v>6077</v>
      </c>
      <c r="B5738" s="67" t="s">
        <v>7966</v>
      </c>
    </row>
    <row r="5739" spans="1:2" ht="15">
      <c r="A5739" s="68" t="s">
        <v>6078</v>
      </c>
      <c r="B5739" s="67" t="s">
        <v>7966</v>
      </c>
    </row>
    <row r="5740" spans="1:2" ht="15">
      <c r="A5740" s="68" t="s">
        <v>6079</v>
      </c>
      <c r="B5740" s="67" t="s">
        <v>7966</v>
      </c>
    </row>
    <row r="5741" spans="1:2" ht="15">
      <c r="A5741" s="68" t="s">
        <v>6080</v>
      </c>
      <c r="B5741" s="67" t="s">
        <v>7966</v>
      </c>
    </row>
    <row r="5742" spans="1:2" ht="15">
      <c r="A5742" s="68" t="s">
        <v>6081</v>
      </c>
      <c r="B5742" s="67" t="s">
        <v>7966</v>
      </c>
    </row>
    <row r="5743" spans="1:2" ht="15">
      <c r="A5743" s="68" t="s">
        <v>6082</v>
      </c>
      <c r="B5743" s="67" t="s">
        <v>7966</v>
      </c>
    </row>
    <row r="5744" spans="1:2" ht="15">
      <c r="A5744" s="68" t="s">
        <v>6083</v>
      </c>
      <c r="B5744" s="67" t="s">
        <v>7966</v>
      </c>
    </row>
    <row r="5745" spans="1:2" ht="15">
      <c r="A5745" s="68" t="s">
        <v>6084</v>
      </c>
      <c r="B5745" s="67" t="s">
        <v>7966</v>
      </c>
    </row>
    <row r="5746" spans="1:2" ht="15">
      <c r="A5746" s="68" t="s">
        <v>6085</v>
      </c>
      <c r="B5746" s="67" t="s">
        <v>7966</v>
      </c>
    </row>
    <row r="5747" spans="1:2" ht="15">
      <c r="A5747" s="68" t="s">
        <v>6086</v>
      </c>
      <c r="B5747" s="67" t="s">
        <v>7966</v>
      </c>
    </row>
    <row r="5748" spans="1:2" ht="15">
      <c r="A5748" s="68" t="s">
        <v>6087</v>
      </c>
      <c r="B5748" s="67" t="s">
        <v>7966</v>
      </c>
    </row>
    <row r="5749" spans="1:2" ht="15">
      <c r="A5749" s="68" t="s">
        <v>6088</v>
      </c>
      <c r="B5749" s="67" t="s">
        <v>7966</v>
      </c>
    </row>
    <row r="5750" spans="1:2" ht="15">
      <c r="A5750" s="68" t="s">
        <v>6089</v>
      </c>
      <c r="B5750" s="67" t="s">
        <v>7966</v>
      </c>
    </row>
    <row r="5751" spans="1:2" ht="15">
      <c r="A5751" s="68" t="s">
        <v>6090</v>
      </c>
      <c r="B5751" s="67" t="s">
        <v>7966</v>
      </c>
    </row>
    <row r="5752" spans="1:2" ht="15">
      <c r="A5752" s="68" t="s">
        <v>6091</v>
      </c>
      <c r="B5752" s="67" t="s">
        <v>7966</v>
      </c>
    </row>
    <row r="5753" spans="1:2" ht="15">
      <c r="A5753" s="68" t="s">
        <v>6092</v>
      </c>
      <c r="B5753" s="67" t="s">
        <v>7966</v>
      </c>
    </row>
    <row r="5754" spans="1:2" ht="15">
      <c r="A5754" s="68" t="s">
        <v>6093</v>
      </c>
      <c r="B5754" s="67" t="s">
        <v>7966</v>
      </c>
    </row>
    <row r="5755" spans="1:2" ht="15">
      <c r="A5755" s="68" t="s">
        <v>6094</v>
      </c>
      <c r="B5755" s="67" t="s">
        <v>7966</v>
      </c>
    </row>
    <row r="5756" spans="1:2" ht="15">
      <c r="A5756" s="68" t="s">
        <v>6095</v>
      </c>
      <c r="B5756" s="67" t="s">
        <v>7966</v>
      </c>
    </row>
    <row r="5757" spans="1:2" ht="15">
      <c r="A5757" s="68" t="s">
        <v>6096</v>
      </c>
      <c r="B5757" s="67" t="s">
        <v>7966</v>
      </c>
    </row>
    <row r="5758" spans="1:2" ht="15">
      <c r="A5758" s="68" t="s">
        <v>6097</v>
      </c>
      <c r="B5758" s="67" t="s">
        <v>7966</v>
      </c>
    </row>
    <row r="5759" spans="1:2" ht="15">
      <c r="A5759" s="68" t="s">
        <v>6098</v>
      </c>
      <c r="B5759" s="67" t="s">
        <v>7966</v>
      </c>
    </row>
    <row r="5760" spans="1:2" ht="15">
      <c r="A5760" s="68" t="s">
        <v>6099</v>
      </c>
      <c r="B5760" s="67" t="s">
        <v>7966</v>
      </c>
    </row>
    <row r="5761" spans="1:2" ht="15">
      <c r="A5761" s="68" t="s">
        <v>6100</v>
      </c>
      <c r="B5761" s="67" t="s">
        <v>7966</v>
      </c>
    </row>
    <row r="5762" spans="1:2" ht="15">
      <c r="A5762" s="68" t="s">
        <v>6101</v>
      </c>
      <c r="B5762" s="67" t="s">
        <v>7966</v>
      </c>
    </row>
    <row r="5763" spans="1:2" ht="15">
      <c r="A5763" s="68" t="s">
        <v>6102</v>
      </c>
      <c r="B5763" s="67" t="s">
        <v>7966</v>
      </c>
    </row>
    <row r="5764" spans="1:2" ht="15">
      <c r="A5764" s="68" t="s">
        <v>6103</v>
      </c>
      <c r="B5764" s="67" t="s">
        <v>7966</v>
      </c>
    </row>
    <row r="5765" spans="1:2" ht="15">
      <c r="A5765" s="68" t="s">
        <v>6104</v>
      </c>
      <c r="B5765" s="67" t="s">
        <v>7966</v>
      </c>
    </row>
    <row r="5766" spans="1:2" ht="15">
      <c r="A5766" s="68" t="s">
        <v>6105</v>
      </c>
      <c r="B5766" s="67" t="s">
        <v>7966</v>
      </c>
    </row>
    <row r="5767" spans="1:2" ht="15">
      <c r="A5767" s="68" t="s">
        <v>6106</v>
      </c>
      <c r="B5767" s="67" t="s">
        <v>7966</v>
      </c>
    </row>
    <row r="5768" spans="1:2" ht="15">
      <c r="A5768" s="68" t="s">
        <v>6107</v>
      </c>
      <c r="B5768" s="67" t="s">
        <v>7966</v>
      </c>
    </row>
    <row r="5769" spans="1:2" ht="15">
      <c r="A5769" s="68" t="s">
        <v>6108</v>
      </c>
      <c r="B5769" s="67" t="s">
        <v>7966</v>
      </c>
    </row>
    <row r="5770" spans="1:2" ht="15">
      <c r="A5770" s="68" t="s">
        <v>6109</v>
      </c>
      <c r="B5770" s="67" t="s">
        <v>7966</v>
      </c>
    </row>
    <row r="5771" spans="1:2" ht="15">
      <c r="A5771" s="68" t="s">
        <v>6110</v>
      </c>
      <c r="B5771" s="67" t="s">
        <v>7966</v>
      </c>
    </row>
    <row r="5772" spans="1:2" ht="15">
      <c r="A5772" s="68" t="s">
        <v>6111</v>
      </c>
      <c r="B5772" s="67" t="s">
        <v>7966</v>
      </c>
    </row>
    <row r="5773" spans="1:2" ht="15">
      <c r="A5773" s="68" t="s">
        <v>6112</v>
      </c>
      <c r="B5773" s="67" t="s">
        <v>7966</v>
      </c>
    </row>
    <row r="5774" spans="1:2" ht="15">
      <c r="A5774" s="68" t="s">
        <v>6113</v>
      </c>
      <c r="B5774" s="67" t="s">
        <v>7966</v>
      </c>
    </row>
    <row r="5775" spans="1:2" ht="15">
      <c r="A5775" s="68" t="s">
        <v>6114</v>
      </c>
      <c r="B5775" s="67" t="s">
        <v>7966</v>
      </c>
    </row>
    <row r="5776" spans="1:2" ht="15">
      <c r="A5776" s="68" t="s">
        <v>6115</v>
      </c>
      <c r="B5776" s="67" t="s">
        <v>7966</v>
      </c>
    </row>
    <row r="5777" spans="1:2" ht="15">
      <c r="A5777" s="68" t="s">
        <v>6116</v>
      </c>
      <c r="B5777" s="67" t="s">
        <v>7966</v>
      </c>
    </row>
    <row r="5778" spans="1:2" ht="15">
      <c r="A5778" s="68" t="s">
        <v>6117</v>
      </c>
      <c r="B5778" s="67" t="s">
        <v>7966</v>
      </c>
    </row>
    <row r="5779" spans="1:2" ht="15">
      <c r="A5779" s="68" t="s">
        <v>6118</v>
      </c>
      <c r="B5779" s="67" t="s">
        <v>7966</v>
      </c>
    </row>
    <row r="5780" spans="1:2" ht="15">
      <c r="A5780" s="68" t="s">
        <v>6119</v>
      </c>
      <c r="B5780" s="67" t="s">
        <v>7966</v>
      </c>
    </row>
    <row r="5781" spans="1:2" ht="15">
      <c r="A5781" s="68" t="s">
        <v>6120</v>
      </c>
      <c r="B5781" s="67" t="s">
        <v>7966</v>
      </c>
    </row>
    <row r="5782" spans="1:2" ht="15">
      <c r="A5782" s="68" t="s">
        <v>6121</v>
      </c>
      <c r="B5782" s="67" t="s">
        <v>7966</v>
      </c>
    </row>
    <row r="5783" spans="1:2" ht="15">
      <c r="A5783" s="68" t="s">
        <v>6122</v>
      </c>
      <c r="B5783" s="67" t="s">
        <v>7966</v>
      </c>
    </row>
    <row r="5784" spans="1:2" ht="15">
      <c r="A5784" s="68" t="s">
        <v>6123</v>
      </c>
      <c r="B5784" s="67" t="s">
        <v>7966</v>
      </c>
    </row>
    <row r="5785" spans="1:2" ht="15">
      <c r="A5785" s="68" t="s">
        <v>6124</v>
      </c>
      <c r="B5785" s="67" t="s">
        <v>7966</v>
      </c>
    </row>
    <row r="5786" spans="1:2" ht="15">
      <c r="A5786" s="68" t="s">
        <v>6125</v>
      </c>
      <c r="B5786" s="67" t="s">
        <v>7966</v>
      </c>
    </row>
    <row r="5787" spans="1:2" ht="15">
      <c r="A5787" s="68" t="s">
        <v>6126</v>
      </c>
      <c r="B5787" s="67" t="s">
        <v>7966</v>
      </c>
    </row>
    <row r="5788" spans="1:2" ht="15">
      <c r="A5788" s="68" t="s">
        <v>6127</v>
      </c>
      <c r="B5788" s="67" t="s">
        <v>7966</v>
      </c>
    </row>
    <row r="5789" spans="1:2" ht="15">
      <c r="A5789" s="68" t="s">
        <v>6128</v>
      </c>
      <c r="B5789" s="67" t="s">
        <v>7966</v>
      </c>
    </row>
    <row r="5790" spans="1:2" ht="15">
      <c r="A5790" s="68" t="s">
        <v>6129</v>
      </c>
      <c r="B5790" s="67" t="s">
        <v>7966</v>
      </c>
    </row>
    <row r="5791" spans="1:2" ht="15">
      <c r="A5791" s="68" t="s">
        <v>6130</v>
      </c>
      <c r="B5791" s="67" t="s">
        <v>7966</v>
      </c>
    </row>
    <row r="5792" spans="1:2" ht="15">
      <c r="A5792" s="68" t="s">
        <v>6131</v>
      </c>
      <c r="B5792" s="67" t="s">
        <v>7966</v>
      </c>
    </row>
    <row r="5793" spans="1:2" ht="15">
      <c r="A5793" s="68" t="s">
        <v>6132</v>
      </c>
      <c r="B5793" s="67" t="s">
        <v>7966</v>
      </c>
    </row>
    <row r="5794" spans="1:2" ht="15">
      <c r="A5794" s="68" t="s">
        <v>6133</v>
      </c>
      <c r="B5794" s="67" t="s">
        <v>7966</v>
      </c>
    </row>
    <row r="5795" spans="1:2" ht="15">
      <c r="A5795" s="68" t="s">
        <v>6134</v>
      </c>
      <c r="B5795" s="67" t="s">
        <v>7966</v>
      </c>
    </row>
    <row r="5796" spans="1:2" ht="15">
      <c r="A5796" s="68" t="s">
        <v>6135</v>
      </c>
      <c r="B5796" s="67" t="s">
        <v>7966</v>
      </c>
    </row>
    <row r="5797" spans="1:2" ht="15">
      <c r="A5797" s="68" t="s">
        <v>6136</v>
      </c>
      <c r="B5797" s="67" t="s">
        <v>7966</v>
      </c>
    </row>
    <row r="5798" spans="1:2" ht="15">
      <c r="A5798" s="68" t="s">
        <v>6137</v>
      </c>
      <c r="B5798" s="67" t="s">
        <v>7966</v>
      </c>
    </row>
    <row r="5799" spans="1:2" ht="15">
      <c r="A5799" s="68" t="s">
        <v>6138</v>
      </c>
      <c r="B5799" s="67" t="s">
        <v>7966</v>
      </c>
    </row>
    <row r="5800" spans="1:2" ht="15">
      <c r="A5800" s="68" t="s">
        <v>6139</v>
      </c>
      <c r="B5800" s="67" t="s">
        <v>7966</v>
      </c>
    </row>
    <row r="5801" spans="1:2" ht="15">
      <c r="A5801" s="68" t="s">
        <v>6140</v>
      </c>
      <c r="B5801" s="67" t="s">
        <v>7966</v>
      </c>
    </row>
    <row r="5802" spans="1:2" ht="15">
      <c r="A5802" s="68" t="s">
        <v>6141</v>
      </c>
      <c r="B5802" s="67" t="s">
        <v>7966</v>
      </c>
    </row>
    <row r="5803" spans="1:2" ht="15">
      <c r="A5803" s="68" t="s">
        <v>6142</v>
      </c>
      <c r="B5803" s="67" t="s">
        <v>7966</v>
      </c>
    </row>
    <row r="5804" spans="1:2" ht="15">
      <c r="A5804" s="68" t="s">
        <v>6143</v>
      </c>
      <c r="B5804" s="67" t="s">
        <v>7966</v>
      </c>
    </row>
    <row r="5805" spans="1:2" ht="15">
      <c r="A5805" s="68" t="s">
        <v>6144</v>
      </c>
      <c r="B5805" s="67" t="s">
        <v>7966</v>
      </c>
    </row>
    <row r="5806" spans="1:2" ht="15">
      <c r="A5806" s="68" t="s">
        <v>6145</v>
      </c>
      <c r="B5806" s="67" t="s">
        <v>7966</v>
      </c>
    </row>
    <row r="5807" spans="1:2" ht="15">
      <c r="A5807" s="68" t="s">
        <v>6146</v>
      </c>
      <c r="B5807" s="67" t="s">
        <v>7966</v>
      </c>
    </row>
    <row r="5808" spans="1:2" ht="15">
      <c r="A5808" s="68" t="s">
        <v>6147</v>
      </c>
      <c r="B5808" s="67" t="s">
        <v>7966</v>
      </c>
    </row>
    <row r="5809" spans="1:2" ht="15">
      <c r="A5809" s="68" t="s">
        <v>6148</v>
      </c>
      <c r="B5809" s="67" t="s">
        <v>7966</v>
      </c>
    </row>
    <row r="5810" spans="1:2" ht="15">
      <c r="A5810" s="68" t="s">
        <v>6149</v>
      </c>
      <c r="B5810" s="67" t="s">
        <v>7966</v>
      </c>
    </row>
    <row r="5811" spans="1:2" ht="15">
      <c r="A5811" s="68" t="s">
        <v>6150</v>
      </c>
      <c r="B5811" s="67" t="s">
        <v>7966</v>
      </c>
    </row>
    <row r="5812" spans="1:2" ht="15">
      <c r="A5812" s="68" t="s">
        <v>6151</v>
      </c>
      <c r="B5812" s="67" t="s">
        <v>7966</v>
      </c>
    </row>
    <row r="5813" spans="1:2" ht="15">
      <c r="A5813" s="68" t="s">
        <v>6152</v>
      </c>
      <c r="B5813" s="67" t="s">
        <v>7966</v>
      </c>
    </row>
    <row r="5814" spans="1:2" ht="15">
      <c r="A5814" s="68" t="s">
        <v>6153</v>
      </c>
      <c r="B5814" s="67" t="s">
        <v>7966</v>
      </c>
    </row>
    <row r="5815" spans="1:2" ht="15">
      <c r="A5815" s="68" t="s">
        <v>6154</v>
      </c>
      <c r="B5815" s="67" t="s">
        <v>7966</v>
      </c>
    </row>
    <row r="5816" spans="1:2" ht="15">
      <c r="A5816" s="68" t="s">
        <v>6155</v>
      </c>
      <c r="B5816" s="67" t="s">
        <v>7966</v>
      </c>
    </row>
    <row r="5817" spans="1:2" ht="15">
      <c r="A5817" s="68" t="s">
        <v>6156</v>
      </c>
      <c r="B5817" s="67" t="s">
        <v>7966</v>
      </c>
    </row>
    <row r="5818" spans="1:2" ht="15">
      <c r="A5818" s="68" t="s">
        <v>6157</v>
      </c>
      <c r="B5818" s="67" t="s">
        <v>7966</v>
      </c>
    </row>
    <row r="5819" spans="1:2" ht="15">
      <c r="A5819" s="68" t="s">
        <v>6158</v>
      </c>
      <c r="B5819" s="67" t="s">
        <v>7966</v>
      </c>
    </row>
    <row r="5820" spans="1:2" ht="15">
      <c r="A5820" s="68" t="s">
        <v>6159</v>
      </c>
      <c r="B5820" s="67" t="s">
        <v>7966</v>
      </c>
    </row>
    <row r="5821" spans="1:2" ht="15">
      <c r="A5821" s="68" t="s">
        <v>6160</v>
      </c>
      <c r="B5821" s="67" t="s">
        <v>7966</v>
      </c>
    </row>
    <row r="5822" spans="1:2" ht="15">
      <c r="A5822" s="68" t="s">
        <v>6161</v>
      </c>
      <c r="B5822" s="67" t="s">
        <v>7966</v>
      </c>
    </row>
    <row r="5823" spans="1:2" ht="15">
      <c r="A5823" s="68" t="s">
        <v>6162</v>
      </c>
      <c r="B5823" s="67" t="s">
        <v>7966</v>
      </c>
    </row>
    <row r="5824" spans="1:2" ht="15">
      <c r="A5824" s="68" t="s">
        <v>6163</v>
      </c>
      <c r="B5824" s="67" t="s">
        <v>7966</v>
      </c>
    </row>
    <row r="5825" spans="1:2" ht="15">
      <c r="A5825" s="68" t="s">
        <v>6164</v>
      </c>
      <c r="B5825" s="67" t="s">
        <v>7966</v>
      </c>
    </row>
    <row r="5826" spans="1:2" ht="15">
      <c r="A5826" s="68" t="s">
        <v>6165</v>
      </c>
      <c r="B5826" s="67" t="s">
        <v>7966</v>
      </c>
    </row>
    <row r="5827" spans="1:2" ht="15">
      <c r="A5827" s="68" t="s">
        <v>6166</v>
      </c>
      <c r="B5827" s="67" t="s">
        <v>7966</v>
      </c>
    </row>
    <row r="5828" spans="1:2" ht="15">
      <c r="A5828" s="68" t="s">
        <v>6167</v>
      </c>
      <c r="B5828" s="67" t="s">
        <v>7966</v>
      </c>
    </row>
    <row r="5829" spans="1:2" ht="15">
      <c r="A5829" s="68" t="s">
        <v>6168</v>
      </c>
      <c r="B5829" s="67" t="s">
        <v>7966</v>
      </c>
    </row>
    <row r="5830" spans="1:2" ht="15">
      <c r="A5830" s="68" t="s">
        <v>6169</v>
      </c>
      <c r="B5830" s="67" t="s">
        <v>7966</v>
      </c>
    </row>
    <row r="5831" spans="1:2" ht="15">
      <c r="A5831" s="68" t="s">
        <v>6170</v>
      </c>
      <c r="B5831" s="67" t="s">
        <v>7966</v>
      </c>
    </row>
    <row r="5832" spans="1:2" ht="15">
      <c r="A5832" s="68" t="s">
        <v>6171</v>
      </c>
      <c r="B5832" s="67" t="s">
        <v>7966</v>
      </c>
    </row>
    <row r="5833" spans="1:2" ht="15">
      <c r="A5833" s="68" t="s">
        <v>6172</v>
      </c>
      <c r="B5833" s="67" t="s">
        <v>7966</v>
      </c>
    </row>
    <row r="5834" spans="1:2" ht="15">
      <c r="A5834" s="68" t="s">
        <v>6173</v>
      </c>
      <c r="B5834" s="67" t="s">
        <v>7966</v>
      </c>
    </row>
    <row r="5835" spans="1:2" ht="15">
      <c r="A5835" s="68" t="s">
        <v>6174</v>
      </c>
      <c r="B5835" s="67" t="s">
        <v>7966</v>
      </c>
    </row>
    <row r="5836" spans="1:2" ht="15">
      <c r="A5836" s="68" t="s">
        <v>6175</v>
      </c>
      <c r="B5836" s="67" t="s">
        <v>7966</v>
      </c>
    </row>
    <row r="5837" spans="1:2" ht="15">
      <c r="A5837" s="68" t="s">
        <v>6176</v>
      </c>
      <c r="B5837" s="67" t="s">
        <v>7966</v>
      </c>
    </row>
    <row r="5838" spans="1:2" ht="15">
      <c r="A5838" s="68" t="s">
        <v>6177</v>
      </c>
      <c r="B5838" s="67" t="s">
        <v>7966</v>
      </c>
    </row>
    <row r="5839" spans="1:2" ht="15">
      <c r="A5839" s="68" t="s">
        <v>6178</v>
      </c>
      <c r="B5839" s="67" t="s">
        <v>7966</v>
      </c>
    </row>
    <row r="5840" spans="1:2" ht="15">
      <c r="A5840" s="68" t="s">
        <v>6179</v>
      </c>
      <c r="B5840" s="67" t="s">
        <v>7966</v>
      </c>
    </row>
    <row r="5841" spans="1:2" ht="15">
      <c r="A5841" s="68" t="s">
        <v>6180</v>
      </c>
      <c r="B5841" s="67" t="s">
        <v>7966</v>
      </c>
    </row>
    <row r="5842" spans="1:2" ht="15">
      <c r="A5842" s="68" t="s">
        <v>6181</v>
      </c>
      <c r="B5842" s="67" t="s">
        <v>7966</v>
      </c>
    </row>
    <row r="5843" spans="1:2" ht="15">
      <c r="A5843" s="68" t="s">
        <v>6182</v>
      </c>
      <c r="B5843" s="67" t="s">
        <v>7966</v>
      </c>
    </row>
    <row r="5844" spans="1:2" ht="15">
      <c r="A5844" s="68" t="s">
        <v>6183</v>
      </c>
      <c r="B5844" s="67" t="s">
        <v>7966</v>
      </c>
    </row>
    <row r="5845" spans="1:2" ht="15">
      <c r="A5845" s="68" t="s">
        <v>6184</v>
      </c>
      <c r="B5845" s="67" t="s">
        <v>7966</v>
      </c>
    </row>
    <row r="5846" spans="1:2" ht="15">
      <c r="A5846" s="68" t="s">
        <v>6185</v>
      </c>
      <c r="B5846" s="67" t="s">
        <v>7966</v>
      </c>
    </row>
    <row r="5847" spans="1:2" ht="15">
      <c r="A5847" s="68" t="s">
        <v>6186</v>
      </c>
      <c r="B5847" s="67" t="s">
        <v>7966</v>
      </c>
    </row>
    <row r="5848" spans="1:2" ht="15">
      <c r="A5848" s="68" t="s">
        <v>6187</v>
      </c>
      <c r="B5848" s="67" t="s">
        <v>7966</v>
      </c>
    </row>
    <row r="5849" spans="1:2" ht="15">
      <c r="A5849" s="68" t="s">
        <v>6188</v>
      </c>
      <c r="B5849" s="67" t="s">
        <v>7966</v>
      </c>
    </row>
    <row r="5850" spans="1:2" ht="15">
      <c r="A5850" s="68" t="s">
        <v>6189</v>
      </c>
      <c r="B5850" s="67" t="s">
        <v>7966</v>
      </c>
    </row>
    <row r="5851" spans="1:2" ht="15">
      <c r="A5851" s="68" t="s">
        <v>6190</v>
      </c>
      <c r="B5851" s="67" t="s">
        <v>7966</v>
      </c>
    </row>
    <row r="5852" spans="1:2" ht="15">
      <c r="A5852" s="68" t="s">
        <v>6191</v>
      </c>
      <c r="B5852" s="67" t="s">
        <v>7966</v>
      </c>
    </row>
    <row r="5853" spans="1:2" ht="15">
      <c r="A5853" s="68" t="s">
        <v>6192</v>
      </c>
      <c r="B5853" s="67" t="s">
        <v>7966</v>
      </c>
    </row>
    <row r="5854" spans="1:2" ht="15">
      <c r="A5854" s="68" t="s">
        <v>6193</v>
      </c>
      <c r="B5854" s="67" t="s">
        <v>7966</v>
      </c>
    </row>
    <row r="5855" spans="1:2" ht="15">
      <c r="A5855" s="68" t="s">
        <v>6194</v>
      </c>
      <c r="B5855" s="67" t="s">
        <v>7966</v>
      </c>
    </row>
    <row r="5856" spans="1:2" ht="15">
      <c r="A5856" s="68" t="s">
        <v>6195</v>
      </c>
      <c r="B5856" s="67" t="s">
        <v>7966</v>
      </c>
    </row>
    <row r="5857" spans="1:2" ht="15">
      <c r="A5857" s="68" t="s">
        <v>6196</v>
      </c>
      <c r="B5857" s="67" t="s">
        <v>7966</v>
      </c>
    </row>
    <row r="5858" spans="1:2" ht="15">
      <c r="A5858" s="68" t="s">
        <v>6197</v>
      </c>
      <c r="B5858" s="67" t="s">
        <v>7966</v>
      </c>
    </row>
    <row r="5859" spans="1:2" ht="15">
      <c r="A5859" s="68" t="s">
        <v>6198</v>
      </c>
      <c r="B5859" s="67" t="s">
        <v>7966</v>
      </c>
    </row>
    <row r="5860" spans="1:2" ht="15">
      <c r="A5860" s="68" t="s">
        <v>6199</v>
      </c>
      <c r="B5860" s="67" t="s">
        <v>7966</v>
      </c>
    </row>
    <row r="5861" spans="1:2" ht="15">
      <c r="A5861" s="68" t="s">
        <v>6200</v>
      </c>
      <c r="B5861" s="67" t="s">
        <v>7966</v>
      </c>
    </row>
    <row r="5862" spans="1:2" ht="15">
      <c r="A5862" s="68" t="s">
        <v>6201</v>
      </c>
      <c r="B5862" s="67" t="s">
        <v>7966</v>
      </c>
    </row>
    <row r="5863" spans="1:2" ht="15">
      <c r="A5863" s="68" t="s">
        <v>6202</v>
      </c>
      <c r="B5863" s="67" t="s">
        <v>7966</v>
      </c>
    </row>
    <row r="5864" spans="1:2" ht="15">
      <c r="A5864" s="68" t="s">
        <v>6203</v>
      </c>
      <c r="B5864" s="67" t="s">
        <v>7966</v>
      </c>
    </row>
    <row r="5865" spans="1:2" ht="15">
      <c r="A5865" s="68" t="s">
        <v>6204</v>
      </c>
      <c r="B5865" s="67" t="s">
        <v>7966</v>
      </c>
    </row>
    <row r="5866" spans="1:2" ht="15">
      <c r="A5866" s="68" t="s">
        <v>6205</v>
      </c>
      <c r="B5866" s="67" t="s">
        <v>7966</v>
      </c>
    </row>
    <row r="5867" spans="1:2" ht="15">
      <c r="A5867" s="68" t="s">
        <v>6206</v>
      </c>
      <c r="B5867" s="67" t="s">
        <v>7966</v>
      </c>
    </row>
    <row r="5868" spans="1:2" ht="15">
      <c r="A5868" s="68" t="s">
        <v>6207</v>
      </c>
      <c r="B5868" s="67" t="s">
        <v>7966</v>
      </c>
    </row>
    <row r="5869" spans="1:2" ht="15">
      <c r="A5869" s="68" t="s">
        <v>6208</v>
      </c>
      <c r="B5869" s="67" t="s">
        <v>7966</v>
      </c>
    </row>
    <row r="5870" spans="1:2" ht="15">
      <c r="A5870" s="68" t="s">
        <v>6209</v>
      </c>
      <c r="B5870" s="67" t="s">
        <v>7966</v>
      </c>
    </row>
    <row r="5871" spans="1:2" ht="15">
      <c r="A5871" s="68" t="s">
        <v>6210</v>
      </c>
      <c r="B5871" s="67" t="s">
        <v>7966</v>
      </c>
    </row>
    <row r="5872" spans="1:2" ht="15">
      <c r="A5872" s="68" t="s">
        <v>6211</v>
      </c>
      <c r="B5872" s="67" t="s">
        <v>7966</v>
      </c>
    </row>
    <row r="5873" spans="1:2" ht="15">
      <c r="A5873" s="68" t="s">
        <v>6212</v>
      </c>
      <c r="B5873" s="67" t="s">
        <v>7966</v>
      </c>
    </row>
    <row r="5874" spans="1:2" ht="15">
      <c r="A5874" s="68" t="s">
        <v>6213</v>
      </c>
      <c r="B5874" s="67" t="s">
        <v>7966</v>
      </c>
    </row>
    <row r="5875" spans="1:2" ht="15">
      <c r="A5875" s="68" t="s">
        <v>6214</v>
      </c>
      <c r="B5875" s="67" t="s">
        <v>7966</v>
      </c>
    </row>
    <row r="5876" spans="1:2" ht="15">
      <c r="A5876" s="68" t="s">
        <v>6215</v>
      </c>
      <c r="B5876" s="67" t="s">
        <v>7966</v>
      </c>
    </row>
    <row r="5877" spans="1:2" ht="15">
      <c r="A5877" s="68" t="s">
        <v>6216</v>
      </c>
      <c r="B5877" s="67" t="s">
        <v>7966</v>
      </c>
    </row>
    <row r="5878" spans="1:2" ht="15">
      <c r="A5878" s="68" t="s">
        <v>6217</v>
      </c>
      <c r="B5878" s="67" t="s">
        <v>7966</v>
      </c>
    </row>
    <row r="5879" spans="1:2" ht="15">
      <c r="A5879" s="68" t="s">
        <v>6218</v>
      </c>
      <c r="B5879" s="67" t="s">
        <v>7966</v>
      </c>
    </row>
    <row r="5880" spans="1:2" ht="15">
      <c r="A5880" s="68" t="s">
        <v>6219</v>
      </c>
      <c r="B5880" s="67" t="s">
        <v>7966</v>
      </c>
    </row>
    <row r="5881" spans="1:2" ht="15">
      <c r="A5881" s="68" t="s">
        <v>6220</v>
      </c>
      <c r="B5881" s="67" t="s">
        <v>7966</v>
      </c>
    </row>
    <row r="5882" spans="1:2" ht="15">
      <c r="A5882" s="68" t="s">
        <v>6221</v>
      </c>
      <c r="B5882" s="67" t="s">
        <v>7966</v>
      </c>
    </row>
    <row r="5883" spans="1:2" ht="15">
      <c r="A5883" s="68" t="s">
        <v>6222</v>
      </c>
      <c r="B5883" s="67" t="s">
        <v>7966</v>
      </c>
    </row>
    <row r="5884" spans="1:2" ht="15">
      <c r="A5884" s="68" t="s">
        <v>6223</v>
      </c>
      <c r="B5884" s="67" t="s">
        <v>7966</v>
      </c>
    </row>
    <row r="5885" spans="1:2" ht="15">
      <c r="A5885" s="68" t="s">
        <v>6224</v>
      </c>
      <c r="B5885" s="67" t="s">
        <v>7966</v>
      </c>
    </row>
    <row r="5886" spans="1:2" ht="15">
      <c r="A5886" s="68" t="s">
        <v>6225</v>
      </c>
      <c r="B5886" s="67" t="s">
        <v>7966</v>
      </c>
    </row>
    <row r="5887" spans="1:2" ht="15">
      <c r="A5887" s="68" t="s">
        <v>6226</v>
      </c>
      <c r="B5887" s="67" t="s">
        <v>7966</v>
      </c>
    </row>
    <row r="5888" spans="1:2" ht="15">
      <c r="A5888" s="68" t="s">
        <v>6227</v>
      </c>
      <c r="B5888" s="67" t="s">
        <v>7966</v>
      </c>
    </row>
    <row r="5889" spans="1:2" ht="15">
      <c r="A5889" s="68" t="s">
        <v>6228</v>
      </c>
      <c r="B5889" s="67" t="s">
        <v>7966</v>
      </c>
    </row>
    <row r="5890" spans="1:2" ht="15">
      <c r="A5890" s="68" t="s">
        <v>6229</v>
      </c>
      <c r="B5890" s="67" t="s">
        <v>7966</v>
      </c>
    </row>
    <row r="5891" spans="1:2" ht="15">
      <c r="A5891" s="68" t="s">
        <v>6230</v>
      </c>
      <c r="B5891" s="67" t="s">
        <v>7966</v>
      </c>
    </row>
    <row r="5892" spans="1:2" ht="15">
      <c r="A5892" s="68" t="s">
        <v>6231</v>
      </c>
      <c r="B5892" s="67" t="s">
        <v>7966</v>
      </c>
    </row>
    <row r="5893" spans="1:2" ht="15">
      <c r="A5893" s="68" t="s">
        <v>6232</v>
      </c>
      <c r="B5893" s="67" t="s">
        <v>7966</v>
      </c>
    </row>
    <row r="5894" spans="1:2" ht="15">
      <c r="A5894" s="68" t="s">
        <v>6233</v>
      </c>
      <c r="B5894" s="67" t="s">
        <v>7966</v>
      </c>
    </row>
    <row r="5895" spans="1:2" ht="15">
      <c r="A5895" s="68" t="s">
        <v>6234</v>
      </c>
      <c r="B5895" s="67" t="s">
        <v>7966</v>
      </c>
    </row>
    <row r="5896" spans="1:2" ht="15">
      <c r="A5896" s="68" t="s">
        <v>6235</v>
      </c>
      <c r="B5896" s="67" t="s">
        <v>7966</v>
      </c>
    </row>
    <row r="5897" spans="1:2" ht="15">
      <c r="A5897" s="68" t="s">
        <v>6236</v>
      </c>
      <c r="B5897" s="67" t="s">
        <v>7966</v>
      </c>
    </row>
    <row r="5898" spans="1:2" ht="15">
      <c r="A5898" s="68" t="s">
        <v>6237</v>
      </c>
      <c r="B5898" s="67" t="s">
        <v>7966</v>
      </c>
    </row>
    <row r="5899" spans="1:2" ht="15">
      <c r="A5899" s="68" t="s">
        <v>6238</v>
      </c>
      <c r="B5899" s="67" t="s">
        <v>7966</v>
      </c>
    </row>
    <row r="5900" spans="1:2" ht="15">
      <c r="A5900" s="68" t="s">
        <v>6239</v>
      </c>
      <c r="B5900" s="67" t="s">
        <v>7966</v>
      </c>
    </row>
    <row r="5901" spans="1:2" ht="15">
      <c r="A5901" s="68" t="s">
        <v>6240</v>
      </c>
      <c r="B5901" s="67" t="s">
        <v>7966</v>
      </c>
    </row>
    <row r="5902" spans="1:2" ht="15">
      <c r="A5902" s="68" t="s">
        <v>6241</v>
      </c>
      <c r="B5902" s="67" t="s">
        <v>7966</v>
      </c>
    </row>
    <row r="5903" spans="1:2" ht="15">
      <c r="A5903" s="68" t="s">
        <v>6242</v>
      </c>
      <c r="B5903" s="67" t="s">
        <v>7966</v>
      </c>
    </row>
    <row r="5904" spans="1:2" ht="15">
      <c r="A5904" s="68" t="s">
        <v>6243</v>
      </c>
      <c r="B5904" s="67" t="s">
        <v>7966</v>
      </c>
    </row>
    <row r="5905" spans="1:2" ht="15">
      <c r="A5905" s="68" t="s">
        <v>6244</v>
      </c>
      <c r="B5905" s="67" t="s">
        <v>7966</v>
      </c>
    </row>
    <row r="5906" spans="1:2" ht="15">
      <c r="A5906" s="68" t="s">
        <v>6245</v>
      </c>
      <c r="B5906" s="67" t="s">
        <v>7966</v>
      </c>
    </row>
    <row r="5907" spans="1:2" ht="15">
      <c r="A5907" s="68" t="s">
        <v>6246</v>
      </c>
      <c r="B5907" s="67" t="s">
        <v>7966</v>
      </c>
    </row>
    <row r="5908" spans="1:2" ht="15">
      <c r="A5908" s="68" t="s">
        <v>6247</v>
      </c>
      <c r="B5908" s="67" t="s">
        <v>7966</v>
      </c>
    </row>
    <row r="5909" spans="1:2" ht="15">
      <c r="A5909" s="68" t="s">
        <v>6248</v>
      </c>
      <c r="B5909" s="67" t="s">
        <v>7966</v>
      </c>
    </row>
    <row r="5910" spans="1:2" ht="15">
      <c r="A5910" s="68" t="s">
        <v>6249</v>
      </c>
      <c r="B5910" s="67" t="s">
        <v>7966</v>
      </c>
    </row>
    <row r="5911" spans="1:2" ht="15">
      <c r="A5911" s="68" t="s">
        <v>6250</v>
      </c>
      <c r="B5911" s="67" t="s">
        <v>7966</v>
      </c>
    </row>
    <row r="5912" spans="1:2" ht="15">
      <c r="A5912" s="68" t="s">
        <v>6251</v>
      </c>
      <c r="B5912" s="67" t="s">
        <v>7966</v>
      </c>
    </row>
    <row r="5913" spans="1:2" ht="15">
      <c r="A5913" s="68" t="s">
        <v>6252</v>
      </c>
      <c r="B5913" s="67" t="s">
        <v>7966</v>
      </c>
    </row>
    <row r="5914" spans="1:2" ht="15">
      <c r="A5914" s="68" t="s">
        <v>6253</v>
      </c>
      <c r="B5914" s="67" t="s">
        <v>7966</v>
      </c>
    </row>
    <row r="5915" spans="1:2" ht="15">
      <c r="A5915" s="68" t="s">
        <v>6254</v>
      </c>
      <c r="B5915" s="67" t="s">
        <v>7966</v>
      </c>
    </row>
    <row r="5916" spans="1:2" ht="15">
      <c r="A5916" s="68" t="s">
        <v>6255</v>
      </c>
      <c r="B5916" s="67" t="s">
        <v>7966</v>
      </c>
    </row>
    <row r="5917" spans="1:2" ht="15">
      <c r="A5917" s="68" t="s">
        <v>6256</v>
      </c>
      <c r="B5917" s="67" t="s">
        <v>7966</v>
      </c>
    </row>
    <row r="5918" spans="1:2" ht="15">
      <c r="A5918" s="68" t="s">
        <v>6257</v>
      </c>
      <c r="B5918" s="67" t="s">
        <v>7966</v>
      </c>
    </row>
    <row r="5919" spans="1:2" ht="15">
      <c r="A5919" s="68" t="s">
        <v>6258</v>
      </c>
      <c r="B5919" s="67" t="s">
        <v>7966</v>
      </c>
    </row>
    <row r="5920" spans="1:2" ht="15">
      <c r="A5920" s="68" t="s">
        <v>6259</v>
      </c>
      <c r="B5920" s="67" t="s">
        <v>7966</v>
      </c>
    </row>
    <row r="5921" spans="1:2" ht="15">
      <c r="A5921" s="68" t="s">
        <v>6260</v>
      </c>
      <c r="B5921" s="67" t="s">
        <v>7966</v>
      </c>
    </row>
    <row r="5922" spans="1:2" ht="15">
      <c r="A5922" s="68" t="s">
        <v>6261</v>
      </c>
      <c r="B5922" s="67" t="s">
        <v>7966</v>
      </c>
    </row>
    <row r="5923" spans="1:2" ht="15">
      <c r="A5923" s="68" t="s">
        <v>6262</v>
      </c>
      <c r="B5923" s="67" t="s">
        <v>7966</v>
      </c>
    </row>
    <row r="5924" spans="1:2" ht="15">
      <c r="A5924" s="68" t="s">
        <v>6263</v>
      </c>
      <c r="B5924" s="67" t="s">
        <v>7966</v>
      </c>
    </row>
    <row r="5925" spans="1:2" ht="15">
      <c r="A5925" s="68" t="s">
        <v>6264</v>
      </c>
      <c r="B5925" s="67" t="s">
        <v>7966</v>
      </c>
    </row>
    <row r="5926" spans="1:2" ht="15">
      <c r="A5926" s="68" t="s">
        <v>6265</v>
      </c>
      <c r="B5926" s="67" t="s">
        <v>7966</v>
      </c>
    </row>
    <row r="5927" spans="1:2" ht="15">
      <c r="A5927" s="68" t="s">
        <v>6266</v>
      </c>
      <c r="B5927" s="67" t="s">
        <v>7966</v>
      </c>
    </row>
    <row r="5928" spans="1:2" ht="15">
      <c r="A5928" s="68" t="s">
        <v>6267</v>
      </c>
      <c r="B5928" s="67" t="s">
        <v>7966</v>
      </c>
    </row>
    <row r="5929" spans="1:2" ht="15">
      <c r="A5929" s="68" t="s">
        <v>6268</v>
      </c>
      <c r="B5929" s="67" t="s">
        <v>7966</v>
      </c>
    </row>
    <row r="5930" spans="1:2" ht="15">
      <c r="A5930" s="68" t="s">
        <v>6269</v>
      </c>
      <c r="B5930" s="67" t="s">
        <v>7966</v>
      </c>
    </row>
    <row r="5931" spans="1:2" ht="15">
      <c r="A5931" s="68" t="s">
        <v>6270</v>
      </c>
      <c r="B5931" s="67" t="s">
        <v>7966</v>
      </c>
    </row>
    <row r="5932" spans="1:2" ht="15">
      <c r="A5932" s="68" t="s">
        <v>6271</v>
      </c>
      <c r="B5932" s="67" t="s">
        <v>7966</v>
      </c>
    </row>
    <row r="5933" spans="1:2" ht="15">
      <c r="A5933" s="68" t="s">
        <v>6272</v>
      </c>
      <c r="B5933" s="67" t="s">
        <v>7966</v>
      </c>
    </row>
    <row r="5934" spans="1:2" ht="15">
      <c r="A5934" s="68" t="s">
        <v>6273</v>
      </c>
      <c r="B5934" s="67" t="s">
        <v>7966</v>
      </c>
    </row>
    <row r="5935" spans="1:2" ht="15">
      <c r="A5935" s="68" t="s">
        <v>6274</v>
      </c>
      <c r="B5935" s="67" t="s">
        <v>7966</v>
      </c>
    </row>
    <row r="5936" spans="1:2" ht="15">
      <c r="A5936" s="68" t="s">
        <v>6275</v>
      </c>
      <c r="B5936" s="67" t="s">
        <v>7966</v>
      </c>
    </row>
    <row r="5937" spans="1:2" ht="15">
      <c r="A5937" s="68" t="s">
        <v>6276</v>
      </c>
      <c r="B5937" s="67" t="s">
        <v>7966</v>
      </c>
    </row>
    <row r="5938" spans="1:2" ht="15">
      <c r="A5938" s="68" t="s">
        <v>6277</v>
      </c>
      <c r="B5938" s="67" t="s">
        <v>7966</v>
      </c>
    </row>
    <row r="5939" spans="1:2" ht="15">
      <c r="A5939" s="68" t="s">
        <v>6278</v>
      </c>
      <c r="B5939" s="67" t="s">
        <v>7966</v>
      </c>
    </row>
    <row r="5940" spans="1:2" ht="15">
      <c r="A5940" s="68" t="s">
        <v>6279</v>
      </c>
      <c r="B5940" s="67" t="s">
        <v>7966</v>
      </c>
    </row>
    <row r="5941" spans="1:2" ht="15">
      <c r="A5941" s="68" t="s">
        <v>6280</v>
      </c>
      <c r="B5941" s="67" t="s">
        <v>7966</v>
      </c>
    </row>
    <row r="5942" spans="1:2" ht="15">
      <c r="A5942" s="68" t="s">
        <v>6281</v>
      </c>
      <c r="B5942" s="67" t="s">
        <v>7966</v>
      </c>
    </row>
    <row r="5943" spans="1:2" ht="15">
      <c r="A5943" s="68" t="s">
        <v>6282</v>
      </c>
      <c r="B5943" s="67" t="s">
        <v>7966</v>
      </c>
    </row>
    <row r="5944" spans="1:2" ht="15">
      <c r="A5944" s="68" t="s">
        <v>6283</v>
      </c>
      <c r="B5944" s="67" t="s">
        <v>7966</v>
      </c>
    </row>
    <row r="5945" spans="1:2" ht="15">
      <c r="A5945" s="68" t="s">
        <v>6284</v>
      </c>
      <c r="B5945" s="67" t="s">
        <v>7966</v>
      </c>
    </row>
    <row r="5946" spans="1:2" ht="15">
      <c r="A5946" s="68" t="s">
        <v>6285</v>
      </c>
      <c r="B5946" s="67" t="s">
        <v>7966</v>
      </c>
    </row>
    <row r="5947" spans="1:2" ht="15">
      <c r="A5947" s="68" t="s">
        <v>6286</v>
      </c>
      <c r="B5947" s="67" t="s">
        <v>7966</v>
      </c>
    </row>
    <row r="5948" spans="1:2" ht="15">
      <c r="A5948" s="68" t="s">
        <v>6287</v>
      </c>
      <c r="B5948" s="67" t="s">
        <v>7966</v>
      </c>
    </row>
    <row r="5949" spans="1:2" ht="15">
      <c r="A5949" s="68" t="s">
        <v>6288</v>
      </c>
      <c r="B5949" s="67" t="s">
        <v>7966</v>
      </c>
    </row>
    <row r="5950" spans="1:2" ht="15">
      <c r="A5950" s="68" t="s">
        <v>6289</v>
      </c>
      <c r="B5950" s="67" t="s">
        <v>7966</v>
      </c>
    </row>
    <row r="5951" spans="1:2" ht="15">
      <c r="A5951" s="68" t="s">
        <v>6290</v>
      </c>
      <c r="B5951" s="67" t="s">
        <v>7966</v>
      </c>
    </row>
    <row r="5952" spans="1:2" ht="15">
      <c r="A5952" s="68" t="s">
        <v>6291</v>
      </c>
      <c r="B5952" s="67" t="s">
        <v>7966</v>
      </c>
    </row>
    <row r="5953" spans="1:2" ht="15">
      <c r="A5953" s="68" t="s">
        <v>6292</v>
      </c>
      <c r="B5953" s="67" t="s">
        <v>7966</v>
      </c>
    </row>
    <row r="5954" spans="1:2" ht="15">
      <c r="A5954" s="68" t="s">
        <v>6293</v>
      </c>
      <c r="B5954" s="67" t="s">
        <v>7966</v>
      </c>
    </row>
    <row r="5955" spans="1:2" ht="15">
      <c r="A5955" s="68" t="s">
        <v>6294</v>
      </c>
      <c r="B5955" s="67" t="s">
        <v>7966</v>
      </c>
    </row>
    <row r="5956" spans="1:2" ht="15">
      <c r="A5956" s="68" t="s">
        <v>6295</v>
      </c>
      <c r="B5956" s="67" t="s">
        <v>7966</v>
      </c>
    </row>
    <row r="5957" spans="1:2" ht="15">
      <c r="A5957" s="68" t="s">
        <v>6296</v>
      </c>
      <c r="B5957" s="67" t="s">
        <v>7966</v>
      </c>
    </row>
    <row r="5958" spans="1:2" ht="15">
      <c r="A5958" s="68" t="s">
        <v>6297</v>
      </c>
      <c r="B5958" s="67" t="s">
        <v>7966</v>
      </c>
    </row>
    <row r="5959" spans="1:2" ht="15">
      <c r="A5959" s="68" t="s">
        <v>6298</v>
      </c>
      <c r="B5959" s="67" t="s">
        <v>7966</v>
      </c>
    </row>
    <row r="5960" spans="1:2" ht="15">
      <c r="A5960" s="68" t="s">
        <v>6299</v>
      </c>
      <c r="B5960" s="67" t="s">
        <v>7966</v>
      </c>
    </row>
    <row r="5961" spans="1:2" ht="15">
      <c r="A5961" s="68" t="s">
        <v>6300</v>
      </c>
      <c r="B5961" s="67" t="s">
        <v>7966</v>
      </c>
    </row>
    <row r="5962" spans="1:2" ht="15">
      <c r="A5962" s="68" t="s">
        <v>6301</v>
      </c>
      <c r="B5962" s="67" t="s">
        <v>7966</v>
      </c>
    </row>
    <row r="5963" spans="1:2" ht="15">
      <c r="A5963" s="68" t="s">
        <v>6302</v>
      </c>
      <c r="B5963" s="67" t="s">
        <v>7966</v>
      </c>
    </row>
    <row r="5964" spans="1:2" ht="15">
      <c r="A5964" s="68" t="s">
        <v>6303</v>
      </c>
      <c r="B5964" s="67" t="s">
        <v>7966</v>
      </c>
    </row>
    <row r="5965" spans="1:2" ht="15">
      <c r="A5965" s="68" t="s">
        <v>6304</v>
      </c>
      <c r="B5965" s="67" t="s">
        <v>7966</v>
      </c>
    </row>
    <row r="5966" spans="1:2" ht="15">
      <c r="A5966" s="68" t="s">
        <v>6305</v>
      </c>
      <c r="B5966" s="67" t="s">
        <v>7966</v>
      </c>
    </row>
    <row r="5967" spans="1:2" ht="15">
      <c r="A5967" s="68" t="s">
        <v>6306</v>
      </c>
      <c r="B5967" s="67" t="s">
        <v>7966</v>
      </c>
    </row>
    <row r="5968" spans="1:2" ht="15">
      <c r="A5968" s="68" t="s">
        <v>6307</v>
      </c>
      <c r="B5968" s="67" t="s">
        <v>7966</v>
      </c>
    </row>
    <row r="5969" spans="1:2" ht="15">
      <c r="A5969" s="68" t="s">
        <v>6308</v>
      </c>
      <c r="B5969" s="67" t="s">
        <v>7966</v>
      </c>
    </row>
    <row r="5970" spans="1:2" ht="15">
      <c r="A5970" s="68" t="s">
        <v>6309</v>
      </c>
      <c r="B5970" s="67" t="s">
        <v>7966</v>
      </c>
    </row>
    <row r="5971" spans="1:2" ht="15">
      <c r="A5971" s="68" t="s">
        <v>6310</v>
      </c>
      <c r="B5971" s="67" t="s">
        <v>7966</v>
      </c>
    </row>
    <row r="5972" spans="1:2" ht="15">
      <c r="A5972" s="68" t="s">
        <v>6311</v>
      </c>
      <c r="B5972" s="67" t="s">
        <v>7966</v>
      </c>
    </row>
    <row r="5973" spans="1:2" ht="15">
      <c r="A5973" s="68" t="s">
        <v>6312</v>
      </c>
      <c r="B5973" s="67" t="s">
        <v>7966</v>
      </c>
    </row>
    <row r="5974" spans="1:2" ht="15">
      <c r="A5974" s="68" t="s">
        <v>6313</v>
      </c>
      <c r="B5974" s="67" t="s">
        <v>7966</v>
      </c>
    </row>
    <row r="5975" spans="1:2" ht="15">
      <c r="A5975" s="68" t="s">
        <v>6314</v>
      </c>
      <c r="B5975" s="67" t="s">
        <v>7966</v>
      </c>
    </row>
    <row r="5976" spans="1:2" ht="15">
      <c r="A5976" s="68" t="s">
        <v>6315</v>
      </c>
      <c r="B5976" s="67" t="s">
        <v>7966</v>
      </c>
    </row>
    <row r="5977" spans="1:2" ht="15">
      <c r="A5977" s="68" t="s">
        <v>6316</v>
      </c>
      <c r="B5977" s="67" t="s">
        <v>7966</v>
      </c>
    </row>
    <row r="5978" spans="1:2" ht="15">
      <c r="A5978" s="68" t="s">
        <v>6317</v>
      </c>
      <c r="B5978" s="67" t="s">
        <v>7966</v>
      </c>
    </row>
    <row r="5979" spans="1:2" ht="15">
      <c r="A5979" s="68" t="s">
        <v>6318</v>
      </c>
      <c r="B5979" s="67" t="s">
        <v>7966</v>
      </c>
    </row>
    <row r="5980" spans="1:2" ht="15">
      <c r="A5980" s="68" t="s">
        <v>6319</v>
      </c>
      <c r="B5980" s="67" t="s">
        <v>7966</v>
      </c>
    </row>
    <row r="5981" spans="1:2" ht="15">
      <c r="A5981" s="68" t="s">
        <v>6320</v>
      </c>
      <c r="B5981" s="67" t="s">
        <v>7966</v>
      </c>
    </row>
    <row r="5982" spans="1:2" ht="15">
      <c r="A5982" s="68" t="s">
        <v>6321</v>
      </c>
      <c r="B5982" s="67" t="s">
        <v>7966</v>
      </c>
    </row>
    <row r="5983" spans="1:2" ht="15">
      <c r="A5983" s="68" t="s">
        <v>6322</v>
      </c>
      <c r="B5983" s="67" t="s">
        <v>7966</v>
      </c>
    </row>
    <row r="5984" spans="1:2" ht="15">
      <c r="A5984" s="68" t="s">
        <v>6323</v>
      </c>
      <c r="B5984" s="67" t="s">
        <v>7966</v>
      </c>
    </row>
    <row r="5985" spans="1:2" ht="15">
      <c r="A5985" s="68" t="s">
        <v>6324</v>
      </c>
      <c r="B5985" s="67" t="s">
        <v>7966</v>
      </c>
    </row>
    <row r="5986" spans="1:2" ht="15">
      <c r="A5986" s="68" t="s">
        <v>6325</v>
      </c>
      <c r="B5986" s="67" t="s">
        <v>7966</v>
      </c>
    </row>
    <row r="5987" spans="1:2" ht="15">
      <c r="A5987" s="68" t="s">
        <v>6326</v>
      </c>
      <c r="B5987" s="67" t="s">
        <v>7966</v>
      </c>
    </row>
    <row r="5988" spans="1:2" ht="15">
      <c r="A5988" s="68" t="s">
        <v>6327</v>
      </c>
      <c r="B5988" s="67" t="s">
        <v>7966</v>
      </c>
    </row>
    <row r="5989" spans="1:2" ht="15">
      <c r="A5989" s="68" t="s">
        <v>6328</v>
      </c>
      <c r="B5989" s="67" t="s">
        <v>7966</v>
      </c>
    </row>
    <row r="5990" spans="1:2" ht="15">
      <c r="A5990" s="68" t="s">
        <v>6329</v>
      </c>
      <c r="B5990" s="67" t="s">
        <v>7966</v>
      </c>
    </row>
    <row r="5991" spans="1:2" ht="15">
      <c r="A5991" s="68" t="s">
        <v>6330</v>
      </c>
      <c r="B5991" s="67" t="s">
        <v>7966</v>
      </c>
    </row>
    <row r="5992" spans="1:2" ht="15">
      <c r="A5992" s="68" t="s">
        <v>6331</v>
      </c>
      <c r="B5992" s="67" t="s">
        <v>7966</v>
      </c>
    </row>
    <row r="5993" spans="1:2" ht="15">
      <c r="A5993" s="68" t="s">
        <v>6332</v>
      </c>
      <c r="B5993" s="67" t="s">
        <v>7966</v>
      </c>
    </row>
    <row r="5994" spans="1:2" ht="15">
      <c r="A5994" s="68" t="s">
        <v>6333</v>
      </c>
      <c r="B5994" s="67" t="s">
        <v>7966</v>
      </c>
    </row>
    <row r="5995" spans="1:2" ht="15">
      <c r="A5995" s="68" t="s">
        <v>6334</v>
      </c>
      <c r="B5995" s="67" t="s">
        <v>7966</v>
      </c>
    </row>
    <row r="5996" spans="1:2" ht="15">
      <c r="A5996" s="68" t="s">
        <v>6335</v>
      </c>
      <c r="B5996" s="67" t="s">
        <v>7966</v>
      </c>
    </row>
    <row r="5997" spans="1:2" ht="15">
      <c r="A5997" s="68" t="s">
        <v>6336</v>
      </c>
      <c r="B5997" s="67" t="s">
        <v>7966</v>
      </c>
    </row>
    <row r="5998" spans="1:2" ht="15">
      <c r="A5998" s="68" t="s">
        <v>6337</v>
      </c>
      <c r="B5998" s="67" t="s">
        <v>7966</v>
      </c>
    </row>
    <row r="5999" spans="1:2" ht="15">
      <c r="A5999" s="68" t="s">
        <v>6338</v>
      </c>
      <c r="B5999" s="67" t="s">
        <v>7966</v>
      </c>
    </row>
    <row r="6000" spans="1:2" ht="15">
      <c r="A6000" s="68" t="s">
        <v>6339</v>
      </c>
      <c r="B6000" s="67" t="s">
        <v>7966</v>
      </c>
    </row>
    <row r="6001" spans="1:2" ht="15">
      <c r="A6001" s="68" t="s">
        <v>6340</v>
      </c>
      <c r="B6001" s="67" t="s">
        <v>7966</v>
      </c>
    </row>
    <row r="6002" spans="1:2" ht="15">
      <c r="A6002" s="68" t="s">
        <v>6341</v>
      </c>
      <c r="B6002" s="67" t="s">
        <v>7966</v>
      </c>
    </row>
    <row r="6003" spans="1:2" ht="15">
      <c r="A6003" s="68" t="s">
        <v>6342</v>
      </c>
      <c r="B6003" s="67" t="s">
        <v>7966</v>
      </c>
    </row>
    <row r="6004" spans="1:2" ht="15">
      <c r="A6004" s="68" t="s">
        <v>6343</v>
      </c>
      <c r="B6004" s="67" t="s">
        <v>7966</v>
      </c>
    </row>
    <row r="6005" spans="1:2" ht="15">
      <c r="A6005" s="68" t="s">
        <v>6344</v>
      </c>
      <c r="B6005" s="67" t="s">
        <v>7966</v>
      </c>
    </row>
    <row r="6006" spans="1:2" ht="15">
      <c r="A6006" s="68" t="s">
        <v>6345</v>
      </c>
      <c r="B6006" s="67" t="s">
        <v>7966</v>
      </c>
    </row>
    <row r="6007" spans="1:2" ht="15">
      <c r="A6007" s="68" t="s">
        <v>6346</v>
      </c>
      <c r="B6007" s="67" t="s">
        <v>7966</v>
      </c>
    </row>
    <row r="6008" spans="1:2" ht="15">
      <c r="A6008" s="68" t="s">
        <v>6347</v>
      </c>
      <c r="B6008" s="67" t="s">
        <v>7966</v>
      </c>
    </row>
    <row r="6009" spans="1:2" ht="15">
      <c r="A6009" s="68" t="s">
        <v>6348</v>
      </c>
      <c r="B6009" s="67" t="s">
        <v>7966</v>
      </c>
    </row>
    <row r="6010" spans="1:2" ht="15">
      <c r="A6010" s="68" t="s">
        <v>6349</v>
      </c>
      <c r="B6010" s="67" t="s">
        <v>7966</v>
      </c>
    </row>
    <row r="6011" spans="1:2" ht="15">
      <c r="A6011" s="68" t="s">
        <v>6350</v>
      </c>
      <c r="B6011" s="67" t="s">
        <v>7966</v>
      </c>
    </row>
    <row r="6012" spans="1:2" ht="15">
      <c r="A6012" s="68" t="s">
        <v>6351</v>
      </c>
      <c r="B6012" s="67" t="s">
        <v>7966</v>
      </c>
    </row>
    <row r="6013" spans="1:2" ht="15">
      <c r="A6013" s="68" t="s">
        <v>6352</v>
      </c>
      <c r="B6013" s="67" t="s">
        <v>7966</v>
      </c>
    </row>
    <row r="6014" spans="1:2" ht="15">
      <c r="A6014" s="68" t="s">
        <v>6353</v>
      </c>
      <c r="B6014" s="67" t="s">
        <v>7966</v>
      </c>
    </row>
    <row r="6015" spans="1:2" ht="15">
      <c r="A6015" s="68" t="s">
        <v>6354</v>
      </c>
      <c r="B6015" s="67" t="s">
        <v>7966</v>
      </c>
    </row>
    <row r="6016" spans="1:2" ht="15">
      <c r="A6016" s="68" t="s">
        <v>6355</v>
      </c>
      <c r="B6016" s="67" t="s">
        <v>7966</v>
      </c>
    </row>
    <row r="6017" spans="1:2" ht="15">
      <c r="A6017" s="68" t="s">
        <v>6356</v>
      </c>
      <c r="B6017" s="67" t="s">
        <v>7966</v>
      </c>
    </row>
    <row r="6018" spans="1:2" ht="15">
      <c r="A6018" s="68" t="s">
        <v>6357</v>
      </c>
      <c r="B6018" s="67" t="s">
        <v>7966</v>
      </c>
    </row>
    <row r="6019" spans="1:2" ht="15">
      <c r="A6019" s="68" t="s">
        <v>6358</v>
      </c>
      <c r="B6019" s="67" t="s">
        <v>7966</v>
      </c>
    </row>
    <row r="6020" spans="1:2" ht="15">
      <c r="A6020" s="68" t="s">
        <v>6359</v>
      </c>
      <c r="B6020" s="67" t="s">
        <v>7966</v>
      </c>
    </row>
    <row r="6021" spans="1:2" ht="15">
      <c r="A6021" s="68" t="s">
        <v>6360</v>
      </c>
      <c r="B6021" s="67" t="s">
        <v>7966</v>
      </c>
    </row>
    <row r="6022" spans="1:2" ht="15">
      <c r="A6022" s="68" t="s">
        <v>6361</v>
      </c>
      <c r="B6022" s="67" t="s">
        <v>7966</v>
      </c>
    </row>
    <row r="6023" spans="1:2" ht="15">
      <c r="A6023" s="68" t="s">
        <v>6362</v>
      </c>
      <c r="B6023" s="67" t="s">
        <v>7966</v>
      </c>
    </row>
    <row r="6024" spans="1:2" ht="15">
      <c r="A6024" s="68" t="s">
        <v>6363</v>
      </c>
      <c r="B6024" s="67" t="s">
        <v>7966</v>
      </c>
    </row>
    <row r="6025" spans="1:2" ht="15">
      <c r="A6025" s="68" t="s">
        <v>6364</v>
      </c>
      <c r="B6025" s="67" t="s">
        <v>7966</v>
      </c>
    </row>
    <row r="6026" spans="1:2" ht="15">
      <c r="A6026" s="68" t="s">
        <v>6365</v>
      </c>
      <c r="B6026" s="67" t="s">
        <v>7966</v>
      </c>
    </row>
    <row r="6027" spans="1:2" ht="15">
      <c r="A6027" s="68" t="s">
        <v>6366</v>
      </c>
      <c r="B6027" s="67" t="s">
        <v>7966</v>
      </c>
    </row>
    <row r="6028" spans="1:2" ht="15">
      <c r="A6028" s="68" t="s">
        <v>6367</v>
      </c>
      <c r="B6028" s="67" t="s">
        <v>7966</v>
      </c>
    </row>
    <row r="6029" spans="1:2" ht="15">
      <c r="A6029" s="68" t="s">
        <v>6368</v>
      </c>
      <c r="B6029" s="67" t="s">
        <v>7966</v>
      </c>
    </row>
    <row r="6030" spans="1:2" ht="15">
      <c r="A6030" s="68" t="s">
        <v>6369</v>
      </c>
      <c r="B6030" s="67" t="s">
        <v>7966</v>
      </c>
    </row>
    <row r="6031" spans="1:2" ht="15">
      <c r="A6031" s="68" t="s">
        <v>6370</v>
      </c>
      <c r="B6031" s="67" t="s">
        <v>7966</v>
      </c>
    </row>
    <row r="6032" spans="1:2" ht="15">
      <c r="A6032" s="68" t="s">
        <v>6371</v>
      </c>
      <c r="B6032" s="67" t="s">
        <v>7966</v>
      </c>
    </row>
    <row r="6033" spans="1:2" ht="15">
      <c r="A6033" s="68" t="s">
        <v>6372</v>
      </c>
      <c r="B6033" s="67" t="s">
        <v>7966</v>
      </c>
    </row>
    <row r="6034" spans="1:2" ht="15">
      <c r="A6034" s="68" t="s">
        <v>6373</v>
      </c>
      <c r="B6034" s="67" t="s">
        <v>7966</v>
      </c>
    </row>
    <row r="6035" spans="1:2" ht="15">
      <c r="A6035" s="68" t="s">
        <v>6374</v>
      </c>
      <c r="B6035" s="67" t="s">
        <v>7966</v>
      </c>
    </row>
    <row r="6036" spans="1:2" ht="15">
      <c r="A6036" s="68" t="s">
        <v>6375</v>
      </c>
      <c r="B6036" s="67" t="s">
        <v>7966</v>
      </c>
    </row>
    <row r="6037" spans="1:2" ht="15">
      <c r="A6037" s="68" t="s">
        <v>6376</v>
      </c>
      <c r="B6037" s="67" t="s">
        <v>7966</v>
      </c>
    </row>
    <row r="6038" spans="1:2" ht="15">
      <c r="A6038" s="68" t="s">
        <v>6377</v>
      </c>
      <c r="B6038" s="67" t="s">
        <v>7966</v>
      </c>
    </row>
    <row r="6039" spans="1:2" ht="15">
      <c r="A6039" s="68" t="s">
        <v>6378</v>
      </c>
      <c r="B6039" s="67" t="s">
        <v>7966</v>
      </c>
    </row>
    <row r="6040" spans="1:2" ht="15">
      <c r="A6040" s="68" t="s">
        <v>6379</v>
      </c>
      <c r="B6040" s="67" t="s">
        <v>7966</v>
      </c>
    </row>
    <row r="6041" spans="1:2" ht="15">
      <c r="A6041" s="68" t="s">
        <v>6380</v>
      </c>
      <c r="B6041" s="67" t="s">
        <v>7966</v>
      </c>
    </row>
    <row r="6042" spans="1:2" ht="15">
      <c r="A6042" s="68" t="s">
        <v>6381</v>
      </c>
      <c r="B6042" s="67" t="s">
        <v>7966</v>
      </c>
    </row>
    <row r="6043" spans="1:2" ht="15">
      <c r="A6043" s="68" t="s">
        <v>6382</v>
      </c>
      <c r="B6043" s="67" t="s">
        <v>7966</v>
      </c>
    </row>
    <row r="6044" spans="1:2" ht="15">
      <c r="A6044" s="68" t="s">
        <v>6383</v>
      </c>
      <c r="B6044" s="67" t="s">
        <v>7966</v>
      </c>
    </row>
    <row r="6045" spans="1:2" ht="15">
      <c r="A6045" s="68" t="s">
        <v>6384</v>
      </c>
      <c r="B6045" s="67" t="s">
        <v>7966</v>
      </c>
    </row>
    <row r="6046" spans="1:2" ht="15">
      <c r="A6046" s="68" t="s">
        <v>6385</v>
      </c>
      <c r="B6046" s="67" t="s">
        <v>7966</v>
      </c>
    </row>
    <row r="6047" spans="1:2" ht="15">
      <c r="A6047" s="68" t="s">
        <v>6386</v>
      </c>
      <c r="B6047" s="67" t="s">
        <v>7966</v>
      </c>
    </row>
    <row r="6048" spans="1:2" ht="15">
      <c r="A6048" s="68" t="s">
        <v>6387</v>
      </c>
      <c r="B6048" s="67" t="s">
        <v>7966</v>
      </c>
    </row>
    <row r="6049" spans="1:2" ht="15">
      <c r="A6049" s="68" t="s">
        <v>6388</v>
      </c>
      <c r="B6049" s="67" t="s">
        <v>7966</v>
      </c>
    </row>
    <row r="6050" spans="1:2" ht="15">
      <c r="A6050" s="68" t="s">
        <v>6389</v>
      </c>
      <c r="B6050" s="67" t="s">
        <v>7966</v>
      </c>
    </row>
    <row r="6051" spans="1:2" ht="15">
      <c r="A6051" s="68" t="s">
        <v>6390</v>
      </c>
      <c r="B6051" s="67" t="s">
        <v>7966</v>
      </c>
    </row>
    <row r="6052" spans="1:2" ht="15">
      <c r="A6052" s="68" t="s">
        <v>6391</v>
      </c>
      <c r="B6052" s="67" t="s">
        <v>7966</v>
      </c>
    </row>
    <row r="6053" spans="1:2" ht="15">
      <c r="A6053" s="68" t="s">
        <v>6392</v>
      </c>
      <c r="B6053" s="67" t="s">
        <v>7966</v>
      </c>
    </row>
    <row r="6054" spans="1:2" ht="15">
      <c r="A6054" s="68" t="s">
        <v>6393</v>
      </c>
      <c r="B6054" s="67" t="s">
        <v>7966</v>
      </c>
    </row>
    <row r="6055" spans="1:2" ht="15">
      <c r="A6055" s="68" t="s">
        <v>6394</v>
      </c>
      <c r="B6055" s="67" t="s">
        <v>7966</v>
      </c>
    </row>
    <row r="6056" spans="1:2" ht="15">
      <c r="A6056" s="68" t="s">
        <v>6395</v>
      </c>
      <c r="B6056" s="67" t="s">
        <v>7966</v>
      </c>
    </row>
    <row r="6057" spans="1:2" ht="15">
      <c r="A6057" s="68" t="s">
        <v>6396</v>
      </c>
      <c r="B6057" s="67" t="s">
        <v>7966</v>
      </c>
    </row>
    <row r="6058" spans="1:2" ht="15">
      <c r="A6058" s="68" t="s">
        <v>6397</v>
      </c>
      <c r="B6058" s="67" t="s">
        <v>7966</v>
      </c>
    </row>
    <row r="6059" spans="1:2" ht="15">
      <c r="A6059" s="68" t="s">
        <v>6398</v>
      </c>
      <c r="B6059" s="67" t="s">
        <v>7966</v>
      </c>
    </row>
    <row r="6060" spans="1:2" ht="15">
      <c r="A6060" s="68" t="s">
        <v>6399</v>
      </c>
      <c r="B6060" s="67" t="s">
        <v>7966</v>
      </c>
    </row>
    <row r="6061" spans="1:2" ht="15">
      <c r="A6061" s="68" t="s">
        <v>6400</v>
      </c>
      <c r="B6061" s="67" t="s">
        <v>7966</v>
      </c>
    </row>
    <row r="6062" spans="1:2" ht="15">
      <c r="A6062" s="68" t="s">
        <v>6401</v>
      </c>
      <c r="B6062" s="67" t="s">
        <v>7966</v>
      </c>
    </row>
    <row r="6063" spans="1:2" ht="15">
      <c r="A6063" s="68" t="s">
        <v>6402</v>
      </c>
      <c r="B6063" s="67" t="s">
        <v>7966</v>
      </c>
    </row>
    <row r="6064" spans="1:2" ht="15">
      <c r="A6064" s="68" t="s">
        <v>6403</v>
      </c>
      <c r="B6064" s="67" t="s">
        <v>7966</v>
      </c>
    </row>
    <row r="6065" spans="1:2" ht="15">
      <c r="A6065" s="68" t="s">
        <v>6404</v>
      </c>
      <c r="B6065" s="67" t="s">
        <v>7966</v>
      </c>
    </row>
    <row r="6066" spans="1:2" ht="15">
      <c r="A6066" s="68" t="s">
        <v>6405</v>
      </c>
      <c r="B6066" s="67" t="s">
        <v>7966</v>
      </c>
    </row>
    <row r="6067" spans="1:2" ht="15">
      <c r="A6067" s="68" t="s">
        <v>6406</v>
      </c>
      <c r="B6067" s="67" t="s">
        <v>7966</v>
      </c>
    </row>
    <row r="6068" spans="1:2" ht="15">
      <c r="A6068" s="68" t="s">
        <v>6407</v>
      </c>
      <c r="B6068" s="67" t="s">
        <v>7966</v>
      </c>
    </row>
    <row r="6069" spans="1:2" ht="15">
      <c r="A6069" s="68" t="s">
        <v>6408</v>
      </c>
      <c r="B6069" s="67" t="s">
        <v>7966</v>
      </c>
    </row>
    <row r="6070" spans="1:2" ht="15">
      <c r="A6070" s="68" t="s">
        <v>6409</v>
      </c>
      <c r="B6070" s="67" t="s">
        <v>7966</v>
      </c>
    </row>
    <row r="6071" spans="1:2" ht="15">
      <c r="A6071" s="68" t="s">
        <v>6410</v>
      </c>
      <c r="B6071" s="67" t="s">
        <v>7966</v>
      </c>
    </row>
    <row r="6072" spans="1:2" ht="15">
      <c r="A6072" s="68" t="s">
        <v>6411</v>
      </c>
      <c r="B6072" s="67" t="s">
        <v>7966</v>
      </c>
    </row>
    <row r="6073" spans="1:2" ht="15">
      <c r="A6073" s="68" t="s">
        <v>6412</v>
      </c>
      <c r="B6073" s="67" t="s">
        <v>7966</v>
      </c>
    </row>
    <row r="6074" spans="1:2" ht="15">
      <c r="A6074" s="68" t="s">
        <v>6413</v>
      </c>
      <c r="B6074" s="67" t="s">
        <v>7966</v>
      </c>
    </row>
    <row r="6075" spans="1:2" ht="15">
      <c r="A6075" s="68" t="s">
        <v>6414</v>
      </c>
      <c r="B6075" s="67" t="s">
        <v>7966</v>
      </c>
    </row>
    <row r="6076" spans="1:2" ht="15">
      <c r="A6076" s="68" t="s">
        <v>6415</v>
      </c>
      <c r="B6076" s="67" t="s">
        <v>7966</v>
      </c>
    </row>
    <row r="6077" spans="1:2" ht="15">
      <c r="A6077" s="68" t="s">
        <v>6416</v>
      </c>
      <c r="B6077" s="67" t="s">
        <v>7966</v>
      </c>
    </row>
    <row r="6078" spans="1:2" ht="15">
      <c r="A6078" s="68" t="s">
        <v>6417</v>
      </c>
      <c r="B6078" s="67" t="s">
        <v>7966</v>
      </c>
    </row>
    <row r="6079" spans="1:2" ht="15">
      <c r="A6079" s="68" t="s">
        <v>6418</v>
      </c>
      <c r="B6079" s="67" t="s">
        <v>7966</v>
      </c>
    </row>
    <row r="6080" spans="1:2" ht="15">
      <c r="A6080" s="68" t="s">
        <v>6419</v>
      </c>
      <c r="B6080" s="67" t="s">
        <v>7966</v>
      </c>
    </row>
    <row r="6081" spans="1:2" ht="15">
      <c r="A6081" s="68" t="s">
        <v>6420</v>
      </c>
      <c r="B6081" s="67" t="s">
        <v>7966</v>
      </c>
    </row>
    <row r="6082" spans="1:2" ht="15">
      <c r="A6082" s="68" t="s">
        <v>6421</v>
      </c>
      <c r="B6082" s="67" t="s">
        <v>7966</v>
      </c>
    </row>
    <row r="6083" spans="1:2" ht="15">
      <c r="A6083" s="68" t="s">
        <v>6422</v>
      </c>
      <c r="B6083" s="67" t="s">
        <v>7966</v>
      </c>
    </row>
    <row r="6084" spans="1:2" ht="15">
      <c r="A6084" s="68" t="s">
        <v>6423</v>
      </c>
      <c r="B6084" s="67" t="s">
        <v>7966</v>
      </c>
    </row>
    <row r="6085" spans="1:2" ht="15">
      <c r="A6085" s="68" t="s">
        <v>6424</v>
      </c>
      <c r="B6085" s="67" t="s">
        <v>7966</v>
      </c>
    </row>
    <row r="6086" spans="1:2" ht="15">
      <c r="A6086" s="68" t="s">
        <v>6425</v>
      </c>
      <c r="B6086" s="67" t="s">
        <v>7966</v>
      </c>
    </row>
    <row r="6087" spans="1:2" ht="15">
      <c r="A6087" s="68" t="s">
        <v>6426</v>
      </c>
      <c r="B6087" s="67" t="s">
        <v>7966</v>
      </c>
    </row>
    <row r="6088" spans="1:2" ht="15">
      <c r="A6088" s="68" t="s">
        <v>6427</v>
      </c>
      <c r="B6088" s="67" t="s">
        <v>7966</v>
      </c>
    </row>
    <row r="6089" spans="1:2" ht="15">
      <c r="A6089" s="68" t="s">
        <v>6428</v>
      </c>
      <c r="B6089" s="67" t="s">
        <v>7966</v>
      </c>
    </row>
    <row r="6090" spans="1:2" ht="15">
      <c r="A6090" s="68" t="s">
        <v>6429</v>
      </c>
      <c r="B6090" s="67" t="s">
        <v>7966</v>
      </c>
    </row>
    <row r="6091" spans="1:2" ht="15">
      <c r="A6091" s="68" t="s">
        <v>6430</v>
      </c>
      <c r="B6091" s="67" t="s">
        <v>7966</v>
      </c>
    </row>
    <row r="6092" spans="1:2" ht="15">
      <c r="A6092" s="68" t="s">
        <v>6431</v>
      </c>
      <c r="B6092" s="67" t="s">
        <v>7966</v>
      </c>
    </row>
    <row r="6093" spans="1:2" ht="15">
      <c r="A6093" s="68" t="s">
        <v>6432</v>
      </c>
      <c r="B6093" s="67" t="s">
        <v>7966</v>
      </c>
    </row>
    <row r="6094" spans="1:2" ht="15">
      <c r="A6094" s="68" t="s">
        <v>6433</v>
      </c>
      <c r="B6094" s="67" t="s">
        <v>7966</v>
      </c>
    </row>
    <row r="6095" spans="1:2" ht="15">
      <c r="A6095" s="68" t="s">
        <v>6434</v>
      </c>
      <c r="B6095" s="67" t="s">
        <v>7966</v>
      </c>
    </row>
    <row r="6096" spans="1:2" ht="15">
      <c r="A6096" s="68" t="s">
        <v>6435</v>
      </c>
      <c r="B6096" s="67" t="s">
        <v>7966</v>
      </c>
    </row>
    <row r="6097" spans="1:2" ht="15">
      <c r="A6097" s="68" t="s">
        <v>6436</v>
      </c>
      <c r="B6097" s="67" t="s">
        <v>7966</v>
      </c>
    </row>
    <row r="6098" spans="1:2" ht="15">
      <c r="A6098" s="68" t="s">
        <v>6437</v>
      </c>
      <c r="B6098" s="67" t="s">
        <v>7966</v>
      </c>
    </row>
    <row r="6099" spans="1:2" ht="15">
      <c r="A6099" s="68" t="s">
        <v>6438</v>
      </c>
      <c r="B6099" s="67" t="s">
        <v>7966</v>
      </c>
    </row>
    <row r="6100" spans="1:2" ht="15">
      <c r="A6100" s="68" t="s">
        <v>6439</v>
      </c>
      <c r="B6100" s="67" t="s">
        <v>7966</v>
      </c>
    </row>
    <row r="6101" spans="1:2" ht="15">
      <c r="A6101" s="68" t="s">
        <v>6440</v>
      </c>
      <c r="B6101" s="67" t="s">
        <v>7966</v>
      </c>
    </row>
    <row r="6102" spans="1:2" ht="15">
      <c r="A6102" s="68" t="s">
        <v>6441</v>
      </c>
      <c r="B6102" s="67" t="s">
        <v>7966</v>
      </c>
    </row>
    <row r="6103" spans="1:2" ht="15">
      <c r="A6103" s="68" t="s">
        <v>6442</v>
      </c>
      <c r="B6103" s="67" t="s">
        <v>7966</v>
      </c>
    </row>
    <row r="6104" spans="1:2" ht="15">
      <c r="A6104" s="68" t="s">
        <v>6443</v>
      </c>
      <c r="B6104" s="67" t="s">
        <v>7966</v>
      </c>
    </row>
    <row r="6105" spans="1:2" ht="15">
      <c r="A6105" s="68" t="s">
        <v>6444</v>
      </c>
      <c r="B6105" s="67" t="s">
        <v>7966</v>
      </c>
    </row>
    <row r="6106" spans="1:2" ht="15">
      <c r="A6106" s="68" t="s">
        <v>6445</v>
      </c>
      <c r="B6106" s="67" t="s">
        <v>7966</v>
      </c>
    </row>
    <row r="6107" spans="1:2" ht="15">
      <c r="A6107" s="68" t="s">
        <v>6446</v>
      </c>
      <c r="B6107" s="67" t="s">
        <v>7966</v>
      </c>
    </row>
    <row r="6108" spans="1:2" ht="15">
      <c r="A6108" s="68" t="s">
        <v>6447</v>
      </c>
      <c r="B6108" s="67" t="s">
        <v>7966</v>
      </c>
    </row>
    <row r="6109" spans="1:2" ht="15">
      <c r="A6109" s="68" t="s">
        <v>6448</v>
      </c>
      <c r="B6109" s="67" t="s">
        <v>7966</v>
      </c>
    </row>
    <row r="6110" spans="1:2" ht="15">
      <c r="A6110" s="68" t="s">
        <v>6449</v>
      </c>
      <c r="B6110" s="67" t="s">
        <v>7966</v>
      </c>
    </row>
    <row r="6111" spans="1:2" ht="15">
      <c r="A6111" s="68" t="s">
        <v>6450</v>
      </c>
      <c r="B6111" s="67" t="s">
        <v>7966</v>
      </c>
    </row>
    <row r="6112" spans="1:2" ht="15">
      <c r="A6112" s="68" t="s">
        <v>6451</v>
      </c>
      <c r="B6112" s="67" t="s">
        <v>7966</v>
      </c>
    </row>
    <row r="6113" spans="1:2" ht="15">
      <c r="A6113" s="68" t="s">
        <v>6452</v>
      </c>
      <c r="B6113" s="67" t="s">
        <v>7966</v>
      </c>
    </row>
    <row r="6114" spans="1:2" ht="15">
      <c r="A6114" s="68" t="s">
        <v>6453</v>
      </c>
      <c r="B6114" s="67" t="s">
        <v>7966</v>
      </c>
    </row>
    <row r="6115" spans="1:2" ht="15">
      <c r="A6115" s="68" t="s">
        <v>6454</v>
      </c>
      <c r="B6115" s="67" t="s">
        <v>7966</v>
      </c>
    </row>
    <row r="6116" spans="1:2" ht="15">
      <c r="A6116" s="68" t="s">
        <v>6455</v>
      </c>
      <c r="B6116" s="67" t="s">
        <v>7966</v>
      </c>
    </row>
    <row r="6117" spans="1:2" ht="15">
      <c r="A6117" s="68" t="s">
        <v>6456</v>
      </c>
      <c r="B6117" s="67" t="s">
        <v>7966</v>
      </c>
    </row>
    <row r="6118" spans="1:2" ht="15">
      <c r="A6118" s="68" t="s">
        <v>6457</v>
      </c>
      <c r="B6118" s="67" t="s">
        <v>7966</v>
      </c>
    </row>
    <row r="6119" spans="1:2" ht="15">
      <c r="A6119" s="68" t="s">
        <v>6458</v>
      </c>
      <c r="B6119" s="67" t="s">
        <v>7966</v>
      </c>
    </row>
    <row r="6120" spans="1:2" ht="15">
      <c r="A6120" s="68" t="s">
        <v>6459</v>
      </c>
      <c r="B6120" s="67" t="s">
        <v>7966</v>
      </c>
    </row>
    <row r="6121" spans="1:2" ht="15">
      <c r="A6121" s="68" t="s">
        <v>6460</v>
      </c>
      <c r="B6121" s="67" t="s">
        <v>7966</v>
      </c>
    </row>
    <row r="6122" spans="1:2" ht="15">
      <c r="A6122" s="68" t="s">
        <v>6461</v>
      </c>
      <c r="B6122" s="67" t="s">
        <v>7966</v>
      </c>
    </row>
    <row r="6123" spans="1:2" ht="15">
      <c r="A6123" s="68" t="s">
        <v>6462</v>
      </c>
      <c r="B6123" s="67" t="s">
        <v>7966</v>
      </c>
    </row>
    <row r="6124" spans="1:2" ht="15">
      <c r="A6124" s="68" t="s">
        <v>6463</v>
      </c>
      <c r="B6124" s="67" t="s">
        <v>7966</v>
      </c>
    </row>
    <row r="6125" spans="1:2" ht="15">
      <c r="A6125" s="68" t="s">
        <v>6464</v>
      </c>
      <c r="B6125" s="67" t="s">
        <v>7966</v>
      </c>
    </row>
    <row r="6126" spans="1:2" ht="15">
      <c r="A6126" s="68" t="s">
        <v>6465</v>
      </c>
      <c r="B6126" s="67" t="s">
        <v>7966</v>
      </c>
    </row>
    <row r="6127" spans="1:2" ht="15">
      <c r="A6127" s="68" t="s">
        <v>6466</v>
      </c>
      <c r="B6127" s="67" t="s">
        <v>7966</v>
      </c>
    </row>
    <row r="6128" spans="1:2" ht="15">
      <c r="A6128" s="68" t="s">
        <v>6467</v>
      </c>
      <c r="B6128" s="67" t="s">
        <v>7966</v>
      </c>
    </row>
    <row r="6129" spans="1:2" ht="15">
      <c r="A6129" s="68" t="s">
        <v>6468</v>
      </c>
      <c r="B6129" s="67" t="s">
        <v>7966</v>
      </c>
    </row>
    <row r="6130" spans="1:2" ht="15">
      <c r="A6130" s="68" t="s">
        <v>6469</v>
      </c>
      <c r="B6130" s="67" t="s">
        <v>7966</v>
      </c>
    </row>
    <row r="6131" spans="1:2" ht="15">
      <c r="A6131" s="68" t="s">
        <v>6470</v>
      </c>
      <c r="B6131" s="67" t="s">
        <v>7966</v>
      </c>
    </row>
    <row r="6132" spans="1:2" ht="15">
      <c r="A6132" s="68" t="s">
        <v>6471</v>
      </c>
      <c r="B6132" s="67" t="s">
        <v>7966</v>
      </c>
    </row>
    <row r="6133" spans="1:2" ht="15">
      <c r="A6133" s="68" t="s">
        <v>6472</v>
      </c>
      <c r="B6133" s="67" t="s">
        <v>7966</v>
      </c>
    </row>
    <row r="6134" spans="1:2" ht="15">
      <c r="A6134" s="68" t="s">
        <v>6473</v>
      </c>
      <c r="B6134" s="67" t="s">
        <v>7966</v>
      </c>
    </row>
    <row r="6135" spans="1:2" ht="15">
      <c r="A6135" s="68" t="s">
        <v>6474</v>
      </c>
      <c r="B6135" s="67" t="s">
        <v>7966</v>
      </c>
    </row>
    <row r="6136" spans="1:2" ht="15">
      <c r="A6136" s="68" t="s">
        <v>6475</v>
      </c>
      <c r="B6136" s="67" t="s">
        <v>7966</v>
      </c>
    </row>
    <row r="6137" spans="1:2" ht="15">
      <c r="A6137" s="68" t="s">
        <v>6476</v>
      </c>
      <c r="B6137" s="67" t="s">
        <v>7966</v>
      </c>
    </row>
    <row r="6138" spans="1:2" ht="15">
      <c r="A6138" s="68" t="s">
        <v>6477</v>
      </c>
      <c r="B6138" s="67" t="s">
        <v>7966</v>
      </c>
    </row>
    <row r="6139" spans="1:2" ht="15">
      <c r="A6139" s="68" t="s">
        <v>6478</v>
      </c>
      <c r="B6139" s="67" t="s">
        <v>7966</v>
      </c>
    </row>
    <row r="6140" spans="1:2" ht="15">
      <c r="A6140" s="68" t="s">
        <v>6479</v>
      </c>
      <c r="B6140" s="67" t="s">
        <v>7966</v>
      </c>
    </row>
    <row r="6141" spans="1:2" ht="15">
      <c r="A6141" s="68" t="s">
        <v>6480</v>
      </c>
      <c r="B6141" s="67" t="s">
        <v>7966</v>
      </c>
    </row>
    <row r="6142" spans="1:2" ht="15">
      <c r="A6142" s="68" t="s">
        <v>6481</v>
      </c>
      <c r="B6142" s="67" t="s">
        <v>7966</v>
      </c>
    </row>
    <row r="6143" spans="1:2" ht="15">
      <c r="A6143" s="68" t="s">
        <v>6482</v>
      </c>
      <c r="B6143" s="67" t="s">
        <v>7966</v>
      </c>
    </row>
    <row r="6144" spans="1:2" ht="15">
      <c r="A6144" s="68" t="s">
        <v>6483</v>
      </c>
      <c r="B6144" s="67" t="s">
        <v>7966</v>
      </c>
    </row>
    <row r="6145" spans="1:2" ht="15">
      <c r="A6145" s="68" t="s">
        <v>6484</v>
      </c>
      <c r="B6145" s="67" t="s">
        <v>7966</v>
      </c>
    </row>
    <row r="6146" spans="1:2" ht="15">
      <c r="A6146" s="68" t="s">
        <v>6485</v>
      </c>
      <c r="B6146" s="67" t="s">
        <v>7966</v>
      </c>
    </row>
    <row r="6147" spans="1:2" ht="15">
      <c r="A6147" s="68" t="s">
        <v>6486</v>
      </c>
      <c r="B6147" s="67" t="s">
        <v>7966</v>
      </c>
    </row>
    <row r="6148" spans="1:2" ht="15">
      <c r="A6148" s="68" t="s">
        <v>6487</v>
      </c>
      <c r="B6148" s="67" t="s">
        <v>7966</v>
      </c>
    </row>
    <row r="6149" spans="1:2" ht="15">
      <c r="A6149" s="68" t="s">
        <v>6488</v>
      </c>
      <c r="B6149" s="67" t="s">
        <v>7966</v>
      </c>
    </row>
    <row r="6150" spans="1:2" ht="15">
      <c r="A6150" s="68" t="s">
        <v>6489</v>
      </c>
      <c r="B6150" s="67" t="s">
        <v>7966</v>
      </c>
    </row>
    <row r="6151" spans="1:2" ht="15">
      <c r="A6151" s="68" t="s">
        <v>6490</v>
      </c>
      <c r="B6151" s="67" t="s">
        <v>7966</v>
      </c>
    </row>
    <row r="6152" spans="1:2" ht="15">
      <c r="A6152" s="68" t="s">
        <v>6491</v>
      </c>
      <c r="B6152" s="67" t="s">
        <v>7966</v>
      </c>
    </row>
    <row r="6153" spans="1:2" ht="15">
      <c r="A6153" s="68" t="s">
        <v>6492</v>
      </c>
      <c r="B6153" s="67" t="s">
        <v>7966</v>
      </c>
    </row>
    <row r="6154" spans="1:2" ht="15">
      <c r="A6154" s="68" t="s">
        <v>6493</v>
      </c>
      <c r="B6154" s="67" t="s">
        <v>7966</v>
      </c>
    </row>
    <row r="6155" spans="1:2" ht="15">
      <c r="A6155" s="68" t="s">
        <v>6494</v>
      </c>
      <c r="B6155" s="67" t="s">
        <v>7966</v>
      </c>
    </row>
    <row r="6156" spans="1:2" ht="15">
      <c r="A6156" s="68" t="s">
        <v>6495</v>
      </c>
      <c r="B6156" s="67" t="s">
        <v>7966</v>
      </c>
    </row>
    <row r="6157" spans="1:2" ht="15">
      <c r="A6157" s="68" t="s">
        <v>6496</v>
      </c>
      <c r="B6157" s="67" t="s">
        <v>7966</v>
      </c>
    </row>
    <row r="6158" spans="1:2" ht="15">
      <c r="A6158" s="68" t="s">
        <v>6497</v>
      </c>
      <c r="B6158" s="67" t="s">
        <v>7966</v>
      </c>
    </row>
    <row r="6159" spans="1:2" ht="15">
      <c r="A6159" s="68" t="s">
        <v>6498</v>
      </c>
      <c r="B6159" s="67" t="s">
        <v>7966</v>
      </c>
    </row>
    <row r="6160" spans="1:2" ht="15">
      <c r="A6160" s="68" t="s">
        <v>6499</v>
      </c>
      <c r="B6160" s="67" t="s">
        <v>7966</v>
      </c>
    </row>
    <row r="6161" spans="1:2" ht="15">
      <c r="A6161" s="68" t="s">
        <v>6500</v>
      </c>
      <c r="B6161" s="67" t="s">
        <v>7966</v>
      </c>
    </row>
    <row r="6162" spans="1:2" ht="15">
      <c r="A6162" s="68" t="s">
        <v>6501</v>
      </c>
      <c r="B6162" s="67" t="s">
        <v>7966</v>
      </c>
    </row>
    <row r="6163" spans="1:2" ht="15">
      <c r="A6163" s="68" t="s">
        <v>6502</v>
      </c>
      <c r="B6163" s="67" t="s">
        <v>7966</v>
      </c>
    </row>
    <row r="6164" spans="1:2" ht="15">
      <c r="A6164" s="68" t="s">
        <v>6503</v>
      </c>
      <c r="B6164" s="67" t="s">
        <v>7966</v>
      </c>
    </row>
    <row r="6165" spans="1:2" ht="15">
      <c r="A6165" s="68" t="s">
        <v>6504</v>
      </c>
      <c r="B6165" s="67" t="s">
        <v>7966</v>
      </c>
    </row>
    <row r="6166" spans="1:2" ht="15">
      <c r="A6166" s="68" t="s">
        <v>6505</v>
      </c>
      <c r="B6166" s="67" t="s">
        <v>7966</v>
      </c>
    </row>
    <row r="6167" spans="1:2" ht="15">
      <c r="A6167" s="68" t="s">
        <v>6506</v>
      </c>
      <c r="B6167" s="67" t="s">
        <v>7966</v>
      </c>
    </row>
    <row r="6168" spans="1:2" ht="15">
      <c r="A6168" s="68" t="s">
        <v>6507</v>
      </c>
      <c r="B6168" s="67" t="s">
        <v>7966</v>
      </c>
    </row>
    <row r="6169" spans="1:2" ht="15">
      <c r="A6169" s="68" t="s">
        <v>6508</v>
      </c>
      <c r="B6169" s="67" t="s">
        <v>7966</v>
      </c>
    </row>
    <row r="6170" spans="1:2" ht="15">
      <c r="A6170" s="68" t="s">
        <v>6509</v>
      </c>
      <c r="B6170" s="67" t="s">
        <v>7966</v>
      </c>
    </row>
    <row r="6171" spans="1:2" ht="15">
      <c r="A6171" s="68" t="s">
        <v>6510</v>
      </c>
      <c r="B6171" s="67" t="s">
        <v>7966</v>
      </c>
    </row>
    <row r="6172" spans="1:2" ht="15">
      <c r="A6172" s="68" t="s">
        <v>6511</v>
      </c>
      <c r="B6172" s="67" t="s">
        <v>7966</v>
      </c>
    </row>
    <row r="6173" spans="1:2" ht="15">
      <c r="A6173" s="68" t="s">
        <v>6512</v>
      </c>
      <c r="B6173" s="67" t="s">
        <v>7966</v>
      </c>
    </row>
    <row r="6174" spans="1:2" ht="15">
      <c r="A6174" s="68" t="s">
        <v>6513</v>
      </c>
      <c r="B6174" s="67" t="s">
        <v>7966</v>
      </c>
    </row>
    <row r="6175" spans="1:2" ht="15">
      <c r="A6175" s="68" t="s">
        <v>6514</v>
      </c>
      <c r="B6175" s="67" t="s">
        <v>7966</v>
      </c>
    </row>
    <row r="6176" spans="1:2" ht="15">
      <c r="A6176" s="68" t="s">
        <v>6515</v>
      </c>
      <c r="B6176" s="67" t="s">
        <v>7966</v>
      </c>
    </row>
    <row r="6177" spans="1:2" ht="15">
      <c r="A6177" s="68" t="s">
        <v>6516</v>
      </c>
      <c r="B6177" s="67" t="s">
        <v>7966</v>
      </c>
    </row>
    <row r="6178" spans="1:2" ht="15">
      <c r="A6178" s="68" t="s">
        <v>6517</v>
      </c>
      <c r="B6178" s="67" t="s">
        <v>7966</v>
      </c>
    </row>
    <row r="6179" spans="1:2" ht="15">
      <c r="A6179" s="68" t="s">
        <v>6518</v>
      </c>
      <c r="B6179" s="67" t="s">
        <v>7966</v>
      </c>
    </row>
    <row r="6180" spans="1:2" ht="15">
      <c r="A6180" s="68" t="s">
        <v>6519</v>
      </c>
      <c r="B6180" s="67" t="s">
        <v>7966</v>
      </c>
    </row>
    <row r="6181" spans="1:2" ht="15">
      <c r="A6181" s="68" t="s">
        <v>6520</v>
      </c>
      <c r="B6181" s="67" t="s">
        <v>7966</v>
      </c>
    </row>
    <row r="6182" spans="1:2" ht="15">
      <c r="A6182" s="68" t="s">
        <v>6521</v>
      </c>
      <c r="B6182" s="67" t="s">
        <v>7966</v>
      </c>
    </row>
    <row r="6183" spans="1:2" ht="15">
      <c r="A6183" s="68" t="s">
        <v>6522</v>
      </c>
      <c r="B6183" s="67" t="s">
        <v>7966</v>
      </c>
    </row>
    <row r="6184" spans="1:2" ht="15">
      <c r="A6184" s="68" t="s">
        <v>6523</v>
      </c>
      <c r="B6184" s="67" t="s">
        <v>7966</v>
      </c>
    </row>
    <row r="6185" spans="1:2" ht="15">
      <c r="A6185" s="68" t="s">
        <v>6524</v>
      </c>
      <c r="B6185" s="67" t="s">
        <v>7966</v>
      </c>
    </row>
    <row r="6186" spans="1:2" ht="15">
      <c r="A6186" s="68" t="s">
        <v>6525</v>
      </c>
      <c r="B6186" s="67" t="s">
        <v>7966</v>
      </c>
    </row>
    <row r="6187" spans="1:2" ht="15">
      <c r="A6187" s="68" t="s">
        <v>6526</v>
      </c>
      <c r="B6187" s="67" t="s">
        <v>7966</v>
      </c>
    </row>
    <row r="6188" spans="1:2" ht="15">
      <c r="A6188" s="68" t="s">
        <v>6527</v>
      </c>
      <c r="B6188" s="67" t="s">
        <v>7966</v>
      </c>
    </row>
    <row r="6189" spans="1:2" ht="15">
      <c r="A6189" s="68" t="s">
        <v>6528</v>
      </c>
      <c r="B6189" s="67" t="s">
        <v>7966</v>
      </c>
    </row>
    <row r="6190" spans="1:2" ht="15">
      <c r="A6190" s="68" t="s">
        <v>6529</v>
      </c>
      <c r="B6190" s="67" t="s">
        <v>7966</v>
      </c>
    </row>
    <row r="6191" spans="1:2" ht="15">
      <c r="A6191" s="68" t="s">
        <v>6530</v>
      </c>
      <c r="B6191" s="67" t="s">
        <v>7966</v>
      </c>
    </row>
    <row r="6192" spans="1:2" ht="15">
      <c r="A6192" s="68" t="s">
        <v>6531</v>
      </c>
      <c r="B6192" s="67" t="s">
        <v>7966</v>
      </c>
    </row>
    <row r="6193" spans="1:2" ht="15">
      <c r="A6193" s="68" t="s">
        <v>6532</v>
      </c>
      <c r="B6193" s="67" t="s">
        <v>7966</v>
      </c>
    </row>
    <row r="6194" spans="1:2" ht="15">
      <c r="A6194" s="68" t="s">
        <v>6533</v>
      </c>
      <c r="B6194" s="67" t="s">
        <v>7966</v>
      </c>
    </row>
    <row r="6195" spans="1:2" ht="15">
      <c r="A6195" s="68" t="s">
        <v>6534</v>
      </c>
      <c r="B6195" s="67" t="s">
        <v>7966</v>
      </c>
    </row>
    <row r="6196" spans="1:2" ht="15">
      <c r="A6196" s="68" t="s">
        <v>6535</v>
      </c>
      <c r="B6196" s="67" t="s">
        <v>7966</v>
      </c>
    </row>
    <row r="6197" spans="1:2" ht="15">
      <c r="A6197" s="68" t="s">
        <v>6536</v>
      </c>
      <c r="B6197" s="67" t="s">
        <v>7966</v>
      </c>
    </row>
    <row r="6198" spans="1:2" ht="15">
      <c r="A6198" s="68" t="s">
        <v>6537</v>
      </c>
      <c r="B6198" s="67" t="s">
        <v>7966</v>
      </c>
    </row>
    <row r="6199" spans="1:2" ht="15">
      <c r="A6199" s="68" t="s">
        <v>6538</v>
      </c>
      <c r="B6199" s="67" t="s">
        <v>7966</v>
      </c>
    </row>
    <row r="6200" spans="1:2" ht="15">
      <c r="A6200" s="68" t="s">
        <v>6539</v>
      </c>
      <c r="B6200" s="67" t="s">
        <v>7966</v>
      </c>
    </row>
    <row r="6201" spans="1:2" ht="15">
      <c r="A6201" s="68" t="s">
        <v>6540</v>
      </c>
      <c r="B6201" s="67" t="s">
        <v>7966</v>
      </c>
    </row>
    <row r="6202" spans="1:2" ht="15">
      <c r="A6202" s="68" t="s">
        <v>6541</v>
      </c>
      <c r="B6202" s="67" t="s">
        <v>7966</v>
      </c>
    </row>
    <row r="6203" spans="1:2" ht="15">
      <c r="A6203" s="68" t="s">
        <v>6542</v>
      </c>
      <c r="B6203" s="67" t="s">
        <v>7966</v>
      </c>
    </row>
    <row r="6204" spans="1:2" ht="15">
      <c r="A6204" s="68" t="s">
        <v>6543</v>
      </c>
      <c r="B6204" s="67" t="s">
        <v>7966</v>
      </c>
    </row>
    <row r="6205" spans="1:2" ht="15">
      <c r="A6205" s="68" t="s">
        <v>6544</v>
      </c>
      <c r="B6205" s="67" t="s">
        <v>7966</v>
      </c>
    </row>
    <row r="6206" spans="1:2" ht="15">
      <c r="A6206" s="68" t="s">
        <v>6545</v>
      </c>
      <c r="B6206" s="67" t="s">
        <v>7966</v>
      </c>
    </row>
    <row r="6207" spans="1:2" ht="15">
      <c r="A6207" s="68" t="s">
        <v>6546</v>
      </c>
      <c r="B6207" s="67" t="s">
        <v>7966</v>
      </c>
    </row>
    <row r="6208" spans="1:2" ht="15">
      <c r="A6208" s="68" t="s">
        <v>6547</v>
      </c>
      <c r="B6208" s="67" t="s">
        <v>7966</v>
      </c>
    </row>
    <row r="6209" spans="1:2" ht="15">
      <c r="A6209" s="68" t="s">
        <v>6548</v>
      </c>
      <c r="B6209" s="67" t="s">
        <v>7966</v>
      </c>
    </row>
    <row r="6210" spans="1:2" ht="15">
      <c r="A6210" s="68" t="s">
        <v>6549</v>
      </c>
      <c r="B6210" s="67" t="s">
        <v>7966</v>
      </c>
    </row>
    <row r="6211" spans="1:2" ht="15">
      <c r="A6211" s="68" t="s">
        <v>6550</v>
      </c>
      <c r="B6211" s="67" t="s">
        <v>7966</v>
      </c>
    </row>
    <row r="6212" spans="1:2" ht="15">
      <c r="A6212" s="68" t="s">
        <v>6551</v>
      </c>
      <c r="B6212" s="67" t="s">
        <v>7966</v>
      </c>
    </row>
    <row r="6213" spans="1:2" ht="15">
      <c r="A6213" s="68" t="s">
        <v>6552</v>
      </c>
      <c r="B6213" s="67" t="s">
        <v>7966</v>
      </c>
    </row>
    <row r="6214" spans="1:2" ht="15">
      <c r="A6214" s="68" t="s">
        <v>6553</v>
      </c>
      <c r="B6214" s="67" t="s">
        <v>7966</v>
      </c>
    </row>
    <row r="6215" spans="1:2" ht="15">
      <c r="A6215" s="68" t="s">
        <v>6554</v>
      </c>
      <c r="B6215" s="67" t="s">
        <v>7966</v>
      </c>
    </row>
    <row r="6216" spans="1:2" ht="15">
      <c r="A6216" s="68" t="s">
        <v>6555</v>
      </c>
      <c r="B6216" s="67" t="s">
        <v>7966</v>
      </c>
    </row>
    <row r="6217" spans="1:2" ht="15">
      <c r="A6217" s="68" t="s">
        <v>6556</v>
      </c>
      <c r="B6217" s="67" t="s">
        <v>7966</v>
      </c>
    </row>
    <row r="6218" spans="1:2" ht="15">
      <c r="A6218" s="68" t="s">
        <v>6557</v>
      </c>
      <c r="B6218" s="67" t="s">
        <v>7966</v>
      </c>
    </row>
    <row r="6219" spans="1:2" ht="15">
      <c r="A6219" s="68" t="s">
        <v>6558</v>
      </c>
      <c r="B6219" s="67" t="s">
        <v>7966</v>
      </c>
    </row>
    <row r="6220" spans="1:2" ht="15">
      <c r="A6220" s="68" t="s">
        <v>6559</v>
      </c>
      <c r="B6220" s="67" t="s">
        <v>7966</v>
      </c>
    </row>
    <row r="6221" spans="1:2" ht="15">
      <c r="A6221" s="68" t="s">
        <v>6560</v>
      </c>
      <c r="B6221" s="67" t="s">
        <v>7966</v>
      </c>
    </row>
    <row r="6222" spans="1:2" ht="15">
      <c r="A6222" s="68" t="s">
        <v>6561</v>
      </c>
      <c r="B6222" s="67" t="s">
        <v>7966</v>
      </c>
    </row>
    <row r="6223" spans="1:2" ht="15">
      <c r="A6223" s="68" t="s">
        <v>6562</v>
      </c>
      <c r="B6223" s="67" t="s">
        <v>7966</v>
      </c>
    </row>
    <row r="6224" spans="1:2" ht="15">
      <c r="A6224" s="68" t="s">
        <v>6563</v>
      </c>
      <c r="B6224" s="67" t="s">
        <v>7966</v>
      </c>
    </row>
    <row r="6225" spans="1:2" ht="15">
      <c r="A6225" s="68" t="s">
        <v>6564</v>
      </c>
      <c r="B6225" s="67" t="s">
        <v>7966</v>
      </c>
    </row>
    <row r="6226" spans="1:2" ht="15">
      <c r="A6226" s="68" t="s">
        <v>6565</v>
      </c>
      <c r="B6226" s="67" t="s">
        <v>7966</v>
      </c>
    </row>
    <row r="6227" spans="1:2" ht="15">
      <c r="A6227" s="68" t="s">
        <v>6566</v>
      </c>
      <c r="B6227" s="67" t="s">
        <v>7966</v>
      </c>
    </row>
    <row r="6228" spans="1:2" ht="15">
      <c r="A6228" s="68" t="s">
        <v>6567</v>
      </c>
      <c r="B6228" s="67" t="s">
        <v>7966</v>
      </c>
    </row>
    <row r="6229" spans="1:2" ht="15">
      <c r="A6229" s="68" t="s">
        <v>6568</v>
      </c>
      <c r="B6229" s="67" t="s">
        <v>7966</v>
      </c>
    </row>
    <row r="6230" spans="1:2" ht="15">
      <c r="A6230" s="68" t="s">
        <v>6569</v>
      </c>
      <c r="B6230" s="67" t="s">
        <v>7966</v>
      </c>
    </row>
    <row r="6231" spans="1:2" ht="15">
      <c r="A6231" s="68" t="s">
        <v>6570</v>
      </c>
      <c r="B6231" s="67" t="s">
        <v>7966</v>
      </c>
    </row>
    <row r="6232" spans="1:2" ht="15">
      <c r="A6232" s="68" t="s">
        <v>6571</v>
      </c>
      <c r="B6232" s="67" t="s">
        <v>7966</v>
      </c>
    </row>
    <row r="6233" spans="1:2" ht="15">
      <c r="A6233" s="68" t="s">
        <v>6572</v>
      </c>
      <c r="B6233" s="67" t="s">
        <v>7966</v>
      </c>
    </row>
    <row r="6234" spans="1:2" ht="15">
      <c r="A6234" s="68" t="s">
        <v>6573</v>
      </c>
      <c r="B6234" s="67" t="s">
        <v>7966</v>
      </c>
    </row>
    <row r="6235" spans="1:2" ht="15">
      <c r="A6235" s="68" t="s">
        <v>6574</v>
      </c>
      <c r="B6235" s="67" t="s">
        <v>7966</v>
      </c>
    </row>
    <row r="6236" spans="1:2" ht="15">
      <c r="A6236" s="68" t="s">
        <v>6575</v>
      </c>
      <c r="B6236" s="67" t="s">
        <v>7966</v>
      </c>
    </row>
    <row r="6237" spans="1:2" ht="15">
      <c r="A6237" s="68" t="s">
        <v>6576</v>
      </c>
      <c r="B6237" s="67" t="s">
        <v>7966</v>
      </c>
    </row>
    <row r="6238" spans="1:2" ht="15">
      <c r="A6238" s="68" t="s">
        <v>6577</v>
      </c>
      <c r="B6238" s="67" t="s">
        <v>7966</v>
      </c>
    </row>
    <row r="6239" spans="1:2" ht="15">
      <c r="A6239" s="68" t="s">
        <v>6578</v>
      </c>
      <c r="B6239" s="67" t="s">
        <v>7966</v>
      </c>
    </row>
    <row r="6240" spans="1:2" ht="15">
      <c r="A6240" s="68" t="s">
        <v>6579</v>
      </c>
      <c r="B6240" s="67" t="s">
        <v>7966</v>
      </c>
    </row>
    <row r="6241" spans="1:2" ht="15">
      <c r="A6241" s="68" t="s">
        <v>6580</v>
      </c>
      <c r="B6241" s="67" t="s">
        <v>7966</v>
      </c>
    </row>
    <row r="6242" spans="1:2" ht="15">
      <c r="A6242" s="68" t="s">
        <v>6581</v>
      </c>
      <c r="B6242" s="67" t="s">
        <v>7966</v>
      </c>
    </row>
    <row r="6243" spans="1:2" ht="15">
      <c r="A6243" s="68" t="s">
        <v>6582</v>
      </c>
      <c r="B6243" s="67" t="s">
        <v>7966</v>
      </c>
    </row>
    <row r="6244" spans="1:2" ht="15">
      <c r="A6244" s="68" t="s">
        <v>6583</v>
      </c>
      <c r="B6244" s="67" t="s">
        <v>7966</v>
      </c>
    </row>
    <row r="6245" spans="1:2" ht="15">
      <c r="A6245" s="68" t="s">
        <v>6584</v>
      </c>
      <c r="B6245" s="67" t="s">
        <v>7966</v>
      </c>
    </row>
    <row r="6246" spans="1:2" ht="15">
      <c r="A6246" s="68" t="s">
        <v>6585</v>
      </c>
      <c r="B6246" s="67" t="s">
        <v>7966</v>
      </c>
    </row>
    <row r="6247" spans="1:2" ht="15">
      <c r="A6247" s="68" t="s">
        <v>6586</v>
      </c>
      <c r="B6247" s="67" t="s">
        <v>7966</v>
      </c>
    </row>
    <row r="6248" spans="1:2" ht="15">
      <c r="A6248" s="68" t="s">
        <v>6587</v>
      </c>
      <c r="B6248" s="67" t="s">
        <v>7966</v>
      </c>
    </row>
    <row r="6249" spans="1:2" ht="15">
      <c r="A6249" s="68" t="s">
        <v>6588</v>
      </c>
      <c r="B6249" s="67" t="s">
        <v>7966</v>
      </c>
    </row>
    <row r="6250" spans="1:2" ht="15">
      <c r="A6250" s="68" t="s">
        <v>6589</v>
      </c>
      <c r="B6250" s="67" t="s">
        <v>7966</v>
      </c>
    </row>
    <row r="6251" spans="1:2" ht="15">
      <c r="A6251" s="68" t="s">
        <v>6590</v>
      </c>
      <c r="B6251" s="67" t="s">
        <v>7966</v>
      </c>
    </row>
    <row r="6252" spans="1:2" ht="15">
      <c r="A6252" s="68" t="s">
        <v>6591</v>
      </c>
      <c r="B6252" s="67" t="s">
        <v>7966</v>
      </c>
    </row>
    <row r="6253" spans="1:2" ht="15">
      <c r="A6253" s="68" t="s">
        <v>6592</v>
      </c>
      <c r="B6253" s="67" t="s">
        <v>7966</v>
      </c>
    </row>
    <row r="6254" spans="1:2" ht="15">
      <c r="A6254" s="68" t="s">
        <v>6593</v>
      </c>
      <c r="B6254" s="67" t="s">
        <v>7966</v>
      </c>
    </row>
    <row r="6255" spans="1:2" ht="15">
      <c r="A6255" s="68" t="s">
        <v>6594</v>
      </c>
      <c r="B6255" s="67" t="s">
        <v>7966</v>
      </c>
    </row>
    <row r="6256" spans="1:2" ht="15">
      <c r="A6256" s="68" t="s">
        <v>6595</v>
      </c>
      <c r="B6256" s="67" t="s">
        <v>7966</v>
      </c>
    </row>
    <row r="6257" spans="1:2" ht="15">
      <c r="A6257" s="68" t="s">
        <v>6596</v>
      </c>
      <c r="B6257" s="67" t="s">
        <v>7966</v>
      </c>
    </row>
    <row r="6258" spans="1:2" ht="15">
      <c r="A6258" s="68" t="s">
        <v>6597</v>
      </c>
      <c r="B6258" s="67" t="s">
        <v>7966</v>
      </c>
    </row>
    <row r="6259" spans="1:2" ht="15">
      <c r="A6259" s="68" t="s">
        <v>6598</v>
      </c>
      <c r="B6259" s="67" t="s">
        <v>7966</v>
      </c>
    </row>
    <row r="6260" spans="1:2" ht="15">
      <c r="A6260" s="68" t="s">
        <v>6599</v>
      </c>
      <c r="B6260" s="67" t="s">
        <v>7966</v>
      </c>
    </row>
    <row r="6261" spans="1:2" ht="15">
      <c r="A6261" s="68" t="s">
        <v>6600</v>
      </c>
      <c r="B6261" s="67" t="s">
        <v>7966</v>
      </c>
    </row>
    <row r="6262" spans="1:2" ht="15">
      <c r="A6262" s="68" t="s">
        <v>6601</v>
      </c>
      <c r="B6262" s="67" t="s">
        <v>7966</v>
      </c>
    </row>
    <row r="6263" spans="1:2" ht="15">
      <c r="A6263" s="68" t="s">
        <v>6602</v>
      </c>
      <c r="B6263" s="67" t="s">
        <v>7966</v>
      </c>
    </row>
    <row r="6264" spans="1:2" ht="15">
      <c r="A6264" s="68" t="s">
        <v>6603</v>
      </c>
      <c r="B6264" s="67" t="s">
        <v>7966</v>
      </c>
    </row>
    <row r="6265" spans="1:2" ht="15">
      <c r="A6265" s="68" t="s">
        <v>6604</v>
      </c>
      <c r="B6265" s="67" t="s">
        <v>7966</v>
      </c>
    </row>
    <row r="6266" spans="1:2" ht="15">
      <c r="A6266" s="68" t="s">
        <v>6605</v>
      </c>
      <c r="B6266" s="67" t="s">
        <v>7966</v>
      </c>
    </row>
    <row r="6267" spans="1:2" ht="15">
      <c r="A6267" s="68" t="s">
        <v>6606</v>
      </c>
      <c r="B6267" s="67" t="s">
        <v>7966</v>
      </c>
    </row>
    <row r="6268" spans="1:2" ht="15">
      <c r="A6268" s="68" t="s">
        <v>6607</v>
      </c>
      <c r="B6268" s="67" t="s">
        <v>7966</v>
      </c>
    </row>
    <row r="6269" spans="1:2" ht="15">
      <c r="A6269" s="68" t="s">
        <v>6608</v>
      </c>
      <c r="B6269" s="67" t="s">
        <v>7966</v>
      </c>
    </row>
    <row r="6270" spans="1:2" ht="15">
      <c r="A6270" s="68" t="s">
        <v>6609</v>
      </c>
      <c r="B6270" s="67" t="s">
        <v>7966</v>
      </c>
    </row>
    <row r="6271" spans="1:2" ht="15">
      <c r="A6271" s="68" t="s">
        <v>6610</v>
      </c>
      <c r="B6271" s="67" t="s">
        <v>7966</v>
      </c>
    </row>
    <row r="6272" spans="1:2" ht="15">
      <c r="A6272" s="68" t="s">
        <v>6611</v>
      </c>
      <c r="B6272" s="67" t="s">
        <v>7966</v>
      </c>
    </row>
    <row r="6273" spans="1:2" ht="15">
      <c r="A6273" s="68" t="s">
        <v>6612</v>
      </c>
      <c r="B6273" s="67" t="s">
        <v>7966</v>
      </c>
    </row>
    <row r="6274" spans="1:2" ht="15">
      <c r="A6274" s="68" t="s">
        <v>6613</v>
      </c>
      <c r="B6274" s="67" t="s">
        <v>7966</v>
      </c>
    </row>
    <row r="6275" spans="1:2" ht="15">
      <c r="A6275" s="68" t="s">
        <v>6614</v>
      </c>
      <c r="B6275" s="67" t="s">
        <v>7966</v>
      </c>
    </row>
    <row r="6276" spans="1:2" ht="15">
      <c r="A6276" s="68" t="s">
        <v>6615</v>
      </c>
      <c r="B6276" s="67" t="s">
        <v>7966</v>
      </c>
    </row>
    <row r="6277" spans="1:2" ht="15">
      <c r="A6277" s="68" t="s">
        <v>6616</v>
      </c>
      <c r="B6277" s="67" t="s">
        <v>7966</v>
      </c>
    </row>
    <row r="6278" spans="1:2" ht="15">
      <c r="A6278" s="68" t="s">
        <v>6617</v>
      </c>
      <c r="B6278" s="67" t="s">
        <v>7966</v>
      </c>
    </row>
    <row r="6279" spans="1:2" ht="15">
      <c r="A6279" s="68" t="s">
        <v>6618</v>
      </c>
      <c r="B6279" s="67" t="s">
        <v>7966</v>
      </c>
    </row>
    <row r="6280" spans="1:2" ht="15">
      <c r="A6280" s="68" t="s">
        <v>6619</v>
      </c>
      <c r="B6280" s="67" t="s">
        <v>7966</v>
      </c>
    </row>
    <row r="6281" spans="1:2" ht="15">
      <c r="A6281" s="68" t="s">
        <v>6620</v>
      </c>
      <c r="B6281" s="67" t="s">
        <v>7966</v>
      </c>
    </row>
    <row r="6282" spans="1:2" ht="15">
      <c r="A6282" s="68" t="s">
        <v>6621</v>
      </c>
      <c r="B6282" s="67" t="s">
        <v>7966</v>
      </c>
    </row>
    <row r="6283" spans="1:2" ht="15">
      <c r="A6283" s="68" t="s">
        <v>6622</v>
      </c>
      <c r="B6283" s="67" t="s">
        <v>7966</v>
      </c>
    </row>
    <row r="6284" spans="1:2" ht="15">
      <c r="A6284" s="68" t="s">
        <v>6623</v>
      </c>
      <c r="B6284" s="67" t="s">
        <v>7966</v>
      </c>
    </row>
    <row r="6285" spans="1:2" ht="15">
      <c r="A6285" s="68" t="s">
        <v>6624</v>
      </c>
      <c r="B6285" s="67" t="s">
        <v>7966</v>
      </c>
    </row>
    <row r="6286" spans="1:2" ht="15">
      <c r="A6286" s="68" t="s">
        <v>6625</v>
      </c>
      <c r="B6286" s="67" t="s">
        <v>7966</v>
      </c>
    </row>
    <row r="6287" spans="1:2" ht="15">
      <c r="A6287" s="68" t="s">
        <v>6626</v>
      </c>
      <c r="B6287" s="67" t="s">
        <v>7966</v>
      </c>
    </row>
    <row r="6288" spans="1:2" ht="15">
      <c r="A6288" s="68" t="s">
        <v>6627</v>
      </c>
      <c r="B6288" s="67" t="s">
        <v>7966</v>
      </c>
    </row>
    <row r="6289" spans="1:2" ht="15">
      <c r="A6289" s="68" t="s">
        <v>6628</v>
      </c>
      <c r="B6289" s="67" t="s">
        <v>7966</v>
      </c>
    </row>
    <row r="6290" spans="1:2" ht="15">
      <c r="A6290" s="68" t="s">
        <v>6629</v>
      </c>
      <c r="B6290" s="67" t="s">
        <v>7966</v>
      </c>
    </row>
    <row r="6291" spans="1:2" ht="15">
      <c r="A6291" s="68" t="s">
        <v>6630</v>
      </c>
      <c r="B6291" s="67" t="s">
        <v>7966</v>
      </c>
    </row>
    <row r="6292" spans="1:2" ht="15">
      <c r="A6292" s="68" t="s">
        <v>6631</v>
      </c>
      <c r="B6292" s="67" t="s">
        <v>7966</v>
      </c>
    </row>
    <row r="6293" spans="1:2" ht="15">
      <c r="A6293" s="68" t="s">
        <v>6632</v>
      </c>
      <c r="B6293" s="67" t="s">
        <v>7966</v>
      </c>
    </row>
    <row r="6294" spans="1:2" ht="15">
      <c r="A6294" s="68" t="s">
        <v>6633</v>
      </c>
      <c r="B6294" s="67" t="s">
        <v>7966</v>
      </c>
    </row>
    <row r="6295" spans="1:2" ht="15">
      <c r="A6295" s="68" t="s">
        <v>6634</v>
      </c>
      <c r="B6295" s="67" t="s">
        <v>7966</v>
      </c>
    </row>
    <row r="6296" spans="1:2" ht="15">
      <c r="A6296" s="68" t="s">
        <v>6635</v>
      </c>
      <c r="B6296" s="67" t="s">
        <v>7966</v>
      </c>
    </row>
    <row r="6297" spans="1:2" ht="15">
      <c r="A6297" s="68" t="s">
        <v>6636</v>
      </c>
      <c r="B6297" s="67" t="s">
        <v>7966</v>
      </c>
    </row>
    <row r="6298" spans="1:2" ht="15">
      <c r="A6298" s="68" t="s">
        <v>6637</v>
      </c>
      <c r="B6298" s="67" t="s">
        <v>7966</v>
      </c>
    </row>
    <row r="6299" spans="1:2" ht="15">
      <c r="A6299" s="68" t="s">
        <v>6638</v>
      </c>
      <c r="B6299" s="67" t="s">
        <v>7966</v>
      </c>
    </row>
    <row r="6300" spans="1:2" ht="15">
      <c r="A6300" s="68" t="s">
        <v>6639</v>
      </c>
      <c r="B6300" s="67" t="s">
        <v>7966</v>
      </c>
    </row>
    <row r="6301" spans="1:2" ht="15">
      <c r="A6301" s="68" t="s">
        <v>6640</v>
      </c>
      <c r="B6301" s="67" t="s">
        <v>7966</v>
      </c>
    </row>
    <row r="6302" spans="1:2" ht="15">
      <c r="A6302" s="68" t="s">
        <v>6641</v>
      </c>
      <c r="B6302" s="67" t="s">
        <v>7966</v>
      </c>
    </row>
    <row r="6303" spans="1:2" ht="15">
      <c r="A6303" s="68" t="s">
        <v>6642</v>
      </c>
      <c r="B6303" s="67" t="s">
        <v>7966</v>
      </c>
    </row>
    <row r="6304" spans="1:2" ht="15">
      <c r="A6304" s="68" t="s">
        <v>6643</v>
      </c>
      <c r="B6304" s="67" t="s">
        <v>7966</v>
      </c>
    </row>
    <row r="6305" spans="1:2" ht="15">
      <c r="A6305" s="68" t="s">
        <v>6644</v>
      </c>
      <c r="B6305" s="67" t="s">
        <v>7966</v>
      </c>
    </row>
    <row r="6306" spans="1:2" ht="15">
      <c r="A6306" s="68" t="s">
        <v>6645</v>
      </c>
      <c r="B6306" s="67" t="s">
        <v>7966</v>
      </c>
    </row>
    <row r="6307" spans="1:2" ht="15">
      <c r="A6307" s="68" t="s">
        <v>6646</v>
      </c>
      <c r="B6307" s="67" t="s">
        <v>7966</v>
      </c>
    </row>
    <row r="6308" spans="1:2" ht="15">
      <c r="A6308" s="68" t="s">
        <v>6647</v>
      </c>
      <c r="B6308" s="67" t="s">
        <v>7966</v>
      </c>
    </row>
    <row r="6309" spans="1:2" ht="15">
      <c r="A6309" s="68" t="s">
        <v>6648</v>
      </c>
      <c r="B6309" s="67" t="s">
        <v>7966</v>
      </c>
    </row>
    <row r="6310" spans="1:2" ht="15">
      <c r="A6310" s="68" t="s">
        <v>6649</v>
      </c>
      <c r="B6310" s="67" t="s">
        <v>7966</v>
      </c>
    </row>
    <row r="6311" spans="1:2" ht="15">
      <c r="A6311" s="68" t="s">
        <v>6650</v>
      </c>
      <c r="B6311" s="67" t="s">
        <v>7966</v>
      </c>
    </row>
    <row r="6312" spans="1:2" ht="15">
      <c r="A6312" s="68" t="s">
        <v>6651</v>
      </c>
      <c r="B6312" s="67" t="s">
        <v>7966</v>
      </c>
    </row>
    <row r="6313" spans="1:2" ht="15">
      <c r="A6313" s="68" t="s">
        <v>6652</v>
      </c>
      <c r="B6313" s="67" t="s">
        <v>7966</v>
      </c>
    </row>
    <row r="6314" spans="1:2" ht="15">
      <c r="A6314" s="68" t="s">
        <v>6653</v>
      </c>
      <c r="B6314" s="67" t="s">
        <v>7966</v>
      </c>
    </row>
    <row r="6315" spans="1:2" ht="15">
      <c r="A6315" s="68" t="s">
        <v>6654</v>
      </c>
      <c r="B6315" s="67" t="s">
        <v>7966</v>
      </c>
    </row>
    <row r="6316" spans="1:2" ht="15">
      <c r="A6316" s="68" t="s">
        <v>6655</v>
      </c>
      <c r="B6316" s="67" t="s">
        <v>7966</v>
      </c>
    </row>
    <row r="6317" spans="1:2" ht="15">
      <c r="A6317" s="68" t="s">
        <v>6656</v>
      </c>
      <c r="B6317" s="67" t="s">
        <v>7966</v>
      </c>
    </row>
    <row r="6318" spans="1:2" ht="15">
      <c r="A6318" s="68" t="s">
        <v>6657</v>
      </c>
      <c r="B6318" s="67" t="s">
        <v>7966</v>
      </c>
    </row>
    <row r="6319" spans="1:2" ht="15">
      <c r="A6319" s="68" t="s">
        <v>6658</v>
      </c>
      <c r="B6319" s="67" t="s">
        <v>7966</v>
      </c>
    </row>
    <row r="6320" spans="1:2" ht="15">
      <c r="A6320" s="68" t="s">
        <v>6659</v>
      </c>
      <c r="B6320" s="67" t="s">
        <v>7966</v>
      </c>
    </row>
    <row r="6321" spans="1:2" ht="15">
      <c r="A6321" s="68" t="s">
        <v>6660</v>
      </c>
      <c r="B6321" s="67" t="s">
        <v>7966</v>
      </c>
    </row>
    <row r="6322" spans="1:2" ht="15">
      <c r="A6322" s="68" t="s">
        <v>6661</v>
      </c>
      <c r="B6322" s="67" t="s">
        <v>7966</v>
      </c>
    </row>
    <row r="6323" spans="1:2" ht="15">
      <c r="A6323" s="68" t="s">
        <v>6662</v>
      </c>
      <c r="B6323" s="67" t="s">
        <v>7966</v>
      </c>
    </row>
    <row r="6324" spans="1:2" ht="15">
      <c r="A6324" s="68" t="s">
        <v>6663</v>
      </c>
      <c r="B6324" s="67" t="s">
        <v>7966</v>
      </c>
    </row>
    <row r="6325" spans="1:2" ht="15">
      <c r="A6325" s="68" t="s">
        <v>6664</v>
      </c>
      <c r="B6325" s="67" t="s">
        <v>7966</v>
      </c>
    </row>
    <row r="6326" spans="1:2" ht="15">
      <c r="A6326" s="68" t="s">
        <v>6665</v>
      </c>
      <c r="B6326" s="67" t="s">
        <v>7966</v>
      </c>
    </row>
    <row r="6327" spans="1:2" ht="15">
      <c r="A6327" s="68" t="s">
        <v>6666</v>
      </c>
      <c r="B6327" s="67" t="s">
        <v>7966</v>
      </c>
    </row>
    <row r="6328" spans="1:2" ht="15">
      <c r="A6328" s="68" t="s">
        <v>6667</v>
      </c>
      <c r="B6328" s="67" t="s">
        <v>7966</v>
      </c>
    </row>
    <row r="6329" spans="1:2" ht="15">
      <c r="A6329" s="68" t="s">
        <v>6668</v>
      </c>
      <c r="B6329" s="67" t="s">
        <v>7966</v>
      </c>
    </row>
    <row r="6330" spans="1:2" ht="15">
      <c r="A6330" s="68" t="s">
        <v>6669</v>
      </c>
      <c r="B6330" s="67" t="s">
        <v>7966</v>
      </c>
    </row>
    <row r="6331" spans="1:2" ht="15">
      <c r="A6331" s="68" t="s">
        <v>6670</v>
      </c>
      <c r="B6331" s="67" t="s">
        <v>7966</v>
      </c>
    </row>
    <row r="6332" spans="1:2" ht="15">
      <c r="A6332" s="68" t="s">
        <v>6671</v>
      </c>
      <c r="B6332" s="67" t="s">
        <v>7966</v>
      </c>
    </row>
    <row r="6333" spans="1:2" ht="15">
      <c r="A6333" s="68" t="s">
        <v>6672</v>
      </c>
      <c r="B6333" s="67" t="s">
        <v>7966</v>
      </c>
    </row>
    <row r="6334" spans="1:2" ht="15">
      <c r="A6334" s="68" t="s">
        <v>6673</v>
      </c>
      <c r="B6334" s="67" t="s">
        <v>7966</v>
      </c>
    </row>
    <row r="6335" spans="1:2" ht="15">
      <c r="A6335" s="68" t="s">
        <v>6674</v>
      </c>
      <c r="B6335" s="67" t="s">
        <v>7966</v>
      </c>
    </row>
    <row r="6336" spans="1:2" ht="15">
      <c r="A6336" s="68" t="s">
        <v>6675</v>
      </c>
      <c r="B6336" s="67" t="s">
        <v>7966</v>
      </c>
    </row>
    <row r="6337" spans="1:2" ht="15">
      <c r="A6337" s="68" t="s">
        <v>6676</v>
      </c>
      <c r="B6337" s="67" t="s">
        <v>7966</v>
      </c>
    </row>
    <row r="6338" spans="1:2" ht="15">
      <c r="A6338" s="68" t="s">
        <v>6677</v>
      </c>
      <c r="B6338" s="67" t="s">
        <v>7966</v>
      </c>
    </row>
    <row r="6339" spans="1:2" ht="15">
      <c r="A6339" s="68" t="s">
        <v>6678</v>
      </c>
      <c r="B6339" s="67" t="s">
        <v>7966</v>
      </c>
    </row>
    <row r="6340" spans="1:2" ht="15">
      <c r="A6340" s="68" t="s">
        <v>6679</v>
      </c>
      <c r="B6340" s="67" t="s">
        <v>7966</v>
      </c>
    </row>
    <row r="6341" spans="1:2" ht="15">
      <c r="A6341" s="68" t="s">
        <v>6680</v>
      </c>
      <c r="B6341" s="67" t="s">
        <v>7966</v>
      </c>
    </row>
    <row r="6342" spans="1:2" ht="15">
      <c r="A6342" s="68" t="s">
        <v>6681</v>
      </c>
      <c r="B6342" s="67" t="s">
        <v>7966</v>
      </c>
    </row>
    <row r="6343" spans="1:2" ht="15">
      <c r="A6343" s="68" t="s">
        <v>6682</v>
      </c>
      <c r="B6343" s="67" t="s">
        <v>7966</v>
      </c>
    </row>
    <row r="6344" spans="1:2" ht="15">
      <c r="A6344" s="68" t="s">
        <v>6683</v>
      </c>
      <c r="B6344" s="67" t="s">
        <v>7966</v>
      </c>
    </row>
    <row r="6345" spans="1:2" ht="15">
      <c r="A6345" s="68" t="s">
        <v>6684</v>
      </c>
      <c r="B6345" s="67" t="s">
        <v>7966</v>
      </c>
    </row>
    <row r="6346" spans="1:2" ht="15">
      <c r="A6346" s="68" t="s">
        <v>6685</v>
      </c>
      <c r="B6346" s="67" t="s">
        <v>7966</v>
      </c>
    </row>
    <row r="6347" spans="1:2" ht="15">
      <c r="A6347" s="68" t="s">
        <v>6686</v>
      </c>
      <c r="B6347" s="67" t="s">
        <v>7966</v>
      </c>
    </row>
    <row r="6348" spans="1:2" ht="15">
      <c r="A6348" s="68" t="s">
        <v>6687</v>
      </c>
      <c r="B6348" s="67" t="s">
        <v>7966</v>
      </c>
    </row>
    <row r="6349" spans="1:2" ht="15">
      <c r="A6349" s="68" t="s">
        <v>6688</v>
      </c>
      <c r="B6349" s="67" t="s">
        <v>7966</v>
      </c>
    </row>
    <row r="6350" spans="1:2" ht="15">
      <c r="A6350" s="68" t="s">
        <v>6689</v>
      </c>
      <c r="B6350" s="67" t="s">
        <v>7966</v>
      </c>
    </row>
    <row r="6351" spans="1:2" ht="15">
      <c r="A6351" s="68" t="s">
        <v>6690</v>
      </c>
      <c r="B6351" s="67" t="s">
        <v>7966</v>
      </c>
    </row>
    <row r="6352" spans="1:2" ht="15">
      <c r="A6352" s="68" t="s">
        <v>6691</v>
      </c>
      <c r="B6352" s="67" t="s">
        <v>7966</v>
      </c>
    </row>
    <row r="6353" spans="1:2" ht="15">
      <c r="A6353" s="68" t="s">
        <v>6692</v>
      </c>
      <c r="B6353" s="67" t="s">
        <v>7966</v>
      </c>
    </row>
    <row r="6354" spans="1:2" ht="15">
      <c r="A6354" s="68" t="s">
        <v>6693</v>
      </c>
      <c r="B6354" s="67" t="s">
        <v>7966</v>
      </c>
    </row>
    <row r="6355" spans="1:2" ht="15">
      <c r="A6355" s="68" t="s">
        <v>6694</v>
      </c>
      <c r="B6355" s="67" t="s">
        <v>7966</v>
      </c>
    </row>
    <row r="6356" spans="1:2" ht="15">
      <c r="A6356" s="68" t="s">
        <v>6695</v>
      </c>
      <c r="B6356" s="67" t="s">
        <v>7966</v>
      </c>
    </row>
    <row r="6357" spans="1:2" ht="15">
      <c r="A6357" s="68" t="s">
        <v>6696</v>
      </c>
      <c r="B6357" s="67" t="s">
        <v>7966</v>
      </c>
    </row>
    <row r="6358" spans="1:2" ht="15">
      <c r="A6358" s="68" t="s">
        <v>6697</v>
      </c>
      <c r="B6358" s="67" t="s">
        <v>7966</v>
      </c>
    </row>
    <row r="6359" spans="1:2" ht="15">
      <c r="A6359" s="68" t="s">
        <v>6698</v>
      </c>
      <c r="B6359" s="67" t="s">
        <v>7966</v>
      </c>
    </row>
    <row r="6360" spans="1:2" ht="15">
      <c r="A6360" s="68" t="s">
        <v>6699</v>
      </c>
      <c r="B6360" s="67" t="s">
        <v>7966</v>
      </c>
    </row>
    <row r="6361" spans="1:2" ht="15">
      <c r="A6361" s="68" t="s">
        <v>6700</v>
      </c>
      <c r="B6361" s="67" t="s">
        <v>7966</v>
      </c>
    </row>
    <row r="6362" spans="1:2" ht="15">
      <c r="A6362" s="68" t="s">
        <v>6701</v>
      </c>
      <c r="B6362" s="67" t="s">
        <v>7966</v>
      </c>
    </row>
    <row r="6363" spans="1:2" ht="15">
      <c r="A6363" s="68" t="s">
        <v>6702</v>
      </c>
      <c r="B6363" s="67" t="s">
        <v>7966</v>
      </c>
    </row>
    <row r="6364" spans="1:2" ht="15">
      <c r="A6364" s="68" t="s">
        <v>6703</v>
      </c>
      <c r="B6364" s="67" t="s">
        <v>7966</v>
      </c>
    </row>
    <row r="6365" spans="1:2" ht="15">
      <c r="A6365" s="68" t="s">
        <v>6704</v>
      </c>
      <c r="B6365" s="67" t="s">
        <v>7966</v>
      </c>
    </row>
    <row r="6366" spans="1:2" ht="15">
      <c r="A6366" s="68" t="s">
        <v>6705</v>
      </c>
      <c r="B6366" s="67" t="s">
        <v>7966</v>
      </c>
    </row>
    <row r="6367" spans="1:2" ht="15">
      <c r="A6367" s="68" t="s">
        <v>6706</v>
      </c>
      <c r="B6367" s="67" t="s">
        <v>7966</v>
      </c>
    </row>
    <row r="6368" spans="1:2" ht="15">
      <c r="A6368" s="68" t="s">
        <v>6707</v>
      </c>
      <c r="B6368" s="67" t="s">
        <v>7966</v>
      </c>
    </row>
    <row r="6369" spans="1:2" ht="15">
      <c r="A6369" s="68" t="s">
        <v>6708</v>
      </c>
      <c r="B6369" s="67" t="s">
        <v>7966</v>
      </c>
    </row>
    <row r="6370" spans="1:2" ht="15">
      <c r="A6370" s="68" t="s">
        <v>6709</v>
      </c>
      <c r="B6370" s="67" t="s">
        <v>7966</v>
      </c>
    </row>
    <row r="6371" spans="1:2" ht="15">
      <c r="A6371" s="68" t="s">
        <v>6710</v>
      </c>
      <c r="B6371" s="67" t="s">
        <v>7966</v>
      </c>
    </row>
    <row r="6372" spans="1:2" ht="15">
      <c r="A6372" s="68" t="s">
        <v>6711</v>
      </c>
      <c r="B6372" s="67" t="s">
        <v>7966</v>
      </c>
    </row>
    <row r="6373" spans="1:2" ht="15">
      <c r="A6373" s="68" t="s">
        <v>6712</v>
      </c>
      <c r="B6373" s="67" t="s">
        <v>7966</v>
      </c>
    </row>
    <row r="6374" spans="1:2" ht="15">
      <c r="A6374" s="68" t="s">
        <v>6713</v>
      </c>
      <c r="B6374" s="67" t="s">
        <v>7966</v>
      </c>
    </row>
    <row r="6375" spans="1:2" ht="15">
      <c r="A6375" s="68" t="s">
        <v>6714</v>
      </c>
      <c r="B6375" s="67" t="s">
        <v>7966</v>
      </c>
    </row>
    <row r="6376" spans="1:2" ht="15">
      <c r="A6376" s="68" t="s">
        <v>6715</v>
      </c>
      <c r="B6376" s="67" t="s">
        <v>7966</v>
      </c>
    </row>
    <row r="6377" spans="1:2" ht="15">
      <c r="A6377" s="68" t="s">
        <v>6716</v>
      </c>
      <c r="B6377" s="67" t="s">
        <v>7966</v>
      </c>
    </row>
    <row r="6378" spans="1:2" ht="15">
      <c r="A6378" s="68" t="s">
        <v>6717</v>
      </c>
      <c r="B6378" s="67" t="s">
        <v>7966</v>
      </c>
    </row>
    <row r="6379" spans="1:2" ht="15">
      <c r="A6379" s="68" t="s">
        <v>6718</v>
      </c>
      <c r="B6379" s="67" t="s">
        <v>7966</v>
      </c>
    </row>
    <row r="6380" spans="1:2" ht="15">
      <c r="A6380" s="68" t="s">
        <v>6719</v>
      </c>
      <c r="B6380" s="67" t="s">
        <v>7966</v>
      </c>
    </row>
    <row r="6381" spans="1:2" ht="15">
      <c r="A6381" s="68" t="s">
        <v>6720</v>
      </c>
      <c r="B6381" s="67" t="s">
        <v>7966</v>
      </c>
    </row>
    <row r="6382" spans="1:2" ht="15">
      <c r="A6382" s="68" t="s">
        <v>6721</v>
      </c>
      <c r="B6382" s="67" t="s">
        <v>7966</v>
      </c>
    </row>
    <row r="6383" spans="1:2" ht="15">
      <c r="A6383" s="68" t="s">
        <v>6722</v>
      </c>
      <c r="B6383" s="67" t="s">
        <v>7966</v>
      </c>
    </row>
    <row r="6384" spans="1:2" ht="15">
      <c r="A6384" s="68" t="s">
        <v>6723</v>
      </c>
      <c r="B6384" s="67" t="s">
        <v>7966</v>
      </c>
    </row>
    <row r="6385" spans="1:2" ht="15">
      <c r="A6385" s="68" t="s">
        <v>6724</v>
      </c>
      <c r="B6385" s="67" t="s">
        <v>7966</v>
      </c>
    </row>
    <row r="6386" spans="1:2" ht="15">
      <c r="A6386" s="68" t="s">
        <v>6725</v>
      </c>
      <c r="B6386" s="67" t="s">
        <v>7966</v>
      </c>
    </row>
    <row r="6387" spans="1:2" ht="15">
      <c r="A6387" s="68" t="s">
        <v>6726</v>
      </c>
      <c r="B6387" s="67" t="s">
        <v>7966</v>
      </c>
    </row>
    <row r="6388" spans="1:2" ht="15">
      <c r="A6388" s="68" t="s">
        <v>6727</v>
      </c>
      <c r="B6388" s="67" t="s">
        <v>7966</v>
      </c>
    </row>
    <row r="6389" spans="1:2" ht="15">
      <c r="A6389" s="68" t="s">
        <v>6728</v>
      </c>
      <c r="B6389" s="67" t="s">
        <v>7966</v>
      </c>
    </row>
    <row r="6390" spans="1:2" ht="15">
      <c r="A6390" s="68" t="s">
        <v>6729</v>
      </c>
      <c r="B6390" s="67" t="s">
        <v>7966</v>
      </c>
    </row>
    <row r="6391" spans="1:2" ht="15">
      <c r="A6391" s="68" t="s">
        <v>6730</v>
      </c>
      <c r="B6391" s="67" t="s">
        <v>7966</v>
      </c>
    </row>
    <row r="6392" spans="1:2" ht="15">
      <c r="A6392" s="68" t="s">
        <v>6731</v>
      </c>
      <c r="B6392" s="67" t="s">
        <v>7966</v>
      </c>
    </row>
    <row r="6393" spans="1:2" ht="15">
      <c r="A6393" s="68" t="s">
        <v>6732</v>
      </c>
      <c r="B6393" s="67" t="s">
        <v>7966</v>
      </c>
    </row>
    <row r="6394" spans="1:2" ht="15">
      <c r="A6394" s="68" t="s">
        <v>6733</v>
      </c>
      <c r="B6394" s="67" t="s">
        <v>7966</v>
      </c>
    </row>
    <row r="6395" spans="1:2" ht="15">
      <c r="A6395" s="68" t="s">
        <v>6734</v>
      </c>
      <c r="B6395" s="67" t="s">
        <v>7966</v>
      </c>
    </row>
    <row r="6396" spans="1:2" ht="15">
      <c r="A6396" s="68" t="s">
        <v>6735</v>
      </c>
      <c r="B6396" s="67" t="s">
        <v>7966</v>
      </c>
    </row>
    <row r="6397" spans="1:2" ht="15">
      <c r="A6397" s="68" t="s">
        <v>6736</v>
      </c>
      <c r="B6397" s="67" t="s">
        <v>7966</v>
      </c>
    </row>
    <row r="6398" spans="1:2" ht="15">
      <c r="A6398" s="68" t="s">
        <v>6737</v>
      </c>
      <c r="B6398" s="67" t="s">
        <v>7966</v>
      </c>
    </row>
    <row r="6399" spans="1:2" ht="15">
      <c r="A6399" s="68" t="s">
        <v>6738</v>
      </c>
      <c r="B6399" s="67" t="s">
        <v>7966</v>
      </c>
    </row>
    <row r="6400" spans="1:2" ht="15">
      <c r="A6400" s="68" t="s">
        <v>6739</v>
      </c>
      <c r="B6400" s="67" t="s">
        <v>7966</v>
      </c>
    </row>
    <row r="6401" spans="1:2" ht="15">
      <c r="A6401" s="68" t="s">
        <v>6740</v>
      </c>
      <c r="B6401" s="67" t="s">
        <v>7966</v>
      </c>
    </row>
    <row r="6402" spans="1:2" ht="15">
      <c r="A6402" s="68" t="s">
        <v>6741</v>
      </c>
      <c r="B6402" s="67" t="s">
        <v>7966</v>
      </c>
    </row>
    <row r="6403" spans="1:2" ht="15">
      <c r="A6403" s="68" t="s">
        <v>6742</v>
      </c>
      <c r="B6403" s="67" t="s">
        <v>7966</v>
      </c>
    </row>
    <row r="6404" spans="1:2" ht="15">
      <c r="A6404" s="68" t="s">
        <v>6743</v>
      </c>
      <c r="B6404" s="67" t="s">
        <v>7966</v>
      </c>
    </row>
    <row r="6405" spans="1:2" ht="15">
      <c r="A6405" s="68" t="s">
        <v>6744</v>
      </c>
      <c r="B6405" s="67" t="s">
        <v>7966</v>
      </c>
    </row>
    <row r="6406" spans="1:2" ht="15">
      <c r="A6406" s="68" t="s">
        <v>6745</v>
      </c>
      <c r="B6406" s="67" t="s">
        <v>7966</v>
      </c>
    </row>
    <row r="6407" spans="1:2" ht="15">
      <c r="A6407" s="68" t="s">
        <v>6746</v>
      </c>
      <c r="B6407" s="67" t="s">
        <v>7966</v>
      </c>
    </row>
    <row r="6408" spans="1:2" ht="15">
      <c r="A6408" s="68" t="s">
        <v>6747</v>
      </c>
      <c r="B6408" s="67" t="s">
        <v>7966</v>
      </c>
    </row>
    <row r="6409" spans="1:2" ht="15">
      <c r="A6409" s="68" t="s">
        <v>6748</v>
      </c>
      <c r="B6409" s="67" t="s">
        <v>7966</v>
      </c>
    </row>
    <row r="6410" spans="1:2" ht="15">
      <c r="A6410" s="68" t="s">
        <v>6749</v>
      </c>
      <c r="B6410" s="67" t="s">
        <v>7966</v>
      </c>
    </row>
    <row r="6411" spans="1:2" ht="15">
      <c r="A6411" s="68" t="s">
        <v>6750</v>
      </c>
      <c r="B6411" s="67" t="s">
        <v>7966</v>
      </c>
    </row>
    <row r="6412" spans="1:2" ht="15">
      <c r="A6412" s="68" t="s">
        <v>6751</v>
      </c>
      <c r="B6412" s="67" t="s">
        <v>7966</v>
      </c>
    </row>
    <row r="6413" spans="1:2" ht="15">
      <c r="A6413" s="68" t="s">
        <v>6752</v>
      </c>
      <c r="B6413" s="67" t="s">
        <v>7966</v>
      </c>
    </row>
    <row r="6414" spans="1:2" ht="15">
      <c r="A6414" s="68" t="s">
        <v>6753</v>
      </c>
      <c r="B6414" s="67" t="s">
        <v>7966</v>
      </c>
    </row>
    <row r="6415" spans="1:2" ht="15">
      <c r="A6415" s="68" t="s">
        <v>6754</v>
      </c>
      <c r="B6415" s="67" t="s">
        <v>7966</v>
      </c>
    </row>
    <row r="6416" spans="1:2" ht="15">
      <c r="A6416" s="68" t="s">
        <v>6755</v>
      </c>
      <c r="B6416" s="67" t="s">
        <v>7966</v>
      </c>
    </row>
    <row r="6417" spans="1:2" ht="15">
      <c r="A6417" s="68" t="s">
        <v>6756</v>
      </c>
      <c r="B6417" s="67" t="s">
        <v>7966</v>
      </c>
    </row>
    <row r="6418" spans="1:2" ht="15">
      <c r="A6418" s="68" t="s">
        <v>6757</v>
      </c>
      <c r="B6418" s="67" t="s">
        <v>7966</v>
      </c>
    </row>
    <row r="6419" spans="1:2" ht="15">
      <c r="A6419" s="68" t="s">
        <v>6758</v>
      </c>
      <c r="B6419" s="67" t="s">
        <v>7966</v>
      </c>
    </row>
    <row r="6420" spans="1:2" ht="15">
      <c r="A6420" s="68" t="s">
        <v>6759</v>
      </c>
      <c r="B6420" s="67" t="s">
        <v>7966</v>
      </c>
    </row>
    <row r="6421" spans="1:2" ht="15">
      <c r="A6421" s="68" t="s">
        <v>6760</v>
      </c>
      <c r="B6421" s="67" t="s">
        <v>7966</v>
      </c>
    </row>
    <row r="6422" spans="1:2" ht="15">
      <c r="A6422" s="68" t="s">
        <v>6761</v>
      </c>
      <c r="B6422" s="67" t="s">
        <v>7966</v>
      </c>
    </row>
    <row r="6423" spans="1:2" ht="15">
      <c r="A6423" s="68" t="s">
        <v>6762</v>
      </c>
      <c r="B6423" s="67" t="s">
        <v>7966</v>
      </c>
    </row>
    <row r="6424" spans="1:2" ht="15">
      <c r="A6424" s="68" t="s">
        <v>6763</v>
      </c>
      <c r="B6424" s="67" t="s">
        <v>7966</v>
      </c>
    </row>
    <row r="6425" spans="1:2" ht="15">
      <c r="A6425" s="68" t="s">
        <v>6764</v>
      </c>
      <c r="B6425" s="67" t="s">
        <v>7966</v>
      </c>
    </row>
    <row r="6426" spans="1:2" ht="15">
      <c r="A6426" s="68" t="s">
        <v>6765</v>
      </c>
      <c r="B6426" s="67" t="s">
        <v>7966</v>
      </c>
    </row>
    <row r="6427" spans="1:2" ht="15">
      <c r="A6427" s="68" t="s">
        <v>6766</v>
      </c>
      <c r="B6427" s="67" t="s">
        <v>7966</v>
      </c>
    </row>
    <row r="6428" spans="1:2" ht="15">
      <c r="A6428" s="68" t="s">
        <v>6767</v>
      </c>
      <c r="B6428" s="67" t="s">
        <v>7966</v>
      </c>
    </row>
    <row r="6429" spans="1:2" ht="15">
      <c r="A6429" s="68" t="s">
        <v>6768</v>
      </c>
      <c r="B6429" s="67" t="s">
        <v>7966</v>
      </c>
    </row>
    <row r="6430" spans="1:2" ht="15">
      <c r="A6430" s="68" t="s">
        <v>6769</v>
      </c>
      <c r="B6430" s="67" t="s">
        <v>7966</v>
      </c>
    </row>
    <row r="6431" spans="1:2" ht="15">
      <c r="A6431" s="68" t="s">
        <v>6770</v>
      </c>
      <c r="B6431" s="67" t="s">
        <v>7966</v>
      </c>
    </row>
    <row r="6432" spans="1:2" ht="15">
      <c r="A6432" s="68" t="s">
        <v>6771</v>
      </c>
      <c r="B6432" s="67" t="s">
        <v>7966</v>
      </c>
    </row>
    <row r="6433" spans="1:2" ht="15">
      <c r="A6433" s="68" t="s">
        <v>6772</v>
      </c>
      <c r="B6433" s="67" t="s">
        <v>7966</v>
      </c>
    </row>
    <row r="6434" spans="1:2" ht="15">
      <c r="A6434" s="68" t="s">
        <v>6773</v>
      </c>
      <c r="B6434" s="67" t="s">
        <v>7966</v>
      </c>
    </row>
    <row r="6435" spans="1:2" ht="15">
      <c r="A6435" s="68" t="s">
        <v>6774</v>
      </c>
      <c r="B6435" s="67" t="s">
        <v>7966</v>
      </c>
    </row>
    <row r="6436" spans="1:2" ht="15">
      <c r="A6436" s="68" t="s">
        <v>6775</v>
      </c>
      <c r="B6436" s="67" t="s">
        <v>7966</v>
      </c>
    </row>
    <row r="6437" spans="1:2" ht="15">
      <c r="A6437" s="68" t="s">
        <v>6776</v>
      </c>
      <c r="B6437" s="67" t="s">
        <v>7966</v>
      </c>
    </row>
    <row r="6438" spans="1:2" ht="15">
      <c r="A6438" s="68" t="s">
        <v>6777</v>
      </c>
      <c r="B6438" s="67" t="s">
        <v>7966</v>
      </c>
    </row>
    <row r="6439" spans="1:2" ht="15">
      <c r="A6439" s="68" t="s">
        <v>6778</v>
      </c>
      <c r="B6439" s="67" t="s">
        <v>7966</v>
      </c>
    </row>
    <row r="6440" spans="1:2" ht="15">
      <c r="A6440" s="68" t="s">
        <v>6779</v>
      </c>
      <c r="B6440" s="67" t="s">
        <v>7966</v>
      </c>
    </row>
    <row r="6441" spans="1:2" ht="15">
      <c r="A6441" s="68" t="s">
        <v>6780</v>
      </c>
      <c r="B6441" s="67" t="s">
        <v>7966</v>
      </c>
    </row>
    <row r="6442" spans="1:2" ht="15">
      <c r="A6442" s="68" t="s">
        <v>6781</v>
      </c>
      <c r="B6442" s="67" t="s">
        <v>7966</v>
      </c>
    </row>
    <row r="6443" spans="1:2" ht="15">
      <c r="A6443" s="68" t="s">
        <v>6782</v>
      </c>
      <c r="B6443" s="67" t="s">
        <v>7966</v>
      </c>
    </row>
    <row r="6444" spans="1:2" ht="15">
      <c r="A6444" s="68" t="s">
        <v>6783</v>
      </c>
      <c r="B6444" s="67" t="s">
        <v>7966</v>
      </c>
    </row>
    <row r="6445" spans="1:2" ht="15">
      <c r="A6445" s="68" t="s">
        <v>6784</v>
      </c>
      <c r="B6445" s="67" t="s">
        <v>7966</v>
      </c>
    </row>
    <row r="6446" spans="1:2" ht="15">
      <c r="A6446" s="68" t="s">
        <v>6785</v>
      </c>
      <c r="B6446" s="67" t="s">
        <v>7966</v>
      </c>
    </row>
    <row r="6447" spans="1:2" ht="15">
      <c r="A6447" s="68" t="s">
        <v>6786</v>
      </c>
      <c r="B6447" s="67" t="s">
        <v>7966</v>
      </c>
    </row>
    <row r="6448" spans="1:2" ht="15">
      <c r="A6448" s="68" t="s">
        <v>6787</v>
      </c>
      <c r="B6448" s="67" t="s">
        <v>7966</v>
      </c>
    </row>
    <row r="6449" spans="1:2" ht="15">
      <c r="A6449" s="68" t="s">
        <v>6788</v>
      </c>
      <c r="B6449" s="67" t="s">
        <v>7966</v>
      </c>
    </row>
    <row r="6450" spans="1:2" ht="15">
      <c r="A6450" s="68" t="s">
        <v>6789</v>
      </c>
      <c r="B6450" s="67" t="s">
        <v>7966</v>
      </c>
    </row>
    <row r="6451" spans="1:2" ht="15">
      <c r="A6451" s="68" t="s">
        <v>6790</v>
      </c>
      <c r="B6451" s="67" t="s">
        <v>7966</v>
      </c>
    </row>
    <row r="6452" spans="1:2" ht="15">
      <c r="A6452" s="68" t="s">
        <v>6791</v>
      </c>
      <c r="B6452" s="67" t="s">
        <v>7966</v>
      </c>
    </row>
    <row r="6453" spans="1:2" ht="15">
      <c r="A6453" s="68" t="s">
        <v>6792</v>
      </c>
      <c r="B6453" s="67" t="s">
        <v>7966</v>
      </c>
    </row>
    <row r="6454" spans="1:2" ht="15">
      <c r="A6454" s="68" t="s">
        <v>6793</v>
      </c>
      <c r="B6454" s="67" t="s">
        <v>7966</v>
      </c>
    </row>
    <row r="6455" spans="1:2" ht="15">
      <c r="A6455" s="68" t="s">
        <v>6794</v>
      </c>
      <c r="B6455" s="67" t="s">
        <v>7966</v>
      </c>
    </row>
    <row r="6456" spans="1:2" ht="15">
      <c r="A6456" s="68" t="s">
        <v>6795</v>
      </c>
      <c r="B6456" s="67" t="s">
        <v>7966</v>
      </c>
    </row>
    <row r="6457" spans="1:2" ht="15">
      <c r="A6457" s="68" t="s">
        <v>6796</v>
      </c>
      <c r="B6457" s="67" t="s">
        <v>7966</v>
      </c>
    </row>
    <row r="6458" spans="1:2" ht="15">
      <c r="A6458" s="68" t="s">
        <v>6797</v>
      </c>
      <c r="B6458" s="67" t="s">
        <v>7966</v>
      </c>
    </row>
    <row r="6459" spans="1:2" ht="15">
      <c r="A6459" s="68" t="s">
        <v>6798</v>
      </c>
      <c r="B6459" s="67" t="s">
        <v>7966</v>
      </c>
    </row>
    <row r="6460" spans="1:2" ht="15">
      <c r="A6460" s="68" t="s">
        <v>6799</v>
      </c>
      <c r="B6460" s="67" t="s">
        <v>7966</v>
      </c>
    </row>
    <row r="6461" spans="1:2" ht="15">
      <c r="A6461" s="68" t="s">
        <v>6800</v>
      </c>
      <c r="B6461" s="67" t="s">
        <v>7966</v>
      </c>
    </row>
    <row r="6462" spans="1:2" ht="15">
      <c r="A6462" s="68" t="s">
        <v>6801</v>
      </c>
      <c r="B6462" s="67" t="s">
        <v>7966</v>
      </c>
    </row>
    <row r="6463" spans="1:2" ht="15">
      <c r="A6463" s="68" t="s">
        <v>6802</v>
      </c>
      <c r="B6463" s="67" t="s">
        <v>7966</v>
      </c>
    </row>
    <row r="6464" spans="1:2" ht="15">
      <c r="A6464" s="68" t="s">
        <v>6803</v>
      </c>
      <c r="B6464" s="67" t="s">
        <v>7966</v>
      </c>
    </row>
    <row r="6465" spans="1:2" ht="15">
      <c r="A6465" s="68" t="s">
        <v>6804</v>
      </c>
      <c r="B6465" s="67" t="s">
        <v>7966</v>
      </c>
    </row>
    <row r="6466" spans="1:2" ht="15">
      <c r="A6466" s="68" t="s">
        <v>6805</v>
      </c>
      <c r="B6466" s="67" t="s">
        <v>7966</v>
      </c>
    </row>
    <row r="6467" spans="1:2" ht="15">
      <c r="A6467" s="68" t="s">
        <v>6806</v>
      </c>
      <c r="B6467" s="67" t="s">
        <v>7966</v>
      </c>
    </row>
    <row r="6468" spans="1:2" ht="15">
      <c r="A6468" s="68" t="s">
        <v>6807</v>
      </c>
      <c r="B6468" s="67" t="s">
        <v>7966</v>
      </c>
    </row>
    <row r="6469" spans="1:2" ht="15">
      <c r="A6469" s="68" t="s">
        <v>6808</v>
      </c>
      <c r="B6469" s="67" t="s">
        <v>7966</v>
      </c>
    </row>
    <row r="6470" spans="1:2" ht="15">
      <c r="A6470" s="68" t="s">
        <v>6809</v>
      </c>
      <c r="B6470" s="67" t="s">
        <v>7966</v>
      </c>
    </row>
    <row r="6471" spans="1:2" ht="15">
      <c r="A6471" s="68" t="s">
        <v>6810</v>
      </c>
      <c r="B6471" s="67" t="s">
        <v>7966</v>
      </c>
    </row>
    <row r="6472" spans="1:2" ht="15">
      <c r="A6472" s="68" t="s">
        <v>6811</v>
      </c>
      <c r="B6472" s="67" t="s">
        <v>7966</v>
      </c>
    </row>
    <row r="6473" spans="1:2" ht="15">
      <c r="A6473" s="68" t="s">
        <v>6812</v>
      </c>
      <c r="B6473" s="67" t="s">
        <v>7966</v>
      </c>
    </row>
    <row r="6474" spans="1:2" ht="15">
      <c r="A6474" s="68" t="s">
        <v>6813</v>
      </c>
      <c r="B6474" s="67" t="s">
        <v>7966</v>
      </c>
    </row>
    <row r="6475" spans="1:2" ht="15">
      <c r="A6475" s="68" t="s">
        <v>6814</v>
      </c>
      <c r="B6475" s="67" t="s">
        <v>7966</v>
      </c>
    </row>
    <row r="6476" spans="1:2" ht="15">
      <c r="A6476" s="68" t="s">
        <v>6815</v>
      </c>
      <c r="B6476" s="67" t="s">
        <v>7966</v>
      </c>
    </row>
    <row r="6477" spans="1:2" ht="15">
      <c r="A6477" s="68" t="s">
        <v>6816</v>
      </c>
      <c r="B6477" s="67" t="s">
        <v>7966</v>
      </c>
    </row>
    <row r="6478" spans="1:2" ht="15">
      <c r="A6478" s="68" t="s">
        <v>6817</v>
      </c>
      <c r="B6478" s="67" t="s">
        <v>7966</v>
      </c>
    </row>
    <row r="6479" spans="1:2" ht="15">
      <c r="A6479" s="68" t="s">
        <v>6818</v>
      </c>
      <c r="B6479" s="67" t="s">
        <v>7966</v>
      </c>
    </row>
    <row r="6480" spans="1:2" ht="15">
      <c r="A6480" s="68" t="s">
        <v>6819</v>
      </c>
      <c r="B6480" s="67" t="s">
        <v>7966</v>
      </c>
    </row>
    <row r="6481" spans="1:2" ht="15">
      <c r="A6481" s="68" t="s">
        <v>6820</v>
      </c>
      <c r="B6481" s="67" t="s">
        <v>7966</v>
      </c>
    </row>
    <row r="6482" spans="1:2" ht="15">
      <c r="A6482" s="68" t="s">
        <v>6821</v>
      </c>
      <c r="B6482" s="67" t="s">
        <v>7966</v>
      </c>
    </row>
    <row r="6483" spans="1:2" ht="15">
      <c r="A6483" s="68" t="s">
        <v>6822</v>
      </c>
      <c r="B6483" s="67" t="s">
        <v>7966</v>
      </c>
    </row>
    <row r="6484" spans="1:2" ht="15">
      <c r="A6484" s="68" t="s">
        <v>6823</v>
      </c>
      <c r="B6484" s="67" t="s">
        <v>7966</v>
      </c>
    </row>
    <row r="6485" spans="1:2" ht="15">
      <c r="A6485" s="68" t="s">
        <v>6824</v>
      </c>
      <c r="B6485" s="67" t="s">
        <v>7966</v>
      </c>
    </row>
    <row r="6486" spans="1:2" ht="15">
      <c r="A6486" s="68" t="s">
        <v>6825</v>
      </c>
      <c r="B6486" s="67" t="s">
        <v>7966</v>
      </c>
    </row>
    <row r="6487" spans="1:2" ht="15">
      <c r="A6487" s="68" t="s">
        <v>6826</v>
      </c>
      <c r="B6487" s="67" t="s">
        <v>7966</v>
      </c>
    </row>
    <row r="6488" spans="1:2" ht="15">
      <c r="A6488" s="68" t="s">
        <v>6827</v>
      </c>
      <c r="B6488" s="67" t="s">
        <v>7966</v>
      </c>
    </row>
    <row r="6489" spans="1:2" ht="15">
      <c r="A6489" s="68" t="s">
        <v>6828</v>
      </c>
      <c r="B6489" s="67" t="s">
        <v>7966</v>
      </c>
    </row>
    <row r="6490" spans="1:2" ht="15">
      <c r="A6490" s="68" t="s">
        <v>6829</v>
      </c>
      <c r="B6490" s="67" t="s">
        <v>7966</v>
      </c>
    </row>
    <row r="6491" spans="1:2" ht="15">
      <c r="A6491" s="68" t="s">
        <v>6830</v>
      </c>
      <c r="B6491" s="67" t="s">
        <v>7966</v>
      </c>
    </row>
    <row r="6492" spans="1:2" ht="15">
      <c r="A6492" s="68" t="s">
        <v>6831</v>
      </c>
      <c r="B6492" s="67" t="s">
        <v>7966</v>
      </c>
    </row>
    <row r="6493" spans="1:2" ht="15">
      <c r="A6493" s="68" t="s">
        <v>6832</v>
      </c>
      <c r="B6493" s="67" t="s">
        <v>7966</v>
      </c>
    </row>
    <row r="6494" spans="1:2" ht="15">
      <c r="A6494" s="68" t="s">
        <v>6833</v>
      </c>
      <c r="B6494" s="67" t="s">
        <v>7966</v>
      </c>
    </row>
    <row r="6495" spans="1:2" ht="15">
      <c r="A6495" s="68" t="s">
        <v>6834</v>
      </c>
      <c r="B6495" s="67" t="s">
        <v>7966</v>
      </c>
    </row>
    <row r="6496" spans="1:2" ht="15">
      <c r="A6496" s="68" t="s">
        <v>6835</v>
      </c>
      <c r="B6496" s="67" t="s">
        <v>7966</v>
      </c>
    </row>
    <row r="6497" spans="1:2" ht="15">
      <c r="A6497" s="68" t="s">
        <v>6836</v>
      </c>
      <c r="B6497" s="67" t="s">
        <v>7966</v>
      </c>
    </row>
    <row r="6498" spans="1:2" ht="15">
      <c r="A6498" s="68" t="s">
        <v>6837</v>
      </c>
      <c r="B6498" s="67" t="s">
        <v>7966</v>
      </c>
    </row>
    <row r="6499" spans="1:2" ht="15">
      <c r="A6499" s="68" t="s">
        <v>6838</v>
      </c>
      <c r="B6499" s="67" t="s">
        <v>7966</v>
      </c>
    </row>
    <row r="6500" spans="1:2" ht="15">
      <c r="A6500" s="68" t="s">
        <v>6839</v>
      </c>
      <c r="B6500" s="67" t="s">
        <v>7966</v>
      </c>
    </row>
    <row r="6501" spans="1:2" ht="15">
      <c r="A6501" s="68" t="s">
        <v>6840</v>
      </c>
      <c r="B6501" s="67" t="s">
        <v>7966</v>
      </c>
    </row>
    <row r="6502" spans="1:2" ht="15">
      <c r="A6502" s="68" t="s">
        <v>6841</v>
      </c>
      <c r="B6502" s="67" t="s">
        <v>7966</v>
      </c>
    </row>
    <row r="6503" spans="1:2" ht="15">
      <c r="A6503" s="68" t="s">
        <v>6842</v>
      </c>
      <c r="B6503" s="67" t="s">
        <v>7966</v>
      </c>
    </row>
    <row r="6504" spans="1:2" ht="15">
      <c r="A6504" s="68" t="s">
        <v>6843</v>
      </c>
      <c r="B6504" s="67" t="s">
        <v>7966</v>
      </c>
    </row>
    <row r="6505" spans="1:2" ht="15">
      <c r="A6505" s="68" t="s">
        <v>6844</v>
      </c>
      <c r="B6505" s="67" t="s">
        <v>7966</v>
      </c>
    </row>
    <row r="6506" spans="1:2" ht="15">
      <c r="A6506" s="68" t="s">
        <v>6845</v>
      </c>
      <c r="B6506" s="67" t="s">
        <v>7966</v>
      </c>
    </row>
    <row r="6507" spans="1:2" ht="15">
      <c r="A6507" s="68" t="s">
        <v>6846</v>
      </c>
      <c r="B6507" s="67" t="s">
        <v>7966</v>
      </c>
    </row>
    <row r="6508" spans="1:2" ht="15">
      <c r="A6508" s="68" t="s">
        <v>6847</v>
      </c>
      <c r="B6508" s="67" t="s">
        <v>7966</v>
      </c>
    </row>
    <row r="6509" spans="1:2" ht="15">
      <c r="A6509" s="68" t="s">
        <v>6848</v>
      </c>
      <c r="B6509" s="67" t="s">
        <v>7966</v>
      </c>
    </row>
    <row r="6510" spans="1:2" ht="15">
      <c r="A6510" s="68" t="s">
        <v>6849</v>
      </c>
      <c r="B6510" s="67" t="s">
        <v>7966</v>
      </c>
    </row>
    <row r="6511" spans="1:2" ht="15">
      <c r="A6511" s="68" t="s">
        <v>6850</v>
      </c>
      <c r="B6511" s="67" t="s">
        <v>7966</v>
      </c>
    </row>
    <row r="6512" spans="1:2" ht="15">
      <c r="A6512" s="68" t="s">
        <v>6851</v>
      </c>
      <c r="B6512" s="67" t="s">
        <v>7966</v>
      </c>
    </row>
    <row r="6513" spans="1:2" ht="15">
      <c r="A6513" s="68" t="s">
        <v>6852</v>
      </c>
      <c r="B6513" s="67" t="s">
        <v>7966</v>
      </c>
    </row>
    <row r="6514" spans="1:2" ht="15">
      <c r="A6514" s="68" t="s">
        <v>6853</v>
      </c>
      <c r="B6514" s="67" t="s">
        <v>7966</v>
      </c>
    </row>
    <row r="6515" spans="1:2" ht="15">
      <c r="A6515" s="68" t="s">
        <v>6854</v>
      </c>
      <c r="B6515" s="67" t="s">
        <v>7966</v>
      </c>
    </row>
    <row r="6516" spans="1:2" ht="15">
      <c r="A6516" s="68" t="s">
        <v>6855</v>
      </c>
      <c r="B6516" s="67" t="s">
        <v>7966</v>
      </c>
    </row>
    <row r="6517" spans="1:2" ht="15">
      <c r="A6517" s="68" t="s">
        <v>6856</v>
      </c>
      <c r="B6517" s="67" t="s">
        <v>7966</v>
      </c>
    </row>
    <row r="6518" spans="1:2" ht="15">
      <c r="A6518" s="68" t="s">
        <v>6857</v>
      </c>
      <c r="B6518" s="67" t="s">
        <v>7966</v>
      </c>
    </row>
    <row r="6519" spans="1:2" ht="15">
      <c r="A6519" s="68" t="s">
        <v>6858</v>
      </c>
      <c r="B6519" s="67" t="s">
        <v>7966</v>
      </c>
    </row>
    <row r="6520" spans="1:2" ht="15">
      <c r="A6520" s="68" t="s">
        <v>6859</v>
      </c>
      <c r="B6520" s="67" t="s">
        <v>7966</v>
      </c>
    </row>
    <row r="6521" spans="1:2" ht="15">
      <c r="A6521" s="68" t="s">
        <v>6860</v>
      </c>
      <c r="B6521" s="67" t="s">
        <v>7966</v>
      </c>
    </row>
    <row r="6522" spans="1:2" ht="15">
      <c r="A6522" s="68" t="s">
        <v>6861</v>
      </c>
      <c r="B6522" s="67" t="s">
        <v>7966</v>
      </c>
    </row>
    <row r="6523" spans="1:2" ht="15">
      <c r="A6523" s="68" t="s">
        <v>6862</v>
      </c>
      <c r="B6523" s="67" t="s">
        <v>7966</v>
      </c>
    </row>
    <row r="6524" spans="1:2" ht="15">
      <c r="A6524" s="68" t="s">
        <v>6863</v>
      </c>
      <c r="B6524" s="67" t="s">
        <v>7966</v>
      </c>
    </row>
    <row r="6525" spans="1:2" ht="15">
      <c r="A6525" s="68" t="s">
        <v>6864</v>
      </c>
      <c r="B6525" s="67" t="s">
        <v>7966</v>
      </c>
    </row>
    <row r="6526" spans="1:2" ht="15">
      <c r="A6526" s="68" t="s">
        <v>6865</v>
      </c>
      <c r="B6526" s="67" t="s">
        <v>7966</v>
      </c>
    </row>
    <row r="6527" spans="1:2" ht="15">
      <c r="A6527" s="68" t="s">
        <v>6866</v>
      </c>
      <c r="B6527" s="67" t="s">
        <v>7966</v>
      </c>
    </row>
    <row r="6528" spans="1:2" ht="15">
      <c r="A6528" s="68" t="s">
        <v>6867</v>
      </c>
      <c r="B6528" s="67" t="s">
        <v>7966</v>
      </c>
    </row>
    <row r="6529" spans="1:2" ht="15">
      <c r="A6529" s="68" t="s">
        <v>6868</v>
      </c>
      <c r="B6529" s="67" t="s">
        <v>7966</v>
      </c>
    </row>
    <row r="6530" spans="1:2" ht="15">
      <c r="A6530" s="68" t="s">
        <v>6869</v>
      </c>
      <c r="B6530" s="67" t="s">
        <v>7966</v>
      </c>
    </row>
    <row r="6531" spans="1:2" ht="15">
      <c r="A6531" s="68" t="s">
        <v>6870</v>
      </c>
      <c r="B6531" s="67" t="s">
        <v>7966</v>
      </c>
    </row>
    <row r="6532" spans="1:2" ht="15">
      <c r="A6532" s="68" t="s">
        <v>6871</v>
      </c>
      <c r="B6532" s="67" t="s">
        <v>7966</v>
      </c>
    </row>
    <row r="6533" spans="1:2" ht="15">
      <c r="A6533" s="68" t="s">
        <v>6872</v>
      </c>
      <c r="B6533" s="67" t="s">
        <v>7966</v>
      </c>
    </row>
    <row r="6534" spans="1:2" ht="15">
      <c r="A6534" s="68" t="s">
        <v>6873</v>
      </c>
      <c r="B6534" s="67" t="s">
        <v>7966</v>
      </c>
    </row>
    <row r="6535" spans="1:2" ht="15">
      <c r="A6535" s="68" t="s">
        <v>6874</v>
      </c>
      <c r="B6535" s="67" t="s">
        <v>7966</v>
      </c>
    </row>
    <row r="6536" spans="1:2" ht="15">
      <c r="A6536" s="68" t="s">
        <v>6875</v>
      </c>
      <c r="B6536" s="67" t="s">
        <v>7966</v>
      </c>
    </row>
    <row r="6537" spans="1:2" ht="15">
      <c r="A6537" s="68" t="s">
        <v>6876</v>
      </c>
      <c r="B6537" s="67" t="s">
        <v>7966</v>
      </c>
    </row>
    <row r="6538" spans="1:2" ht="15">
      <c r="A6538" s="68" t="s">
        <v>6877</v>
      </c>
      <c r="B6538" s="67" t="s">
        <v>7966</v>
      </c>
    </row>
    <row r="6539" spans="1:2" ht="15">
      <c r="A6539" s="68" t="s">
        <v>6878</v>
      </c>
      <c r="B6539" s="67" t="s">
        <v>7966</v>
      </c>
    </row>
    <row r="6540" spans="1:2" ht="15">
      <c r="A6540" s="68" t="s">
        <v>6879</v>
      </c>
      <c r="B6540" s="67" t="s">
        <v>7966</v>
      </c>
    </row>
    <row r="6541" spans="1:2" ht="15">
      <c r="A6541" s="68" t="s">
        <v>6880</v>
      </c>
      <c r="B6541" s="67" t="s">
        <v>7966</v>
      </c>
    </row>
    <row r="6542" spans="1:2" ht="15">
      <c r="A6542" s="68" t="s">
        <v>6881</v>
      </c>
      <c r="B6542" s="67" t="s">
        <v>7966</v>
      </c>
    </row>
    <row r="6543" spans="1:2" ht="15">
      <c r="A6543" s="68" t="s">
        <v>6882</v>
      </c>
      <c r="B6543" s="67" t="s">
        <v>7966</v>
      </c>
    </row>
    <row r="6544" spans="1:2" ht="15">
      <c r="A6544" s="68" t="s">
        <v>6883</v>
      </c>
      <c r="B6544" s="67" t="s">
        <v>7966</v>
      </c>
    </row>
    <row r="6545" spans="1:2" ht="15">
      <c r="A6545" s="68" t="s">
        <v>6884</v>
      </c>
      <c r="B6545" s="67" t="s">
        <v>7966</v>
      </c>
    </row>
    <row r="6546" spans="1:2" ht="15">
      <c r="A6546" s="68" t="s">
        <v>6885</v>
      </c>
      <c r="B6546" s="67" t="s">
        <v>7966</v>
      </c>
    </row>
    <row r="6547" spans="1:2" ht="15">
      <c r="A6547" s="68" t="s">
        <v>6886</v>
      </c>
      <c r="B6547" s="67" t="s">
        <v>7966</v>
      </c>
    </row>
    <row r="6548" spans="1:2" ht="15">
      <c r="A6548" s="68" t="s">
        <v>6887</v>
      </c>
      <c r="B6548" s="67" t="s">
        <v>7966</v>
      </c>
    </row>
    <row r="6549" spans="1:2" ht="15">
      <c r="A6549" s="68" t="s">
        <v>6888</v>
      </c>
      <c r="B6549" s="67" t="s">
        <v>7966</v>
      </c>
    </row>
    <row r="6550" spans="1:2" ht="15">
      <c r="A6550" s="68" t="s">
        <v>6889</v>
      </c>
      <c r="B6550" s="67" t="s">
        <v>7966</v>
      </c>
    </row>
    <row r="6551" spans="1:2" ht="15">
      <c r="A6551" s="68" t="s">
        <v>6890</v>
      </c>
      <c r="B6551" s="67" t="s">
        <v>7966</v>
      </c>
    </row>
    <row r="6552" spans="1:2" ht="15">
      <c r="A6552" s="68" t="s">
        <v>6891</v>
      </c>
      <c r="B6552" s="67" t="s">
        <v>7966</v>
      </c>
    </row>
    <row r="6553" spans="1:2" ht="15">
      <c r="A6553" s="68" t="s">
        <v>6892</v>
      </c>
      <c r="B6553" s="67" t="s">
        <v>7966</v>
      </c>
    </row>
    <row r="6554" spans="1:2" ht="15">
      <c r="A6554" s="68" t="s">
        <v>6893</v>
      </c>
      <c r="B6554" s="67" t="s">
        <v>7966</v>
      </c>
    </row>
    <row r="6555" spans="1:2" ht="15">
      <c r="A6555" s="68" t="s">
        <v>6894</v>
      </c>
      <c r="B6555" s="67" t="s">
        <v>7966</v>
      </c>
    </row>
    <row r="6556" spans="1:2" ht="15">
      <c r="A6556" s="68" t="s">
        <v>6895</v>
      </c>
      <c r="B6556" s="67" t="s">
        <v>7966</v>
      </c>
    </row>
    <row r="6557" spans="1:2" ht="15">
      <c r="A6557" s="68" t="s">
        <v>6896</v>
      </c>
      <c r="B6557" s="67" t="s">
        <v>7966</v>
      </c>
    </row>
    <row r="6558" spans="1:2" ht="15">
      <c r="A6558" s="68" t="s">
        <v>6897</v>
      </c>
      <c r="B6558" s="67" t="s">
        <v>7966</v>
      </c>
    </row>
    <row r="6559" spans="1:2" ht="15">
      <c r="A6559" s="68" t="s">
        <v>6898</v>
      </c>
      <c r="B6559" s="67" t="s">
        <v>7966</v>
      </c>
    </row>
    <row r="6560" spans="1:2" ht="15">
      <c r="A6560" s="68" t="s">
        <v>6899</v>
      </c>
      <c r="B6560" s="67" t="s">
        <v>7966</v>
      </c>
    </row>
    <row r="6561" spans="1:2" ht="15">
      <c r="A6561" s="68" t="s">
        <v>6900</v>
      </c>
      <c r="B6561" s="67" t="s">
        <v>7966</v>
      </c>
    </row>
    <row r="6562" spans="1:2" ht="15">
      <c r="A6562" s="68" t="s">
        <v>6901</v>
      </c>
      <c r="B6562" s="67" t="s">
        <v>7966</v>
      </c>
    </row>
    <row r="6563" spans="1:2" ht="15">
      <c r="A6563" s="68" t="s">
        <v>6902</v>
      </c>
      <c r="B6563" s="67" t="s">
        <v>7966</v>
      </c>
    </row>
    <row r="6564" spans="1:2" ht="15">
      <c r="A6564" s="68" t="s">
        <v>6903</v>
      </c>
      <c r="B6564" s="67" t="s">
        <v>7966</v>
      </c>
    </row>
    <row r="6565" spans="1:2" ht="15">
      <c r="A6565" s="68" t="s">
        <v>6904</v>
      </c>
      <c r="B6565" s="67" t="s">
        <v>7966</v>
      </c>
    </row>
    <row r="6566" spans="1:2" ht="15">
      <c r="A6566" s="68" t="s">
        <v>6905</v>
      </c>
      <c r="B6566" s="67" t="s">
        <v>7966</v>
      </c>
    </row>
    <row r="6567" spans="1:2" ht="15">
      <c r="A6567" s="68" t="s">
        <v>6906</v>
      </c>
      <c r="B6567" s="67" t="s">
        <v>7966</v>
      </c>
    </row>
    <row r="6568" spans="1:2" ht="15">
      <c r="A6568" s="68" t="s">
        <v>6907</v>
      </c>
      <c r="B6568" s="67" t="s">
        <v>7966</v>
      </c>
    </row>
    <row r="6569" spans="1:2" ht="15">
      <c r="A6569" s="68" t="s">
        <v>6908</v>
      </c>
      <c r="B6569" s="67" t="s">
        <v>7966</v>
      </c>
    </row>
    <row r="6570" spans="1:2" ht="15">
      <c r="A6570" s="68" t="s">
        <v>6909</v>
      </c>
      <c r="B6570" s="67" t="s">
        <v>7966</v>
      </c>
    </row>
    <row r="6571" spans="1:2" ht="15">
      <c r="A6571" s="68" t="s">
        <v>6910</v>
      </c>
      <c r="B6571" s="67" t="s">
        <v>7966</v>
      </c>
    </row>
    <row r="6572" spans="1:2" ht="15">
      <c r="A6572" s="68" t="s">
        <v>6911</v>
      </c>
      <c r="B6572" s="67" t="s">
        <v>7966</v>
      </c>
    </row>
    <row r="6573" spans="1:2" ht="15">
      <c r="A6573" s="68" t="s">
        <v>6912</v>
      </c>
      <c r="B6573" s="67" t="s">
        <v>7966</v>
      </c>
    </row>
    <row r="6574" spans="1:2" ht="15">
      <c r="A6574" s="68" t="s">
        <v>6913</v>
      </c>
      <c r="B6574" s="67" t="s">
        <v>7966</v>
      </c>
    </row>
    <row r="6575" spans="1:2" ht="15">
      <c r="A6575" s="68" t="s">
        <v>6914</v>
      </c>
      <c r="B6575" s="67" t="s">
        <v>7966</v>
      </c>
    </row>
    <row r="6576" spans="1:2" ht="15">
      <c r="A6576" s="68" t="s">
        <v>6915</v>
      </c>
      <c r="B6576" s="67" t="s">
        <v>7966</v>
      </c>
    </row>
    <row r="6577" spans="1:2" ht="15">
      <c r="A6577" s="68" t="s">
        <v>6916</v>
      </c>
      <c r="B6577" s="67" t="s">
        <v>7966</v>
      </c>
    </row>
    <row r="6578" spans="1:2" ht="15">
      <c r="A6578" s="68" t="s">
        <v>6917</v>
      </c>
      <c r="B6578" s="67" t="s">
        <v>7966</v>
      </c>
    </row>
    <row r="6579" spans="1:2" ht="15">
      <c r="A6579" s="68" t="s">
        <v>6918</v>
      </c>
      <c r="B6579" s="67" t="s">
        <v>7966</v>
      </c>
    </row>
    <row r="6580" spans="1:2" ht="15">
      <c r="A6580" s="68" t="s">
        <v>6919</v>
      </c>
      <c r="B6580" s="67" t="s">
        <v>7966</v>
      </c>
    </row>
    <row r="6581" spans="1:2" ht="15">
      <c r="A6581" s="68" t="s">
        <v>6920</v>
      </c>
      <c r="B6581" s="67" t="s">
        <v>7966</v>
      </c>
    </row>
    <row r="6582" spans="1:2" ht="15">
      <c r="A6582" s="68" t="s">
        <v>6921</v>
      </c>
      <c r="B6582" s="67" t="s">
        <v>7966</v>
      </c>
    </row>
    <row r="6583" spans="1:2" ht="15">
      <c r="A6583" s="68" t="s">
        <v>6922</v>
      </c>
      <c r="B6583" s="67" t="s">
        <v>7966</v>
      </c>
    </row>
    <row r="6584" spans="1:2" ht="15">
      <c r="A6584" s="68" t="s">
        <v>6923</v>
      </c>
      <c r="B6584" s="67" t="s">
        <v>7966</v>
      </c>
    </row>
    <row r="6585" spans="1:2" ht="15">
      <c r="A6585" s="68" t="s">
        <v>6924</v>
      </c>
      <c r="B6585" s="67" t="s">
        <v>7966</v>
      </c>
    </row>
    <row r="6586" spans="1:2" ht="15">
      <c r="A6586" s="68" t="s">
        <v>6925</v>
      </c>
      <c r="B6586" s="67" t="s">
        <v>7966</v>
      </c>
    </row>
    <row r="6587" spans="1:2" ht="15">
      <c r="A6587" s="68" t="s">
        <v>6926</v>
      </c>
      <c r="B6587" s="67" t="s">
        <v>7966</v>
      </c>
    </row>
    <row r="6588" spans="1:2" ht="15">
      <c r="A6588" s="68" t="s">
        <v>6927</v>
      </c>
      <c r="B6588" s="67" t="s">
        <v>7966</v>
      </c>
    </row>
    <row r="6589" spans="1:2" ht="15">
      <c r="A6589" s="68" t="s">
        <v>6928</v>
      </c>
      <c r="B6589" s="67" t="s">
        <v>7966</v>
      </c>
    </row>
    <row r="6590" spans="1:2" ht="15">
      <c r="A6590" s="68" t="s">
        <v>6929</v>
      </c>
      <c r="B6590" s="67" t="s">
        <v>7966</v>
      </c>
    </row>
    <row r="6591" spans="1:2" ht="15">
      <c r="A6591" s="68" t="s">
        <v>6930</v>
      </c>
      <c r="B6591" s="67" t="s">
        <v>7966</v>
      </c>
    </row>
    <row r="6592" spans="1:2" ht="15">
      <c r="A6592" s="68" t="s">
        <v>6931</v>
      </c>
      <c r="B6592" s="67" t="s">
        <v>7966</v>
      </c>
    </row>
    <row r="6593" spans="1:2" ht="15">
      <c r="A6593" s="68" t="s">
        <v>6932</v>
      </c>
      <c r="B6593" s="67" t="s">
        <v>7966</v>
      </c>
    </row>
    <row r="6594" spans="1:2" ht="15">
      <c r="A6594" s="68" t="s">
        <v>6933</v>
      </c>
      <c r="B6594" s="67" t="s">
        <v>7966</v>
      </c>
    </row>
    <row r="6595" spans="1:2" ht="15">
      <c r="A6595" s="68" t="s">
        <v>6934</v>
      </c>
      <c r="B6595" s="67" t="s">
        <v>7966</v>
      </c>
    </row>
    <row r="6596" spans="1:2" ht="15">
      <c r="A6596" s="68" t="s">
        <v>6935</v>
      </c>
      <c r="B6596" s="67" t="s">
        <v>7966</v>
      </c>
    </row>
    <row r="6597" spans="1:2" ht="15">
      <c r="A6597" s="68" t="s">
        <v>6936</v>
      </c>
      <c r="B6597" s="67" t="s">
        <v>7966</v>
      </c>
    </row>
    <row r="6598" spans="1:2" ht="15">
      <c r="A6598" s="68" t="s">
        <v>6937</v>
      </c>
      <c r="B6598" s="67" t="s">
        <v>7966</v>
      </c>
    </row>
    <row r="6599" spans="1:2" ht="15">
      <c r="A6599" s="68" t="s">
        <v>6938</v>
      </c>
      <c r="B6599" s="67" t="s">
        <v>7966</v>
      </c>
    </row>
    <row r="6600" spans="1:2" ht="15">
      <c r="A6600" s="68" t="s">
        <v>6939</v>
      </c>
      <c r="B6600" s="67" t="s">
        <v>7966</v>
      </c>
    </row>
    <row r="6601" spans="1:2" ht="15">
      <c r="A6601" s="68" t="s">
        <v>6940</v>
      </c>
      <c r="B6601" s="67" t="s">
        <v>7966</v>
      </c>
    </row>
    <row r="6602" spans="1:2" ht="15">
      <c r="A6602" s="68" t="s">
        <v>6941</v>
      </c>
      <c r="B6602" s="67" t="s">
        <v>7966</v>
      </c>
    </row>
    <row r="6603" spans="1:2" ht="15">
      <c r="A6603" s="68" t="s">
        <v>6942</v>
      </c>
      <c r="B6603" s="67" t="s">
        <v>7966</v>
      </c>
    </row>
    <row r="6604" spans="1:2" ht="15">
      <c r="A6604" s="68" t="s">
        <v>6943</v>
      </c>
      <c r="B6604" s="67" t="s">
        <v>7966</v>
      </c>
    </row>
    <row r="6605" spans="1:2" ht="15">
      <c r="A6605" s="68" t="s">
        <v>6944</v>
      </c>
      <c r="B6605" s="67" t="s">
        <v>7966</v>
      </c>
    </row>
    <row r="6606" spans="1:2" ht="15">
      <c r="A6606" s="68" t="s">
        <v>6945</v>
      </c>
      <c r="B6606" s="67" t="s">
        <v>7966</v>
      </c>
    </row>
    <row r="6607" spans="1:2" ht="15">
      <c r="A6607" s="68" t="s">
        <v>6946</v>
      </c>
      <c r="B6607" s="67" t="s">
        <v>7966</v>
      </c>
    </row>
    <row r="6608" spans="1:2" ht="15">
      <c r="A6608" s="68" t="s">
        <v>6947</v>
      </c>
      <c r="B6608" s="67" t="s">
        <v>7966</v>
      </c>
    </row>
    <row r="6609" spans="1:2" ht="15">
      <c r="A6609" s="68" t="s">
        <v>6948</v>
      </c>
      <c r="B6609" s="67" t="s">
        <v>7966</v>
      </c>
    </row>
    <row r="6610" spans="1:2" ht="15">
      <c r="A6610" s="68" t="s">
        <v>6949</v>
      </c>
      <c r="B6610" s="67" t="s">
        <v>7966</v>
      </c>
    </row>
    <row r="6611" spans="1:2" ht="15">
      <c r="A6611" s="68" t="s">
        <v>6950</v>
      </c>
      <c r="B6611" s="67" t="s">
        <v>7966</v>
      </c>
    </row>
    <row r="6612" spans="1:2" ht="15">
      <c r="A6612" s="68" t="s">
        <v>6951</v>
      </c>
      <c r="B6612" s="67" t="s">
        <v>7966</v>
      </c>
    </row>
    <row r="6613" spans="1:2" ht="15">
      <c r="A6613" s="68" t="s">
        <v>6952</v>
      </c>
      <c r="B6613" s="67" t="s">
        <v>7966</v>
      </c>
    </row>
    <row r="6614" spans="1:2" ht="15">
      <c r="A6614" s="68" t="s">
        <v>6953</v>
      </c>
      <c r="B6614" s="67" t="s">
        <v>7966</v>
      </c>
    </row>
    <row r="6615" spans="1:2" ht="15">
      <c r="A6615" s="68" t="s">
        <v>6954</v>
      </c>
      <c r="B6615" s="67" t="s">
        <v>7966</v>
      </c>
    </row>
    <row r="6616" spans="1:2" ht="15">
      <c r="A6616" s="68" t="s">
        <v>6955</v>
      </c>
      <c r="B6616" s="67" t="s">
        <v>7966</v>
      </c>
    </row>
    <row r="6617" spans="1:2" ht="15">
      <c r="A6617" s="68" t="s">
        <v>6956</v>
      </c>
      <c r="B6617" s="67" t="s">
        <v>7966</v>
      </c>
    </row>
    <row r="6618" spans="1:2" ht="15">
      <c r="A6618" s="68" t="s">
        <v>6957</v>
      </c>
      <c r="B6618" s="67" t="s">
        <v>7966</v>
      </c>
    </row>
    <row r="6619" spans="1:2" ht="15">
      <c r="A6619" s="68" t="s">
        <v>6958</v>
      </c>
      <c r="B6619" s="67" t="s">
        <v>7966</v>
      </c>
    </row>
    <row r="6620" spans="1:2" ht="15">
      <c r="A6620" s="68" t="s">
        <v>6959</v>
      </c>
      <c r="B6620" s="67" t="s">
        <v>7966</v>
      </c>
    </row>
    <row r="6621" spans="1:2" ht="15">
      <c r="A6621" s="68" t="s">
        <v>6960</v>
      </c>
      <c r="B6621" s="67" t="s">
        <v>7966</v>
      </c>
    </row>
    <row r="6622" spans="1:2" ht="15">
      <c r="A6622" s="68" t="s">
        <v>6961</v>
      </c>
      <c r="B6622" s="67" t="s">
        <v>7966</v>
      </c>
    </row>
    <row r="6623" spans="1:2" ht="15">
      <c r="A6623" s="68" t="s">
        <v>6962</v>
      </c>
      <c r="B6623" s="67" t="s">
        <v>7966</v>
      </c>
    </row>
    <row r="6624" spans="1:2" ht="15">
      <c r="A6624" s="68" t="s">
        <v>6963</v>
      </c>
      <c r="B6624" s="67" t="s">
        <v>7966</v>
      </c>
    </row>
    <row r="6625" spans="1:2" ht="15">
      <c r="A6625" s="68" t="s">
        <v>6964</v>
      </c>
      <c r="B6625" s="67" t="s">
        <v>7966</v>
      </c>
    </row>
    <row r="6626" spans="1:2" ht="15">
      <c r="A6626" s="68" t="s">
        <v>6965</v>
      </c>
      <c r="B6626" s="67" t="s">
        <v>7966</v>
      </c>
    </row>
    <row r="6627" spans="1:2" ht="15">
      <c r="A6627" s="68" t="s">
        <v>6966</v>
      </c>
      <c r="B6627" s="67" t="s">
        <v>7966</v>
      </c>
    </row>
    <row r="6628" spans="1:2" ht="15">
      <c r="A6628" s="68" t="s">
        <v>6967</v>
      </c>
      <c r="B6628" s="67" t="s">
        <v>7966</v>
      </c>
    </row>
    <row r="6629" spans="1:2" ht="15">
      <c r="A6629" s="68" t="s">
        <v>6968</v>
      </c>
      <c r="B6629" s="67" t="s">
        <v>7966</v>
      </c>
    </row>
    <row r="6630" spans="1:2" ht="15">
      <c r="A6630" s="68" t="s">
        <v>6969</v>
      </c>
      <c r="B6630" s="67" t="s">
        <v>7966</v>
      </c>
    </row>
    <row r="6631" spans="1:2" ht="15">
      <c r="A6631" s="68" t="s">
        <v>6970</v>
      </c>
      <c r="B6631" s="67" t="s">
        <v>7966</v>
      </c>
    </row>
    <row r="6632" spans="1:2" ht="15">
      <c r="A6632" s="68" t="s">
        <v>6971</v>
      </c>
      <c r="B6632" s="67" t="s">
        <v>7966</v>
      </c>
    </row>
    <row r="6633" spans="1:2" ht="15">
      <c r="A6633" s="68" t="s">
        <v>6972</v>
      </c>
      <c r="B6633" s="67" t="s">
        <v>7966</v>
      </c>
    </row>
    <row r="6634" spans="1:2" ht="15">
      <c r="A6634" s="68" t="s">
        <v>6973</v>
      </c>
      <c r="B6634" s="67" t="s">
        <v>7966</v>
      </c>
    </row>
    <row r="6635" spans="1:2" ht="15">
      <c r="A6635" s="68" t="s">
        <v>6974</v>
      </c>
      <c r="B6635" s="67" t="s">
        <v>7966</v>
      </c>
    </row>
    <row r="6636" spans="1:2" ht="15">
      <c r="A6636" s="68" t="s">
        <v>6975</v>
      </c>
      <c r="B6636" s="67" t="s">
        <v>7966</v>
      </c>
    </row>
    <row r="6637" spans="1:2" ht="15">
      <c r="A6637" s="68" t="s">
        <v>6976</v>
      </c>
      <c r="B6637" s="67" t="s">
        <v>7966</v>
      </c>
    </row>
    <row r="6638" spans="1:2" ht="15">
      <c r="A6638" s="68" t="s">
        <v>6977</v>
      </c>
      <c r="B6638" s="67" t="s">
        <v>7966</v>
      </c>
    </row>
    <row r="6639" spans="1:2" ht="15">
      <c r="A6639" s="68" t="s">
        <v>6978</v>
      </c>
      <c r="B6639" s="67" t="s">
        <v>7966</v>
      </c>
    </row>
    <row r="6640" spans="1:2" ht="15">
      <c r="A6640" s="68" t="s">
        <v>6979</v>
      </c>
      <c r="B6640" s="67" t="s">
        <v>7966</v>
      </c>
    </row>
    <row r="6641" spans="1:2" ht="15">
      <c r="A6641" s="68" t="s">
        <v>6980</v>
      </c>
      <c r="B6641" s="67" t="s">
        <v>7966</v>
      </c>
    </row>
    <row r="6642" spans="1:2" ht="15">
      <c r="A6642" s="68" t="s">
        <v>6981</v>
      </c>
      <c r="B6642" s="67" t="s">
        <v>7966</v>
      </c>
    </row>
    <row r="6643" spans="1:2" ht="15">
      <c r="A6643" s="68" t="s">
        <v>6982</v>
      </c>
      <c r="B6643" s="67" t="s">
        <v>7966</v>
      </c>
    </row>
    <row r="6644" spans="1:2" ht="15">
      <c r="A6644" s="68" t="s">
        <v>6983</v>
      </c>
      <c r="B6644" s="67" t="s">
        <v>7966</v>
      </c>
    </row>
    <row r="6645" spans="1:2" ht="15">
      <c r="A6645" s="68" t="s">
        <v>6984</v>
      </c>
      <c r="B6645" s="67" t="s">
        <v>7966</v>
      </c>
    </row>
    <row r="6646" spans="1:2" ht="15">
      <c r="A6646" s="68" t="s">
        <v>6985</v>
      </c>
      <c r="B6646" s="67" t="s">
        <v>7966</v>
      </c>
    </row>
    <row r="6647" spans="1:2" ht="15">
      <c r="A6647" s="68" t="s">
        <v>6986</v>
      </c>
      <c r="B6647" s="67" t="s">
        <v>7966</v>
      </c>
    </row>
    <row r="6648" spans="1:2" ht="15">
      <c r="A6648" s="68" t="s">
        <v>6987</v>
      </c>
      <c r="B6648" s="67" t="s">
        <v>7966</v>
      </c>
    </row>
    <row r="6649" spans="1:2" ht="15">
      <c r="A6649" s="68" t="s">
        <v>6988</v>
      </c>
      <c r="B6649" s="67" t="s">
        <v>7966</v>
      </c>
    </row>
    <row r="6650" spans="1:2" ht="15">
      <c r="A6650" s="68" t="s">
        <v>6989</v>
      </c>
      <c r="B6650" s="67" t="s">
        <v>7966</v>
      </c>
    </row>
    <row r="6651" spans="1:2" ht="15">
      <c r="A6651" s="68" t="s">
        <v>6990</v>
      </c>
      <c r="B6651" s="67" t="s">
        <v>7966</v>
      </c>
    </row>
    <row r="6652" spans="1:2" ht="15">
      <c r="A6652" s="68" t="s">
        <v>6991</v>
      </c>
      <c r="B6652" s="67" t="s">
        <v>7966</v>
      </c>
    </row>
    <row r="6653" spans="1:2" ht="15">
      <c r="A6653" s="68" t="s">
        <v>6992</v>
      </c>
      <c r="B6653" s="67" t="s">
        <v>7966</v>
      </c>
    </row>
    <row r="6654" spans="1:2" ht="15">
      <c r="A6654" s="68" t="s">
        <v>6993</v>
      </c>
      <c r="B6654" s="67" t="s">
        <v>7966</v>
      </c>
    </row>
    <row r="6655" spans="1:2" ht="15">
      <c r="A6655" s="68" t="s">
        <v>6994</v>
      </c>
      <c r="B6655" s="67" t="s">
        <v>7966</v>
      </c>
    </row>
    <row r="6656" spans="1:2" ht="15">
      <c r="A6656" s="68" t="s">
        <v>6995</v>
      </c>
      <c r="B6656" s="67" t="s">
        <v>7966</v>
      </c>
    </row>
    <row r="6657" spans="1:2" ht="15">
      <c r="A6657" s="68" t="s">
        <v>6996</v>
      </c>
      <c r="B6657" s="67" t="s">
        <v>7966</v>
      </c>
    </row>
    <row r="6658" spans="1:2" ht="15">
      <c r="A6658" s="68" t="s">
        <v>6997</v>
      </c>
      <c r="B6658" s="67" t="s">
        <v>7966</v>
      </c>
    </row>
    <row r="6659" spans="1:2" ht="15">
      <c r="A6659" s="68" t="s">
        <v>6998</v>
      </c>
      <c r="B6659" s="67" t="s">
        <v>7966</v>
      </c>
    </row>
    <row r="6660" spans="1:2" ht="15">
      <c r="A6660" s="68" t="s">
        <v>6999</v>
      </c>
      <c r="B6660" s="67" t="s">
        <v>7966</v>
      </c>
    </row>
    <row r="6661" spans="1:2" ht="15">
      <c r="A6661" s="68" t="s">
        <v>7000</v>
      </c>
      <c r="B6661" s="67" t="s">
        <v>7966</v>
      </c>
    </row>
    <row r="6662" spans="1:2" ht="15">
      <c r="A6662" s="68" t="s">
        <v>7001</v>
      </c>
      <c r="B6662" s="67" t="s">
        <v>7966</v>
      </c>
    </row>
    <row r="6663" spans="1:2" ht="15">
      <c r="A6663" s="68" t="s">
        <v>7002</v>
      </c>
      <c r="B6663" s="67" t="s">
        <v>7966</v>
      </c>
    </row>
    <row r="6664" spans="1:2" ht="15">
      <c r="A6664" s="68" t="s">
        <v>7003</v>
      </c>
      <c r="B6664" s="67" t="s">
        <v>7966</v>
      </c>
    </row>
    <row r="6665" spans="1:2" ht="15">
      <c r="A6665" s="68" t="s">
        <v>7004</v>
      </c>
      <c r="B6665" s="67" t="s">
        <v>7966</v>
      </c>
    </row>
    <row r="6666" spans="1:2" ht="15">
      <c r="A6666" s="68" t="s">
        <v>7005</v>
      </c>
      <c r="B6666" s="67" t="s">
        <v>7966</v>
      </c>
    </row>
    <row r="6667" spans="1:2" ht="15">
      <c r="A6667" s="68" t="s">
        <v>7006</v>
      </c>
      <c r="B6667" s="67" t="s">
        <v>7966</v>
      </c>
    </row>
    <row r="6668" spans="1:2" ht="15">
      <c r="A6668" s="68" t="s">
        <v>7007</v>
      </c>
      <c r="B6668" s="67" t="s">
        <v>7966</v>
      </c>
    </row>
    <row r="6669" spans="1:2" ht="15">
      <c r="A6669" s="68" t="s">
        <v>7008</v>
      </c>
      <c r="B6669" s="67" t="s">
        <v>7966</v>
      </c>
    </row>
    <row r="6670" spans="1:2" ht="15">
      <c r="A6670" s="68" t="s">
        <v>7009</v>
      </c>
      <c r="B6670" s="67" t="s">
        <v>7966</v>
      </c>
    </row>
    <row r="6671" spans="1:2" ht="15">
      <c r="A6671" s="68" t="s">
        <v>7010</v>
      </c>
      <c r="B6671" s="67" t="s">
        <v>7966</v>
      </c>
    </row>
    <row r="6672" spans="1:2" ht="15">
      <c r="A6672" s="68" t="s">
        <v>7011</v>
      </c>
      <c r="B6672" s="67" t="s">
        <v>7966</v>
      </c>
    </row>
    <row r="6673" spans="1:2" ht="15">
      <c r="A6673" s="68" t="s">
        <v>7012</v>
      </c>
      <c r="B6673" s="67" t="s">
        <v>7966</v>
      </c>
    </row>
    <row r="6674" spans="1:2" ht="15">
      <c r="A6674" s="68" t="s">
        <v>7013</v>
      </c>
      <c r="B6674" s="67" t="s">
        <v>7966</v>
      </c>
    </row>
    <row r="6675" spans="1:2" ht="15">
      <c r="A6675" s="68" t="s">
        <v>7014</v>
      </c>
      <c r="B6675" s="67" t="s">
        <v>7966</v>
      </c>
    </row>
    <row r="6676" spans="1:2" ht="15">
      <c r="A6676" s="68" t="s">
        <v>7015</v>
      </c>
      <c r="B6676" s="67" t="s">
        <v>7966</v>
      </c>
    </row>
    <row r="6677" spans="1:2" ht="15">
      <c r="A6677" s="68" t="s">
        <v>7016</v>
      </c>
      <c r="B6677" s="67" t="s">
        <v>7966</v>
      </c>
    </row>
    <row r="6678" spans="1:2" ht="15">
      <c r="A6678" s="68" t="s">
        <v>7017</v>
      </c>
      <c r="B6678" s="67" t="s">
        <v>7966</v>
      </c>
    </row>
    <row r="6679" spans="1:2" ht="15">
      <c r="A6679" s="68" t="s">
        <v>7018</v>
      </c>
      <c r="B6679" s="67" t="s">
        <v>7966</v>
      </c>
    </row>
    <row r="6680" spans="1:2" ht="15">
      <c r="A6680" s="68" t="s">
        <v>7019</v>
      </c>
      <c r="B6680" s="67" t="s">
        <v>7966</v>
      </c>
    </row>
    <row r="6681" spans="1:2" ht="15">
      <c r="A6681" s="68" t="s">
        <v>7020</v>
      </c>
      <c r="B6681" s="67" t="s">
        <v>7966</v>
      </c>
    </row>
    <row r="6682" spans="1:2" ht="15">
      <c r="A6682" s="68" t="s">
        <v>7021</v>
      </c>
      <c r="B6682" s="67" t="s">
        <v>7966</v>
      </c>
    </row>
    <row r="6683" spans="1:2" ht="15">
      <c r="A6683" s="68" t="s">
        <v>7022</v>
      </c>
      <c r="B6683" s="67" t="s">
        <v>7966</v>
      </c>
    </row>
    <row r="6684" spans="1:2" ht="15">
      <c r="A6684" s="68" t="s">
        <v>7023</v>
      </c>
      <c r="B6684" s="67" t="s">
        <v>7966</v>
      </c>
    </row>
    <row r="6685" spans="1:2" ht="15">
      <c r="A6685" s="68" t="s">
        <v>7024</v>
      </c>
      <c r="B6685" s="67" t="s">
        <v>7966</v>
      </c>
    </row>
    <row r="6686" spans="1:2" ht="15">
      <c r="A6686" s="68" t="s">
        <v>7025</v>
      </c>
      <c r="B6686" s="67" t="s">
        <v>7966</v>
      </c>
    </row>
    <row r="6687" spans="1:2" ht="15">
      <c r="A6687" s="68" t="s">
        <v>7026</v>
      </c>
      <c r="B6687" s="67" t="s">
        <v>7966</v>
      </c>
    </row>
    <row r="6688" spans="1:2" ht="15">
      <c r="A6688" s="68" t="s">
        <v>7027</v>
      </c>
      <c r="B6688" s="67" t="s">
        <v>7966</v>
      </c>
    </row>
    <row r="6689" spans="1:2" ht="15">
      <c r="A6689" s="68" t="s">
        <v>7028</v>
      </c>
      <c r="B6689" s="67" t="s">
        <v>7966</v>
      </c>
    </row>
    <row r="6690" spans="1:2" ht="15">
      <c r="A6690" s="68" t="s">
        <v>7029</v>
      </c>
      <c r="B6690" s="67" t="s">
        <v>7966</v>
      </c>
    </row>
    <row r="6691" spans="1:2" ht="15">
      <c r="A6691" s="68" t="s">
        <v>7030</v>
      </c>
      <c r="B6691" s="67" t="s">
        <v>7966</v>
      </c>
    </row>
    <row r="6692" spans="1:2" ht="15">
      <c r="A6692" s="68" t="s">
        <v>7031</v>
      </c>
      <c r="B6692" s="67" t="s">
        <v>7966</v>
      </c>
    </row>
    <row r="6693" spans="1:2" ht="15">
      <c r="A6693" s="68" t="s">
        <v>7032</v>
      </c>
      <c r="B6693" s="67" t="s">
        <v>7966</v>
      </c>
    </row>
    <row r="6694" spans="1:2" ht="15">
      <c r="A6694" s="68" t="s">
        <v>7033</v>
      </c>
      <c r="B6694" s="67" t="s">
        <v>7966</v>
      </c>
    </row>
    <row r="6695" spans="1:2" ht="15">
      <c r="A6695" s="68" t="s">
        <v>7034</v>
      </c>
      <c r="B6695" s="67" t="s">
        <v>7966</v>
      </c>
    </row>
    <row r="6696" spans="1:2" ht="15">
      <c r="A6696" s="68" t="s">
        <v>7035</v>
      </c>
      <c r="B6696" s="67" t="s">
        <v>7966</v>
      </c>
    </row>
    <row r="6697" spans="1:2" ht="15">
      <c r="A6697" s="68" t="s">
        <v>7036</v>
      </c>
      <c r="B6697" s="67" t="s">
        <v>7966</v>
      </c>
    </row>
    <row r="6698" spans="1:2" ht="15">
      <c r="A6698" s="68" t="s">
        <v>7037</v>
      </c>
      <c r="B6698" s="67" t="s">
        <v>7966</v>
      </c>
    </row>
    <row r="6699" spans="1:2" ht="15">
      <c r="A6699" s="68" t="s">
        <v>7038</v>
      </c>
      <c r="B6699" s="67" t="s">
        <v>7966</v>
      </c>
    </row>
    <row r="6700" spans="1:2" ht="15">
      <c r="A6700" s="68" t="s">
        <v>7039</v>
      </c>
      <c r="B6700" s="67" t="s">
        <v>7966</v>
      </c>
    </row>
    <row r="6701" spans="1:2" ht="15">
      <c r="A6701" s="68" t="s">
        <v>7040</v>
      </c>
      <c r="B6701" s="67" t="s">
        <v>7966</v>
      </c>
    </row>
    <row r="6702" spans="1:2" ht="15">
      <c r="A6702" s="68" t="s">
        <v>7041</v>
      </c>
      <c r="B6702" s="67" t="s">
        <v>7966</v>
      </c>
    </row>
    <row r="6703" spans="1:2" ht="15">
      <c r="A6703" s="68" t="s">
        <v>7042</v>
      </c>
      <c r="B6703" s="67" t="s">
        <v>7966</v>
      </c>
    </row>
    <row r="6704" spans="1:2" ht="15">
      <c r="A6704" s="68" t="s">
        <v>7043</v>
      </c>
      <c r="B6704" s="67" t="s">
        <v>7966</v>
      </c>
    </row>
    <row r="6705" spans="1:2" ht="15">
      <c r="A6705" s="68" t="s">
        <v>7044</v>
      </c>
      <c r="B6705" s="67" t="s">
        <v>7966</v>
      </c>
    </row>
    <row r="6706" spans="1:2" ht="15">
      <c r="A6706" s="68" t="s">
        <v>7045</v>
      </c>
      <c r="B6706" s="67" t="s">
        <v>7966</v>
      </c>
    </row>
    <row r="6707" spans="1:2" ht="15">
      <c r="A6707" s="68" t="s">
        <v>7046</v>
      </c>
      <c r="B6707" s="67" t="s">
        <v>7966</v>
      </c>
    </row>
    <row r="6708" spans="1:2" ht="15">
      <c r="A6708" s="68" t="s">
        <v>7047</v>
      </c>
      <c r="B6708" s="67" t="s">
        <v>7966</v>
      </c>
    </row>
    <row r="6709" spans="1:2" ht="15">
      <c r="A6709" s="68" t="s">
        <v>7048</v>
      </c>
      <c r="B6709" s="67" t="s">
        <v>7966</v>
      </c>
    </row>
    <row r="6710" spans="1:2" ht="15">
      <c r="A6710" s="68" t="s">
        <v>7049</v>
      </c>
      <c r="B6710" s="67" t="s">
        <v>7966</v>
      </c>
    </row>
    <row r="6711" spans="1:2" ht="15">
      <c r="A6711" s="68" t="s">
        <v>7050</v>
      </c>
      <c r="B6711" s="67" t="s">
        <v>7966</v>
      </c>
    </row>
    <row r="6712" spans="1:2" ht="15">
      <c r="A6712" s="68" t="s">
        <v>7051</v>
      </c>
      <c r="B6712" s="67" t="s">
        <v>7966</v>
      </c>
    </row>
    <row r="6713" spans="1:2" ht="15">
      <c r="A6713" s="68" t="s">
        <v>7052</v>
      </c>
      <c r="B6713" s="67" t="s">
        <v>7966</v>
      </c>
    </row>
    <row r="6714" spans="1:2" ht="15">
      <c r="A6714" s="68" t="s">
        <v>7053</v>
      </c>
      <c r="B6714" s="67" t="s">
        <v>7966</v>
      </c>
    </row>
    <row r="6715" spans="1:2" ht="15">
      <c r="A6715" s="68" t="s">
        <v>7054</v>
      </c>
      <c r="B6715" s="67" t="s">
        <v>7966</v>
      </c>
    </row>
    <row r="6716" spans="1:2" ht="15">
      <c r="A6716" s="68" t="s">
        <v>7055</v>
      </c>
      <c r="B6716" s="67" t="s">
        <v>7966</v>
      </c>
    </row>
    <row r="6717" spans="1:2" ht="15">
      <c r="A6717" s="68" t="s">
        <v>7056</v>
      </c>
      <c r="B6717" s="67" t="s">
        <v>7966</v>
      </c>
    </row>
    <row r="6718" spans="1:2" ht="15">
      <c r="A6718" s="68" t="s">
        <v>7057</v>
      </c>
      <c r="B6718" s="67" t="s">
        <v>7966</v>
      </c>
    </row>
    <row r="6719" spans="1:2" ht="15">
      <c r="A6719" s="68" t="s">
        <v>7058</v>
      </c>
      <c r="B6719" s="67" t="s">
        <v>7966</v>
      </c>
    </row>
    <row r="6720" spans="1:2" ht="15">
      <c r="A6720" s="68" t="s">
        <v>7059</v>
      </c>
      <c r="B6720" s="67" t="s">
        <v>7966</v>
      </c>
    </row>
    <row r="6721" spans="1:2" ht="15">
      <c r="A6721" s="68" t="s">
        <v>7060</v>
      </c>
      <c r="B6721" s="67" t="s">
        <v>7966</v>
      </c>
    </row>
    <row r="6722" spans="1:2" ht="15">
      <c r="A6722" s="68" t="s">
        <v>7061</v>
      </c>
      <c r="B6722" s="67" t="s">
        <v>7966</v>
      </c>
    </row>
    <row r="6723" spans="1:2" ht="15">
      <c r="A6723" s="68" t="s">
        <v>7062</v>
      </c>
      <c r="B6723" s="67" t="s">
        <v>7966</v>
      </c>
    </row>
    <row r="6724" spans="1:2" ht="15">
      <c r="A6724" s="68" t="s">
        <v>7063</v>
      </c>
      <c r="B6724" s="67" t="s">
        <v>7966</v>
      </c>
    </row>
    <row r="6725" spans="1:2" ht="15">
      <c r="A6725" s="68" t="s">
        <v>7064</v>
      </c>
      <c r="B6725" s="67" t="s">
        <v>7966</v>
      </c>
    </row>
    <row r="6726" spans="1:2" ht="15">
      <c r="A6726" s="68" t="s">
        <v>7065</v>
      </c>
      <c r="B6726" s="67" t="s">
        <v>7966</v>
      </c>
    </row>
    <row r="6727" spans="1:2" ht="15">
      <c r="A6727" s="68" t="s">
        <v>7066</v>
      </c>
      <c r="B6727" s="67" t="s">
        <v>7966</v>
      </c>
    </row>
    <row r="6728" spans="1:2" ht="15">
      <c r="A6728" s="68" t="s">
        <v>7067</v>
      </c>
      <c r="B6728" s="67" t="s">
        <v>7966</v>
      </c>
    </row>
    <row r="6729" spans="1:2" ht="15">
      <c r="A6729" s="68" t="s">
        <v>7068</v>
      </c>
      <c r="B6729" s="67" t="s">
        <v>7966</v>
      </c>
    </row>
    <row r="6730" spans="1:2" ht="15">
      <c r="A6730" s="68" t="s">
        <v>7069</v>
      </c>
      <c r="B6730" s="67" t="s">
        <v>7966</v>
      </c>
    </row>
    <row r="6731" spans="1:2" ht="15">
      <c r="A6731" s="68" t="s">
        <v>7070</v>
      </c>
      <c r="B6731" s="67" t="s">
        <v>7966</v>
      </c>
    </row>
    <row r="6732" spans="1:2" ht="15">
      <c r="A6732" s="68" t="s">
        <v>7071</v>
      </c>
      <c r="B6732" s="67" t="s">
        <v>7966</v>
      </c>
    </row>
    <row r="6733" spans="1:2" ht="15">
      <c r="A6733" s="68" t="s">
        <v>7072</v>
      </c>
      <c r="B6733" s="67" t="s">
        <v>7966</v>
      </c>
    </row>
    <row r="6734" spans="1:2" ht="15">
      <c r="A6734" s="68" t="s">
        <v>7073</v>
      </c>
      <c r="B6734" s="67" t="s">
        <v>7966</v>
      </c>
    </row>
    <row r="6735" spans="1:2" ht="15">
      <c r="A6735" s="68" t="s">
        <v>7074</v>
      </c>
      <c r="B6735" s="67" t="s">
        <v>7966</v>
      </c>
    </row>
    <row r="6736" spans="1:2" ht="15">
      <c r="A6736" s="68" t="s">
        <v>7075</v>
      </c>
      <c r="B6736" s="67" t="s">
        <v>7966</v>
      </c>
    </row>
    <row r="6737" spans="1:2" ht="15">
      <c r="A6737" s="68" t="s">
        <v>7076</v>
      </c>
      <c r="B6737" s="67" t="s">
        <v>7966</v>
      </c>
    </row>
    <row r="6738" spans="1:2" ht="15">
      <c r="A6738" s="68" t="s">
        <v>7077</v>
      </c>
      <c r="B6738" s="67" t="s">
        <v>7966</v>
      </c>
    </row>
    <row r="6739" spans="1:2" ht="15">
      <c r="A6739" s="68" t="s">
        <v>7078</v>
      </c>
      <c r="B6739" s="67" t="s">
        <v>7966</v>
      </c>
    </row>
    <row r="6740" spans="1:2" ht="15">
      <c r="A6740" s="68" t="s">
        <v>7079</v>
      </c>
      <c r="B6740" s="67" t="s">
        <v>7966</v>
      </c>
    </row>
    <row r="6741" spans="1:2" ht="15">
      <c r="A6741" s="68" t="s">
        <v>7080</v>
      </c>
      <c r="B6741" s="67" t="s">
        <v>7966</v>
      </c>
    </row>
    <row r="6742" spans="1:2" ht="15">
      <c r="A6742" s="68" t="s">
        <v>7081</v>
      </c>
      <c r="B6742" s="67" t="s">
        <v>7966</v>
      </c>
    </row>
    <row r="6743" spans="1:2" ht="15">
      <c r="A6743" s="68" t="s">
        <v>7082</v>
      </c>
      <c r="B6743" s="67" t="s">
        <v>7966</v>
      </c>
    </row>
    <row r="6744" spans="1:2" ht="15">
      <c r="A6744" s="68" t="s">
        <v>7083</v>
      </c>
      <c r="B6744" s="67" t="s">
        <v>7966</v>
      </c>
    </row>
    <row r="6745" spans="1:2" ht="15">
      <c r="A6745" s="68" t="s">
        <v>7084</v>
      </c>
      <c r="B6745" s="67" t="s">
        <v>7966</v>
      </c>
    </row>
    <row r="6746" spans="1:2" ht="15">
      <c r="A6746" s="68" t="s">
        <v>7085</v>
      </c>
      <c r="B6746" s="67" t="s">
        <v>7966</v>
      </c>
    </row>
    <row r="6747" spans="1:2" ht="15">
      <c r="A6747" s="68" t="s">
        <v>7086</v>
      </c>
      <c r="B6747" s="67" t="s">
        <v>7966</v>
      </c>
    </row>
    <row r="6748" spans="1:2" ht="15">
      <c r="A6748" s="68" t="s">
        <v>7087</v>
      </c>
      <c r="B6748" s="67" t="s">
        <v>7966</v>
      </c>
    </row>
    <row r="6749" spans="1:2" ht="15">
      <c r="A6749" s="68" t="s">
        <v>7088</v>
      </c>
      <c r="B6749" s="67" t="s">
        <v>7966</v>
      </c>
    </row>
    <row r="6750" spans="1:2" ht="15">
      <c r="A6750" s="68" t="s">
        <v>7089</v>
      </c>
      <c r="B6750" s="67" t="s">
        <v>7966</v>
      </c>
    </row>
    <row r="6751" spans="1:2" ht="15">
      <c r="A6751" s="68" t="s">
        <v>7090</v>
      </c>
      <c r="B6751" s="67" t="s">
        <v>7966</v>
      </c>
    </row>
    <row r="6752" spans="1:2" ht="15">
      <c r="A6752" s="68" t="s">
        <v>7091</v>
      </c>
      <c r="B6752" s="67" t="s">
        <v>7966</v>
      </c>
    </row>
    <row r="6753" spans="1:2" ht="15">
      <c r="A6753" s="68" t="s">
        <v>7092</v>
      </c>
      <c r="B6753" s="67" t="s">
        <v>7966</v>
      </c>
    </row>
    <row r="6754" spans="1:2" ht="15">
      <c r="A6754" s="68" t="s">
        <v>7093</v>
      </c>
      <c r="B6754" s="67" t="s">
        <v>7966</v>
      </c>
    </row>
    <row r="6755" spans="1:2" ht="15">
      <c r="A6755" s="68" t="s">
        <v>7094</v>
      </c>
      <c r="B6755" s="67" t="s">
        <v>7966</v>
      </c>
    </row>
    <row r="6756" spans="1:2" ht="15">
      <c r="A6756" s="68" t="s">
        <v>7095</v>
      </c>
      <c r="B6756" s="67" t="s">
        <v>7966</v>
      </c>
    </row>
    <row r="6757" spans="1:2" ht="15">
      <c r="A6757" s="68" t="s">
        <v>7096</v>
      </c>
      <c r="B6757" s="67" t="s">
        <v>7966</v>
      </c>
    </row>
    <row r="6758" spans="1:2" ht="15">
      <c r="A6758" s="68" t="s">
        <v>7097</v>
      </c>
      <c r="B6758" s="67" t="s">
        <v>7966</v>
      </c>
    </row>
    <row r="6759" spans="1:2" ht="15">
      <c r="A6759" s="68" t="s">
        <v>7098</v>
      </c>
      <c r="B6759" s="67" t="s">
        <v>7966</v>
      </c>
    </row>
    <row r="6760" spans="1:2" ht="15">
      <c r="A6760" s="68" t="s">
        <v>7099</v>
      </c>
      <c r="B6760" s="67" t="s">
        <v>7966</v>
      </c>
    </row>
    <row r="6761" spans="1:2" ht="15">
      <c r="A6761" s="68" t="s">
        <v>7100</v>
      </c>
      <c r="B6761" s="67" t="s">
        <v>7966</v>
      </c>
    </row>
    <row r="6762" spans="1:2" ht="15">
      <c r="A6762" s="68" t="s">
        <v>7101</v>
      </c>
      <c r="B6762" s="67" t="s">
        <v>7966</v>
      </c>
    </row>
    <row r="6763" spans="1:2" ht="15">
      <c r="A6763" s="68" t="s">
        <v>7102</v>
      </c>
      <c r="B6763" s="67" t="s">
        <v>7966</v>
      </c>
    </row>
    <row r="6764" spans="1:2" ht="15">
      <c r="A6764" s="68" t="s">
        <v>7103</v>
      </c>
      <c r="B6764" s="67" t="s">
        <v>7966</v>
      </c>
    </row>
    <row r="6765" spans="1:2" ht="15">
      <c r="A6765" s="68" t="s">
        <v>7104</v>
      </c>
      <c r="B6765" s="67" t="s">
        <v>7966</v>
      </c>
    </row>
    <row r="6766" spans="1:2" ht="15">
      <c r="A6766" s="68" t="s">
        <v>7105</v>
      </c>
      <c r="B6766" s="67" t="s">
        <v>7966</v>
      </c>
    </row>
    <row r="6767" spans="1:2" ht="15">
      <c r="A6767" s="68" t="s">
        <v>7106</v>
      </c>
      <c r="B6767" s="67" t="s">
        <v>7966</v>
      </c>
    </row>
    <row r="6768" spans="1:2" ht="15">
      <c r="A6768" s="68" t="s">
        <v>7107</v>
      </c>
      <c r="B6768" s="67" t="s">
        <v>7966</v>
      </c>
    </row>
    <row r="6769" spans="1:2" ht="15">
      <c r="A6769" s="68" t="s">
        <v>7108</v>
      </c>
      <c r="B6769" s="67" t="s">
        <v>7966</v>
      </c>
    </row>
    <row r="6770" spans="1:2" ht="15">
      <c r="A6770" s="68" t="s">
        <v>7109</v>
      </c>
      <c r="B6770" s="67" t="s">
        <v>7966</v>
      </c>
    </row>
    <row r="6771" spans="1:2" ht="15">
      <c r="A6771" s="68" t="s">
        <v>7110</v>
      </c>
      <c r="B6771" s="67" t="s">
        <v>7966</v>
      </c>
    </row>
    <row r="6772" spans="1:2" ht="15">
      <c r="A6772" s="68" t="s">
        <v>7111</v>
      </c>
      <c r="B6772" s="67" t="s">
        <v>7966</v>
      </c>
    </row>
    <row r="6773" spans="1:2" ht="15">
      <c r="A6773" s="68" t="s">
        <v>7112</v>
      </c>
      <c r="B6773" s="67" t="s">
        <v>7966</v>
      </c>
    </row>
    <row r="6774" spans="1:2" ht="15">
      <c r="A6774" s="68" t="s">
        <v>7113</v>
      </c>
      <c r="B6774" s="67" t="s">
        <v>7966</v>
      </c>
    </row>
    <row r="6775" spans="1:2" ht="15">
      <c r="A6775" s="68" t="s">
        <v>7114</v>
      </c>
      <c r="B6775" s="67" t="s">
        <v>7966</v>
      </c>
    </row>
    <row r="6776" spans="1:2" ht="15">
      <c r="A6776" s="68" t="s">
        <v>7115</v>
      </c>
      <c r="B6776" s="67" t="s">
        <v>7966</v>
      </c>
    </row>
    <row r="6777" spans="1:2" ht="15">
      <c r="A6777" s="68" t="s">
        <v>7116</v>
      </c>
      <c r="B6777" s="67" t="s">
        <v>7966</v>
      </c>
    </row>
    <row r="6778" spans="1:2" ht="15">
      <c r="A6778" s="68" t="s">
        <v>7117</v>
      </c>
      <c r="B6778" s="67" t="s">
        <v>7966</v>
      </c>
    </row>
    <row r="6779" spans="1:2" ht="15">
      <c r="A6779" s="68" t="s">
        <v>7118</v>
      </c>
      <c r="B6779" s="67" t="s">
        <v>7966</v>
      </c>
    </row>
    <row r="6780" spans="1:2" ht="15">
      <c r="A6780" s="68" t="s">
        <v>7119</v>
      </c>
      <c r="B6780" s="67" t="s">
        <v>7966</v>
      </c>
    </row>
    <row r="6781" spans="1:2" ht="15">
      <c r="A6781" s="68" t="s">
        <v>7120</v>
      </c>
      <c r="B6781" s="67" t="s">
        <v>7966</v>
      </c>
    </row>
    <row r="6782" spans="1:2" ht="15">
      <c r="A6782" s="68" t="s">
        <v>7121</v>
      </c>
      <c r="B6782" s="67" t="s">
        <v>7966</v>
      </c>
    </row>
    <row r="6783" spans="1:2" ht="15">
      <c r="A6783" s="68" t="s">
        <v>7122</v>
      </c>
      <c r="B6783" s="67" t="s">
        <v>7966</v>
      </c>
    </row>
    <row r="6784" spans="1:2" ht="15">
      <c r="A6784" s="68" t="s">
        <v>7123</v>
      </c>
      <c r="B6784" s="67" t="s">
        <v>7966</v>
      </c>
    </row>
    <row r="6785" spans="1:2" ht="15">
      <c r="A6785" s="68" t="s">
        <v>7124</v>
      </c>
      <c r="B6785" s="67" t="s">
        <v>7966</v>
      </c>
    </row>
    <row r="6786" spans="1:2" ht="15">
      <c r="A6786" s="68" t="s">
        <v>7125</v>
      </c>
      <c r="B6786" s="67" t="s">
        <v>7966</v>
      </c>
    </row>
    <row r="6787" spans="1:2" ht="15">
      <c r="A6787" s="68" t="s">
        <v>7126</v>
      </c>
      <c r="B6787" s="67" t="s">
        <v>7966</v>
      </c>
    </row>
    <row r="6788" spans="1:2" ht="15">
      <c r="A6788" s="68" t="s">
        <v>7127</v>
      </c>
      <c r="B6788" s="67" t="s">
        <v>7966</v>
      </c>
    </row>
    <row r="6789" spans="1:2" ht="15">
      <c r="A6789" s="68" t="s">
        <v>7128</v>
      </c>
      <c r="B6789" s="67" t="s">
        <v>7966</v>
      </c>
    </row>
    <row r="6790" spans="1:2" ht="15">
      <c r="A6790" s="68" t="s">
        <v>7129</v>
      </c>
      <c r="B6790" s="67" t="s">
        <v>7966</v>
      </c>
    </row>
    <row r="6791" spans="1:2" ht="15">
      <c r="A6791" s="68" t="s">
        <v>7130</v>
      </c>
      <c r="B6791" s="67" t="s">
        <v>7966</v>
      </c>
    </row>
    <row r="6792" spans="1:2" ht="15">
      <c r="A6792" s="68" t="s">
        <v>7131</v>
      </c>
      <c r="B6792" s="67" t="s">
        <v>7966</v>
      </c>
    </row>
    <row r="6793" spans="1:2" ht="15">
      <c r="A6793" s="68" t="s">
        <v>7132</v>
      </c>
      <c r="B6793" s="67" t="s">
        <v>7966</v>
      </c>
    </row>
    <row r="6794" spans="1:2" ht="15">
      <c r="A6794" s="68" t="s">
        <v>7133</v>
      </c>
      <c r="B6794" s="67" t="s">
        <v>7966</v>
      </c>
    </row>
    <row r="6795" spans="1:2" ht="15">
      <c r="A6795" s="68" t="s">
        <v>7134</v>
      </c>
      <c r="B6795" s="67" t="s">
        <v>7966</v>
      </c>
    </row>
    <row r="6796" spans="1:2" ht="15">
      <c r="A6796" s="68" t="s">
        <v>7135</v>
      </c>
      <c r="B6796" s="67" t="s">
        <v>7966</v>
      </c>
    </row>
    <row r="6797" spans="1:2" ht="15">
      <c r="A6797" s="68" t="s">
        <v>7136</v>
      </c>
      <c r="B6797" s="67" t="s">
        <v>7966</v>
      </c>
    </row>
    <row r="6798" spans="1:2" ht="15">
      <c r="A6798" s="68" t="s">
        <v>7137</v>
      </c>
      <c r="B6798" s="67" t="s">
        <v>7966</v>
      </c>
    </row>
    <row r="6799" spans="1:2" ht="15">
      <c r="A6799" s="68" t="s">
        <v>7138</v>
      </c>
      <c r="B6799" s="67" t="s">
        <v>7966</v>
      </c>
    </row>
    <row r="6800" spans="1:2" ht="15">
      <c r="A6800" s="68" t="s">
        <v>7139</v>
      </c>
      <c r="B6800" s="67" t="s">
        <v>7966</v>
      </c>
    </row>
    <row r="6801" spans="1:2" ht="15">
      <c r="A6801" s="68" t="s">
        <v>7140</v>
      </c>
      <c r="B6801" s="67" t="s">
        <v>7966</v>
      </c>
    </row>
    <row r="6802" spans="1:2" ht="15">
      <c r="A6802" s="68" t="s">
        <v>7141</v>
      </c>
      <c r="B6802" s="67" t="s">
        <v>7966</v>
      </c>
    </row>
    <row r="6803" spans="1:2" ht="15">
      <c r="A6803" s="68" t="s">
        <v>7142</v>
      </c>
      <c r="B6803" s="67" t="s">
        <v>7966</v>
      </c>
    </row>
    <row r="6804" spans="1:2" ht="15">
      <c r="A6804" s="68" t="s">
        <v>7143</v>
      </c>
      <c r="B6804" s="67" t="s">
        <v>7966</v>
      </c>
    </row>
    <row r="6805" spans="1:2" ht="15">
      <c r="A6805" s="68" t="s">
        <v>7144</v>
      </c>
      <c r="B6805" s="67" t="s">
        <v>7966</v>
      </c>
    </row>
    <row r="6806" spans="1:2" ht="15">
      <c r="A6806" s="68" t="s">
        <v>7145</v>
      </c>
      <c r="B6806" s="67" t="s">
        <v>7966</v>
      </c>
    </row>
    <row r="6807" spans="1:2" ht="15">
      <c r="A6807" s="68" t="s">
        <v>7146</v>
      </c>
      <c r="B6807" s="67" t="s">
        <v>7966</v>
      </c>
    </row>
    <row r="6808" spans="1:2" ht="15">
      <c r="A6808" s="68" t="s">
        <v>7147</v>
      </c>
      <c r="B6808" s="67" t="s">
        <v>7966</v>
      </c>
    </row>
    <row r="6809" spans="1:2" ht="15">
      <c r="A6809" s="68" t="s">
        <v>7148</v>
      </c>
      <c r="B6809" s="67" t="s">
        <v>7966</v>
      </c>
    </row>
    <row r="6810" spans="1:2" ht="15">
      <c r="A6810" s="68" t="s">
        <v>7149</v>
      </c>
      <c r="B6810" s="67" t="s">
        <v>7966</v>
      </c>
    </row>
    <row r="6811" spans="1:2" ht="15">
      <c r="A6811" s="68" t="s">
        <v>7150</v>
      </c>
      <c r="B6811" s="67" t="s">
        <v>7966</v>
      </c>
    </row>
    <row r="6812" spans="1:2" ht="15">
      <c r="A6812" s="68" t="s">
        <v>7151</v>
      </c>
      <c r="B6812" s="67" t="s">
        <v>7966</v>
      </c>
    </row>
    <row r="6813" spans="1:2" ht="15">
      <c r="A6813" s="68" t="s">
        <v>7152</v>
      </c>
      <c r="B6813" s="67" t="s">
        <v>7966</v>
      </c>
    </row>
    <row r="6814" spans="1:2" ht="15">
      <c r="A6814" s="68" t="s">
        <v>7153</v>
      </c>
      <c r="B6814" s="67" t="s">
        <v>7966</v>
      </c>
    </row>
    <row r="6815" spans="1:2" ht="15">
      <c r="A6815" s="68" t="s">
        <v>7154</v>
      </c>
      <c r="B6815" s="67" t="s">
        <v>7966</v>
      </c>
    </row>
    <row r="6816" spans="1:2" ht="15">
      <c r="A6816" s="68" t="s">
        <v>7155</v>
      </c>
      <c r="B6816" s="67" t="s">
        <v>7966</v>
      </c>
    </row>
    <row r="6817" spans="1:2" ht="15">
      <c r="A6817" s="68" t="s">
        <v>7156</v>
      </c>
      <c r="B6817" s="67" t="s">
        <v>7966</v>
      </c>
    </row>
    <row r="6818" spans="1:2" ht="15">
      <c r="A6818" s="68" t="s">
        <v>7157</v>
      </c>
      <c r="B6818" s="67" t="s">
        <v>7966</v>
      </c>
    </row>
    <row r="6819" spans="1:2" ht="15">
      <c r="A6819" s="68" t="s">
        <v>7158</v>
      </c>
      <c r="B6819" s="67" t="s">
        <v>7966</v>
      </c>
    </row>
    <row r="6820" spans="1:2" ht="15">
      <c r="A6820" s="68" t="s">
        <v>7159</v>
      </c>
      <c r="B6820" s="67" t="s">
        <v>7966</v>
      </c>
    </row>
    <row r="6821" spans="1:2" ht="15">
      <c r="A6821" s="68" t="s">
        <v>7160</v>
      </c>
      <c r="B6821" s="67" t="s">
        <v>7966</v>
      </c>
    </row>
    <row r="6822" spans="1:2" ht="15">
      <c r="A6822" s="68" t="s">
        <v>7161</v>
      </c>
      <c r="B6822" s="67" t="s">
        <v>7966</v>
      </c>
    </row>
    <row r="6823" spans="1:2" ht="15">
      <c r="A6823" s="68" t="s">
        <v>7162</v>
      </c>
      <c r="B6823" s="67" t="s">
        <v>7966</v>
      </c>
    </row>
    <row r="6824" spans="1:2" ht="15">
      <c r="A6824" s="68" t="s">
        <v>7163</v>
      </c>
      <c r="B6824" s="67" t="s">
        <v>7966</v>
      </c>
    </row>
    <row r="6825" spans="1:2" ht="15">
      <c r="A6825" s="68" t="s">
        <v>7164</v>
      </c>
      <c r="B6825" s="67" t="s">
        <v>7966</v>
      </c>
    </row>
    <row r="6826" spans="1:2" ht="15">
      <c r="A6826" s="68" t="s">
        <v>7165</v>
      </c>
      <c r="B6826" s="67" t="s">
        <v>7966</v>
      </c>
    </row>
    <row r="6827" spans="1:2" ht="15">
      <c r="A6827" s="68" t="s">
        <v>7166</v>
      </c>
      <c r="B6827" s="67" t="s">
        <v>7966</v>
      </c>
    </row>
    <row r="6828" spans="1:2" ht="15">
      <c r="A6828" s="68" t="s">
        <v>7167</v>
      </c>
      <c r="B6828" s="67" t="s">
        <v>7966</v>
      </c>
    </row>
    <row r="6829" spans="1:2" ht="15">
      <c r="A6829" s="68" t="s">
        <v>7168</v>
      </c>
      <c r="B6829" s="67" t="s">
        <v>7966</v>
      </c>
    </row>
    <row r="6830" spans="1:2" ht="15">
      <c r="A6830" s="68" t="s">
        <v>7169</v>
      </c>
      <c r="B6830" s="67" t="s">
        <v>7966</v>
      </c>
    </row>
    <row r="6831" spans="1:2" ht="15">
      <c r="A6831" s="68" t="s">
        <v>7170</v>
      </c>
      <c r="B6831" s="67" t="s">
        <v>7966</v>
      </c>
    </row>
    <row r="6832" spans="1:2" ht="15">
      <c r="A6832" s="68" t="s">
        <v>7171</v>
      </c>
      <c r="B6832" s="67" t="s">
        <v>7966</v>
      </c>
    </row>
    <row r="6833" spans="1:2" ht="15">
      <c r="A6833" s="68" t="s">
        <v>7172</v>
      </c>
      <c r="B6833" s="67" t="s">
        <v>7966</v>
      </c>
    </row>
    <row r="6834" spans="1:2" ht="15">
      <c r="A6834" s="68" t="s">
        <v>7173</v>
      </c>
      <c r="B6834" s="67" t="s">
        <v>7966</v>
      </c>
    </row>
    <row r="6835" spans="1:2" ht="15">
      <c r="A6835" s="68" t="s">
        <v>7174</v>
      </c>
      <c r="B6835" s="67" t="s">
        <v>7966</v>
      </c>
    </row>
    <row r="6836" spans="1:2" ht="15">
      <c r="A6836" s="68" t="s">
        <v>7175</v>
      </c>
      <c r="B6836" s="67" t="s">
        <v>7966</v>
      </c>
    </row>
    <row r="6837" spans="1:2" ht="15">
      <c r="A6837" s="68" t="s">
        <v>7176</v>
      </c>
      <c r="B6837" s="67" t="s">
        <v>7966</v>
      </c>
    </row>
    <row r="6838" spans="1:2" ht="15">
      <c r="A6838" s="68" t="s">
        <v>7177</v>
      </c>
      <c r="B6838" s="67" t="s">
        <v>7966</v>
      </c>
    </row>
    <row r="6839" spans="1:2" ht="15">
      <c r="A6839" s="68" t="s">
        <v>7178</v>
      </c>
      <c r="B6839" s="67" t="s">
        <v>7966</v>
      </c>
    </row>
    <row r="6840" spans="1:2" ht="15">
      <c r="A6840" s="68" t="s">
        <v>7179</v>
      </c>
      <c r="B6840" s="67" t="s">
        <v>7966</v>
      </c>
    </row>
    <row r="6841" spans="1:2" ht="15">
      <c r="A6841" s="68" t="s">
        <v>7180</v>
      </c>
      <c r="B6841" s="67" t="s">
        <v>7966</v>
      </c>
    </row>
    <row r="6842" spans="1:2" ht="15">
      <c r="A6842" s="68" t="s">
        <v>7181</v>
      </c>
      <c r="B6842" s="67" t="s">
        <v>7966</v>
      </c>
    </row>
    <row r="6843" spans="1:2" ht="15">
      <c r="A6843" s="68" t="s">
        <v>7182</v>
      </c>
      <c r="B6843" s="67" t="s">
        <v>7966</v>
      </c>
    </row>
    <row r="6844" spans="1:2" ht="15">
      <c r="A6844" s="68" t="s">
        <v>7183</v>
      </c>
      <c r="B6844" s="67" t="s">
        <v>7966</v>
      </c>
    </row>
    <row r="6845" spans="1:2" ht="15">
      <c r="A6845" s="68" t="s">
        <v>7184</v>
      </c>
      <c r="B6845" s="67" t="s">
        <v>7966</v>
      </c>
    </row>
    <row r="6846" spans="1:2" ht="15">
      <c r="A6846" s="68" t="s">
        <v>7185</v>
      </c>
      <c r="B6846" s="67" t="s">
        <v>7966</v>
      </c>
    </row>
    <row r="6847" spans="1:2" ht="15">
      <c r="A6847" s="68" t="s">
        <v>7186</v>
      </c>
      <c r="B6847" s="67" t="s">
        <v>7966</v>
      </c>
    </row>
    <row r="6848" spans="1:2" ht="15">
      <c r="A6848" s="68" t="s">
        <v>7187</v>
      </c>
      <c r="B6848" s="67" t="s">
        <v>7966</v>
      </c>
    </row>
    <row r="6849" spans="1:2" ht="15">
      <c r="A6849" s="68" t="s">
        <v>7188</v>
      </c>
      <c r="B6849" s="67" t="s">
        <v>7966</v>
      </c>
    </row>
    <row r="6850" spans="1:2" ht="15">
      <c r="A6850" s="68" t="s">
        <v>7189</v>
      </c>
      <c r="B6850" s="67" t="s">
        <v>7966</v>
      </c>
    </row>
    <row r="6851" spans="1:2" ht="15">
      <c r="A6851" s="68" t="s">
        <v>7190</v>
      </c>
      <c r="B6851" s="67" t="s">
        <v>7966</v>
      </c>
    </row>
    <row r="6852" spans="1:2" ht="15">
      <c r="A6852" s="68" t="s">
        <v>7191</v>
      </c>
      <c r="B6852" s="67" t="s">
        <v>7966</v>
      </c>
    </row>
    <row r="6853" spans="1:2" ht="15">
      <c r="A6853" s="68" t="s">
        <v>7192</v>
      </c>
      <c r="B6853" s="67" t="s">
        <v>7966</v>
      </c>
    </row>
    <row r="6854" spans="1:2" ht="15">
      <c r="A6854" s="68" t="s">
        <v>7193</v>
      </c>
      <c r="B6854" s="67" t="s">
        <v>7966</v>
      </c>
    </row>
    <row r="6855" spans="1:2" ht="15">
      <c r="A6855" s="68" t="s">
        <v>7194</v>
      </c>
      <c r="B6855" s="67" t="s">
        <v>7966</v>
      </c>
    </row>
    <row r="6856" spans="1:2" ht="15">
      <c r="A6856" s="68" t="s">
        <v>7195</v>
      </c>
      <c r="B6856" s="67" t="s">
        <v>7966</v>
      </c>
    </row>
    <row r="6857" spans="1:2" ht="15">
      <c r="A6857" s="68" t="s">
        <v>7196</v>
      </c>
      <c r="B6857" s="67" t="s">
        <v>7966</v>
      </c>
    </row>
    <row r="6858" spans="1:2" ht="15">
      <c r="A6858" s="68" t="s">
        <v>7197</v>
      </c>
      <c r="B6858" s="67" t="s">
        <v>7966</v>
      </c>
    </row>
    <row r="6859" spans="1:2" ht="15">
      <c r="A6859" s="68" t="s">
        <v>7198</v>
      </c>
      <c r="B6859" s="67" t="s">
        <v>7966</v>
      </c>
    </row>
    <row r="6860" spans="1:2" ht="15">
      <c r="A6860" s="68" t="s">
        <v>7199</v>
      </c>
      <c r="B6860" s="67" t="s">
        <v>7966</v>
      </c>
    </row>
    <row r="6861" spans="1:2" ht="15">
      <c r="A6861" s="68" t="s">
        <v>7200</v>
      </c>
      <c r="B6861" s="67" t="s">
        <v>7966</v>
      </c>
    </row>
    <row r="6862" spans="1:2" ht="15">
      <c r="A6862" s="68" t="s">
        <v>7201</v>
      </c>
      <c r="B6862" s="67" t="s">
        <v>7966</v>
      </c>
    </row>
    <row r="6863" spans="1:2" ht="15">
      <c r="A6863" s="68" t="s">
        <v>7202</v>
      </c>
      <c r="B6863" s="67" t="s">
        <v>7966</v>
      </c>
    </row>
    <row r="6864" spans="1:2" ht="15">
      <c r="A6864" s="68" t="s">
        <v>7203</v>
      </c>
      <c r="B6864" s="67" t="s">
        <v>7966</v>
      </c>
    </row>
    <row r="6865" spans="1:2" ht="15">
      <c r="A6865" s="68" t="s">
        <v>7204</v>
      </c>
      <c r="B6865" s="67" t="s">
        <v>7966</v>
      </c>
    </row>
    <row r="6866" spans="1:2" ht="15">
      <c r="A6866" s="68" t="s">
        <v>7205</v>
      </c>
      <c r="B6866" s="67" t="s">
        <v>7966</v>
      </c>
    </row>
    <row r="6867" spans="1:2" ht="15">
      <c r="A6867" s="68" t="s">
        <v>7206</v>
      </c>
      <c r="B6867" s="67" t="s">
        <v>7966</v>
      </c>
    </row>
    <row r="6868" spans="1:2" ht="15">
      <c r="A6868" s="68" t="s">
        <v>7207</v>
      </c>
      <c r="B6868" s="67" t="s">
        <v>7966</v>
      </c>
    </row>
    <row r="6869" spans="1:2" ht="15">
      <c r="A6869" s="68" t="s">
        <v>7208</v>
      </c>
      <c r="B6869" s="67" t="s">
        <v>7966</v>
      </c>
    </row>
    <row r="6870" spans="1:2" ht="15">
      <c r="A6870" s="68" t="s">
        <v>7209</v>
      </c>
      <c r="B6870" s="67" t="s">
        <v>7966</v>
      </c>
    </row>
    <row r="6871" spans="1:2" ht="15">
      <c r="A6871" s="68" t="s">
        <v>7210</v>
      </c>
      <c r="B6871" s="67" t="s">
        <v>7966</v>
      </c>
    </row>
    <row r="6872" spans="1:2" ht="15">
      <c r="A6872" s="68" t="s">
        <v>7211</v>
      </c>
      <c r="B6872" s="67" t="s">
        <v>7966</v>
      </c>
    </row>
    <row r="6873" spans="1:2" ht="15">
      <c r="A6873" s="68" t="s">
        <v>7212</v>
      </c>
      <c r="B6873" s="67" t="s">
        <v>7966</v>
      </c>
    </row>
    <row r="6874" spans="1:2" ht="15">
      <c r="A6874" s="68" t="s">
        <v>7213</v>
      </c>
      <c r="B6874" s="67" t="s">
        <v>7966</v>
      </c>
    </row>
    <row r="6875" spans="1:2" ht="15">
      <c r="A6875" s="68" t="s">
        <v>7214</v>
      </c>
      <c r="B6875" s="67" t="s">
        <v>7966</v>
      </c>
    </row>
    <row r="6876" spans="1:2" ht="15">
      <c r="A6876" s="68" t="s">
        <v>7215</v>
      </c>
      <c r="B6876" s="67" t="s">
        <v>7966</v>
      </c>
    </row>
    <row r="6877" spans="1:2" ht="15">
      <c r="A6877" s="68" t="s">
        <v>7216</v>
      </c>
      <c r="B6877" s="67" t="s">
        <v>7966</v>
      </c>
    </row>
    <row r="6878" spans="1:2" ht="15">
      <c r="A6878" s="68" t="s">
        <v>7217</v>
      </c>
      <c r="B6878" s="67" t="s">
        <v>7966</v>
      </c>
    </row>
    <row r="6879" spans="1:2" ht="15">
      <c r="A6879" s="68" t="s">
        <v>7218</v>
      </c>
      <c r="B6879" s="67" t="s">
        <v>7966</v>
      </c>
    </row>
    <row r="6880" spans="1:2" ht="15">
      <c r="A6880" s="68" t="s">
        <v>7219</v>
      </c>
      <c r="B6880" s="67" t="s">
        <v>7966</v>
      </c>
    </row>
    <row r="6881" spans="1:2" ht="15">
      <c r="A6881" s="68" t="s">
        <v>7220</v>
      </c>
      <c r="B6881" s="67" t="s">
        <v>7966</v>
      </c>
    </row>
    <row r="6882" spans="1:2" ht="15">
      <c r="A6882" s="68" t="s">
        <v>7221</v>
      </c>
      <c r="B6882" s="67" t="s">
        <v>7966</v>
      </c>
    </row>
    <row r="6883" spans="1:2" ht="15">
      <c r="A6883" s="68" t="s">
        <v>7222</v>
      </c>
      <c r="B6883" s="67" t="s">
        <v>7966</v>
      </c>
    </row>
    <row r="6884" spans="1:2" ht="15">
      <c r="A6884" s="68" t="s">
        <v>7223</v>
      </c>
      <c r="B6884" s="67" t="s">
        <v>7966</v>
      </c>
    </row>
    <row r="6885" spans="1:2" ht="15">
      <c r="A6885" s="68" t="s">
        <v>7224</v>
      </c>
      <c r="B6885" s="67" t="s">
        <v>7966</v>
      </c>
    </row>
    <row r="6886" spans="1:2" ht="15">
      <c r="A6886" s="68" t="s">
        <v>7225</v>
      </c>
      <c r="B6886" s="67" t="s">
        <v>7966</v>
      </c>
    </row>
    <row r="6887" spans="1:2" ht="15">
      <c r="A6887" s="68" t="s">
        <v>7226</v>
      </c>
      <c r="B6887" s="67" t="s">
        <v>7966</v>
      </c>
    </row>
    <row r="6888" spans="1:2" ht="15">
      <c r="A6888" s="68" t="s">
        <v>7227</v>
      </c>
      <c r="B6888" s="67" t="s">
        <v>7966</v>
      </c>
    </row>
    <row r="6889" spans="1:2" ht="15">
      <c r="A6889" s="68" t="s">
        <v>7228</v>
      </c>
      <c r="B6889" s="67" t="s">
        <v>7966</v>
      </c>
    </row>
    <row r="6890" spans="1:2" ht="15">
      <c r="A6890" s="68" t="s">
        <v>7229</v>
      </c>
      <c r="B6890" s="67" t="s">
        <v>7966</v>
      </c>
    </row>
    <row r="6891" spans="1:2" ht="15">
      <c r="A6891" s="68" t="s">
        <v>7230</v>
      </c>
      <c r="B6891" s="67" t="s">
        <v>7966</v>
      </c>
    </row>
    <row r="6892" spans="1:2" ht="15">
      <c r="A6892" s="68" t="s">
        <v>7231</v>
      </c>
      <c r="B6892" s="67" t="s">
        <v>7966</v>
      </c>
    </row>
    <row r="6893" spans="1:2" ht="15">
      <c r="A6893" s="68" t="s">
        <v>7232</v>
      </c>
      <c r="B6893" s="67" t="s">
        <v>7966</v>
      </c>
    </row>
    <row r="6894" spans="1:2" ht="15">
      <c r="A6894" s="68" t="s">
        <v>7233</v>
      </c>
      <c r="B6894" s="67" t="s">
        <v>7966</v>
      </c>
    </row>
    <row r="6895" spans="1:2" ht="15">
      <c r="A6895" s="68" t="s">
        <v>7234</v>
      </c>
      <c r="B6895" s="67" t="s">
        <v>7966</v>
      </c>
    </row>
    <row r="6896" spans="1:2" ht="15">
      <c r="A6896" s="68" t="s">
        <v>7235</v>
      </c>
      <c r="B6896" s="67" t="s">
        <v>7966</v>
      </c>
    </row>
    <row r="6897" spans="1:2" ht="15">
      <c r="A6897" s="68" t="s">
        <v>7236</v>
      </c>
      <c r="B6897" s="67" t="s">
        <v>7966</v>
      </c>
    </row>
    <row r="6898" spans="1:2" ht="15">
      <c r="A6898" s="68" t="s">
        <v>7237</v>
      </c>
      <c r="B6898" s="67" t="s">
        <v>7966</v>
      </c>
    </row>
    <row r="6899" spans="1:2" ht="15">
      <c r="A6899" s="68" t="s">
        <v>7238</v>
      </c>
      <c r="B6899" s="67" t="s">
        <v>7966</v>
      </c>
    </row>
    <row r="6900" spans="1:2" ht="15">
      <c r="A6900" s="68" t="s">
        <v>7239</v>
      </c>
      <c r="B6900" s="67" t="s">
        <v>7966</v>
      </c>
    </row>
    <row r="6901" spans="1:2" ht="15">
      <c r="A6901" s="68" t="s">
        <v>7240</v>
      </c>
      <c r="B6901" s="67" t="s">
        <v>7966</v>
      </c>
    </row>
    <row r="6902" spans="1:2" ht="15">
      <c r="A6902" s="68" t="s">
        <v>7241</v>
      </c>
      <c r="B6902" s="67" t="s">
        <v>7966</v>
      </c>
    </row>
    <row r="6903" spans="1:2" ht="15">
      <c r="A6903" s="68" t="s">
        <v>7242</v>
      </c>
      <c r="B6903" s="67" t="s">
        <v>7966</v>
      </c>
    </row>
    <row r="6904" spans="1:2" ht="15">
      <c r="A6904" s="68" t="s">
        <v>7243</v>
      </c>
      <c r="B6904" s="67" t="s">
        <v>7966</v>
      </c>
    </row>
    <row r="6905" spans="1:2" ht="15">
      <c r="A6905" s="68" t="s">
        <v>7244</v>
      </c>
      <c r="B6905" s="67" t="s">
        <v>7966</v>
      </c>
    </row>
    <row r="6906" spans="1:2" ht="15">
      <c r="A6906" s="68" t="s">
        <v>7245</v>
      </c>
      <c r="B6906" s="67" t="s">
        <v>7966</v>
      </c>
    </row>
    <row r="6907" spans="1:2" ht="15">
      <c r="A6907" s="68" t="s">
        <v>7246</v>
      </c>
      <c r="B6907" s="67" t="s">
        <v>7966</v>
      </c>
    </row>
    <row r="6908" spans="1:2" ht="15">
      <c r="A6908" s="68" t="s">
        <v>7247</v>
      </c>
      <c r="B6908" s="67" t="s">
        <v>7966</v>
      </c>
    </row>
    <row r="6909" spans="1:2" ht="15">
      <c r="A6909" s="68" t="s">
        <v>7248</v>
      </c>
      <c r="B6909" s="67" t="s">
        <v>7966</v>
      </c>
    </row>
    <row r="6910" spans="1:2" ht="15">
      <c r="A6910" s="68" t="s">
        <v>7249</v>
      </c>
      <c r="B6910" s="67" t="s">
        <v>7966</v>
      </c>
    </row>
    <row r="6911" spans="1:2" ht="15">
      <c r="A6911" s="68" t="s">
        <v>7250</v>
      </c>
      <c r="B6911" s="67" t="s">
        <v>7966</v>
      </c>
    </row>
    <row r="6912" spans="1:2" ht="15">
      <c r="A6912" s="68" t="s">
        <v>7251</v>
      </c>
      <c r="B6912" s="67" t="s">
        <v>7966</v>
      </c>
    </row>
    <row r="6913" spans="1:2" ht="15">
      <c r="A6913" s="68" t="s">
        <v>7252</v>
      </c>
      <c r="B6913" s="67" t="s">
        <v>7966</v>
      </c>
    </row>
    <row r="6914" spans="1:2" ht="15">
      <c r="A6914" s="68" t="s">
        <v>7253</v>
      </c>
      <c r="B6914" s="67" t="s">
        <v>7966</v>
      </c>
    </row>
    <row r="6915" spans="1:2" ht="15">
      <c r="A6915" s="68" t="s">
        <v>7254</v>
      </c>
      <c r="B6915" s="67" t="s">
        <v>7966</v>
      </c>
    </row>
    <row r="6916" spans="1:2" ht="15">
      <c r="A6916" s="68" t="s">
        <v>7255</v>
      </c>
      <c r="B6916" s="67" t="s">
        <v>7966</v>
      </c>
    </row>
    <row r="6917" spans="1:2" ht="15">
      <c r="A6917" s="68" t="s">
        <v>7256</v>
      </c>
      <c r="B6917" s="67" t="s">
        <v>7966</v>
      </c>
    </row>
    <row r="6918" spans="1:2" ht="15">
      <c r="A6918" s="68" t="s">
        <v>7257</v>
      </c>
      <c r="B6918" s="67" t="s">
        <v>7966</v>
      </c>
    </row>
    <row r="6919" spans="1:2" ht="15">
      <c r="A6919" s="68" t="s">
        <v>7258</v>
      </c>
      <c r="B6919" s="67" t="s">
        <v>7966</v>
      </c>
    </row>
    <row r="6920" spans="1:2" ht="15">
      <c r="A6920" s="68" t="s">
        <v>7259</v>
      </c>
      <c r="B6920" s="67" t="s">
        <v>7966</v>
      </c>
    </row>
    <row r="6921" spans="1:2" ht="15">
      <c r="A6921" s="68" t="s">
        <v>7260</v>
      </c>
      <c r="B6921" s="67" t="s">
        <v>7966</v>
      </c>
    </row>
    <row r="6922" spans="1:2" ht="15">
      <c r="A6922" s="68" t="s">
        <v>7261</v>
      </c>
      <c r="B6922" s="67" t="s">
        <v>7966</v>
      </c>
    </row>
    <row r="6923" spans="1:2" ht="15">
      <c r="A6923" s="68" t="s">
        <v>7262</v>
      </c>
      <c r="B6923" s="67" t="s">
        <v>7966</v>
      </c>
    </row>
    <row r="6924" spans="1:2" ht="15">
      <c r="A6924" s="68" t="s">
        <v>7263</v>
      </c>
      <c r="B6924" s="67" t="s">
        <v>7966</v>
      </c>
    </row>
    <row r="6925" spans="1:2" ht="15">
      <c r="A6925" s="68" t="s">
        <v>7264</v>
      </c>
      <c r="B6925" s="67" t="s">
        <v>7966</v>
      </c>
    </row>
    <row r="6926" spans="1:2" ht="15">
      <c r="A6926" s="68" t="s">
        <v>7265</v>
      </c>
      <c r="B6926" s="67" t="s">
        <v>7966</v>
      </c>
    </row>
    <row r="6927" spans="1:2" ht="15">
      <c r="A6927" s="68" t="s">
        <v>7266</v>
      </c>
      <c r="B6927" s="67" t="s">
        <v>7966</v>
      </c>
    </row>
    <row r="6928" spans="1:2" ht="15">
      <c r="A6928" s="68" t="s">
        <v>7267</v>
      </c>
      <c r="B6928" s="67" t="s">
        <v>7966</v>
      </c>
    </row>
    <row r="6929" spans="1:2" ht="15">
      <c r="A6929" s="68" t="s">
        <v>7268</v>
      </c>
      <c r="B6929" s="67" t="s">
        <v>7966</v>
      </c>
    </row>
    <row r="6930" spans="1:2" ht="15">
      <c r="A6930" s="68" t="s">
        <v>7269</v>
      </c>
      <c r="B6930" s="67" t="s">
        <v>7966</v>
      </c>
    </row>
    <row r="6931" spans="1:2" ht="15">
      <c r="A6931" s="68" t="s">
        <v>7270</v>
      </c>
      <c r="B6931" s="67" t="s">
        <v>7966</v>
      </c>
    </row>
    <row r="6932" spans="1:2" ht="15">
      <c r="A6932" s="68" t="s">
        <v>7271</v>
      </c>
      <c r="B6932" s="67" t="s">
        <v>7966</v>
      </c>
    </row>
    <row r="6933" spans="1:2" ht="15">
      <c r="A6933" s="68" t="s">
        <v>7272</v>
      </c>
      <c r="B6933" s="67" t="s">
        <v>7966</v>
      </c>
    </row>
    <row r="6934" spans="1:2" ht="15">
      <c r="A6934" s="68" t="s">
        <v>7273</v>
      </c>
      <c r="B6934" s="67" t="s">
        <v>7966</v>
      </c>
    </row>
    <row r="6935" spans="1:2" ht="15">
      <c r="A6935" s="68" t="s">
        <v>7274</v>
      </c>
      <c r="B6935" s="67" t="s">
        <v>7966</v>
      </c>
    </row>
    <row r="6936" spans="1:2" ht="15">
      <c r="A6936" s="68" t="s">
        <v>7275</v>
      </c>
      <c r="B6936" s="67" t="s">
        <v>7966</v>
      </c>
    </row>
    <row r="6937" spans="1:2" ht="15">
      <c r="A6937" s="68" t="s">
        <v>7276</v>
      </c>
      <c r="B6937" s="67" t="s">
        <v>7966</v>
      </c>
    </row>
    <row r="6938" spans="1:2" ht="15">
      <c r="A6938" s="68" t="s">
        <v>7277</v>
      </c>
      <c r="B6938" s="67" t="s">
        <v>7966</v>
      </c>
    </row>
    <row r="6939" spans="1:2" ht="15">
      <c r="A6939" s="68" t="s">
        <v>7278</v>
      </c>
      <c r="B6939" s="67" t="s">
        <v>7966</v>
      </c>
    </row>
    <row r="6940" spans="1:2" ht="15">
      <c r="A6940" s="68" t="s">
        <v>7279</v>
      </c>
      <c r="B6940" s="67" t="s">
        <v>7966</v>
      </c>
    </row>
    <row r="6941" spans="1:2" ht="15">
      <c r="A6941" s="68" t="s">
        <v>7280</v>
      </c>
      <c r="B6941" s="67" t="s">
        <v>7966</v>
      </c>
    </row>
    <row r="6942" spans="1:2" ht="15">
      <c r="A6942" s="68" t="s">
        <v>7281</v>
      </c>
      <c r="B6942" s="67" t="s">
        <v>7966</v>
      </c>
    </row>
    <row r="6943" spans="1:2" ht="15">
      <c r="A6943" s="68" t="s">
        <v>7282</v>
      </c>
      <c r="B6943" s="67" t="s">
        <v>7966</v>
      </c>
    </row>
    <row r="6944" spans="1:2" ht="15">
      <c r="A6944" s="68" t="s">
        <v>7283</v>
      </c>
      <c r="B6944" s="67" t="s">
        <v>7966</v>
      </c>
    </row>
    <row r="6945" spans="1:2" ht="15">
      <c r="A6945" s="68" t="s">
        <v>7284</v>
      </c>
      <c r="B6945" s="67" t="s">
        <v>7966</v>
      </c>
    </row>
    <row r="6946" spans="1:2" ht="15">
      <c r="A6946" s="68" t="s">
        <v>7285</v>
      </c>
      <c r="B6946" s="67" t="s">
        <v>7966</v>
      </c>
    </row>
    <row r="6947" spans="1:2" ht="15">
      <c r="A6947" s="68" t="s">
        <v>7286</v>
      </c>
      <c r="B6947" s="67" t="s">
        <v>7966</v>
      </c>
    </row>
    <row r="6948" spans="1:2" ht="15">
      <c r="A6948" s="68" t="s">
        <v>7287</v>
      </c>
      <c r="B6948" s="67" t="s">
        <v>7966</v>
      </c>
    </row>
    <row r="6949" spans="1:2" ht="15">
      <c r="A6949" s="68" t="s">
        <v>7288</v>
      </c>
      <c r="B6949" s="67" t="s">
        <v>7966</v>
      </c>
    </row>
    <row r="6950" spans="1:2" ht="15">
      <c r="A6950" s="68" t="s">
        <v>7289</v>
      </c>
      <c r="B6950" s="67" t="s">
        <v>7966</v>
      </c>
    </row>
    <row r="6951" spans="1:2" ht="15">
      <c r="A6951" s="68" t="s">
        <v>7290</v>
      </c>
      <c r="B6951" s="67" t="s">
        <v>7966</v>
      </c>
    </row>
    <row r="6952" spans="1:2" ht="15">
      <c r="A6952" s="68" t="s">
        <v>7291</v>
      </c>
      <c r="B6952" s="67" t="s">
        <v>7966</v>
      </c>
    </row>
    <row r="6953" spans="1:2" ht="15">
      <c r="A6953" s="68" t="s">
        <v>7292</v>
      </c>
      <c r="B6953" s="67" t="s">
        <v>7966</v>
      </c>
    </row>
    <row r="6954" spans="1:2" ht="15">
      <c r="A6954" s="68" t="s">
        <v>7293</v>
      </c>
      <c r="B6954" s="67" t="s">
        <v>7966</v>
      </c>
    </row>
    <row r="6955" spans="1:2" ht="15">
      <c r="A6955" s="68" t="s">
        <v>7294</v>
      </c>
      <c r="B6955" s="67" t="s">
        <v>7966</v>
      </c>
    </row>
    <row r="6956" spans="1:2" ht="15">
      <c r="A6956" s="68" t="s">
        <v>7295</v>
      </c>
      <c r="B6956" s="67" t="s">
        <v>7966</v>
      </c>
    </row>
    <row r="6957" spans="1:2" ht="15">
      <c r="A6957" s="68" t="s">
        <v>7296</v>
      </c>
      <c r="B6957" s="67" t="s">
        <v>7966</v>
      </c>
    </row>
    <row r="6958" spans="1:2" ht="15">
      <c r="A6958" s="68" t="s">
        <v>7297</v>
      </c>
      <c r="B6958" s="67" t="s">
        <v>7966</v>
      </c>
    </row>
    <row r="6959" spans="1:2" ht="15">
      <c r="A6959" s="68" t="s">
        <v>7298</v>
      </c>
      <c r="B6959" s="67" t="s">
        <v>7966</v>
      </c>
    </row>
    <row r="6960" spans="1:2" ht="15">
      <c r="A6960" s="68" t="s">
        <v>7299</v>
      </c>
      <c r="B6960" s="67" t="s">
        <v>7966</v>
      </c>
    </row>
    <row r="6961" spans="1:2" ht="15">
      <c r="A6961" s="68" t="s">
        <v>7300</v>
      </c>
      <c r="B6961" s="67" t="s">
        <v>7966</v>
      </c>
    </row>
    <row r="6962" spans="1:2" ht="15">
      <c r="A6962" s="68" t="s">
        <v>7301</v>
      </c>
      <c r="B6962" s="67" t="s">
        <v>7966</v>
      </c>
    </row>
    <row r="6963" spans="1:2" ht="15">
      <c r="A6963" s="68" t="s">
        <v>7302</v>
      </c>
      <c r="B6963" s="67" t="s">
        <v>7966</v>
      </c>
    </row>
    <row r="6964" spans="1:2" ht="15">
      <c r="A6964" s="68" t="s">
        <v>7303</v>
      </c>
      <c r="B6964" s="67" t="s">
        <v>7966</v>
      </c>
    </row>
    <row r="6965" spans="1:2" ht="15">
      <c r="A6965" s="68" t="s">
        <v>7304</v>
      </c>
      <c r="B6965" s="67" t="s">
        <v>7966</v>
      </c>
    </row>
    <row r="6966" spans="1:2" ht="15">
      <c r="A6966" s="68" t="s">
        <v>7305</v>
      </c>
      <c r="B6966" s="67" t="s">
        <v>7966</v>
      </c>
    </row>
    <row r="6967" spans="1:2" ht="15">
      <c r="A6967" s="68" t="s">
        <v>7306</v>
      </c>
      <c r="B6967" s="67" t="s">
        <v>7966</v>
      </c>
    </row>
    <row r="6968" spans="1:2" ht="15">
      <c r="A6968" s="68" t="s">
        <v>7307</v>
      </c>
      <c r="B6968" s="67" t="s">
        <v>7966</v>
      </c>
    </row>
    <row r="6969" spans="1:2" ht="15">
      <c r="A6969" s="68" t="s">
        <v>7308</v>
      </c>
      <c r="B6969" s="67" t="s">
        <v>7966</v>
      </c>
    </row>
    <row r="6970" spans="1:2" ht="15">
      <c r="A6970" s="68" t="s">
        <v>7309</v>
      </c>
      <c r="B6970" s="67" t="s">
        <v>7966</v>
      </c>
    </row>
    <row r="6971" spans="1:2" ht="15">
      <c r="A6971" s="68" t="s">
        <v>7310</v>
      </c>
      <c r="B6971" s="67" t="s">
        <v>7966</v>
      </c>
    </row>
    <row r="6972" spans="1:2" ht="15">
      <c r="A6972" s="68" t="s">
        <v>7311</v>
      </c>
      <c r="B6972" s="67" t="s">
        <v>7966</v>
      </c>
    </row>
    <row r="6973" spans="1:2" ht="15">
      <c r="A6973" s="68" t="s">
        <v>7312</v>
      </c>
      <c r="B6973" s="67" t="s">
        <v>7966</v>
      </c>
    </row>
    <row r="6974" spans="1:2" ht="15">
      <c r="A6974" s="68" t="s">
        <v>7313</v>
      </c>
      <c r="B6974" s="67" t="s">
        <v>7966</v>
      </c>
    </row>
    <row r="6975" spans="1:2" ht="15">
      <c r="A6975" s="68" t="s">
        <v>7314</v>
      </c>
      <c r="B6975" s="67" t="s">
        <v>7966</v>
      </c>
    </row>
    <row r="6976" spans="1:2" ht="15">
      <c r="A6976" s="68" t="s">
        <v>7315</v>
      </c>
      <c r="B6976" s="67" t="s">
        <v>7966</v>
      </c>
    </row>
    <row r="6977" spans="1:2" ht="15">
      <c r="A6977" s="68" t="s">
        <v>7316</v>
      </c>
      <c r="B6977" s="67" t="s">
        <v>7966</v>
      </c>
    </row>
    <row r="6978" spans="1:2" ht="15">
      <c r="A6978" s="68" t="s">
        <v>7317</v>
      </c>
      <c r="B6978" s="67" t="s">
        <v>7966</v>
      </c>
    </row>
    <row r="6979" spans="1:2" ht="15">
      <c r="A6979" s="68" t="s">
        <v>7318</v>
      </c>
      <c r="B6979" s="67" t="s">
        <v>7966</v>
      </c>
    </row>
    <row r="6980" spans="1:2" ht="15">
      <c r="A6980" s="68" t="s">
        <v>7319</v>
      </c>
      <c r="B6980" s="67" t="s">
        <v>7966</v>
      </c>
    </row>
    <row r="6981" spans="1:2" ht="15">
      <c r="A6981" s="68" t="s">
        <v>7320</v>
      </c>
      <c r="B6981" s="67" t="s">
        <v>7966</v>
      </c>
    </row>
    <row r="6982" spans="1:2" ht="15">
      <c r="A6982" s="68" t="s">
        <v>7321</v>
      </c>
      <c r="B6982" s="67" t="s">
        <v>7966</v>
      </c>
    </row>
    <row r="6983" spans="1:2" ht="15">
      <c r="A6983" s="68" t="s">
        <v>7322</v>
      </c>
      <c r="B6983" s="67" t="s">
        <v>7966</v>
      </c>
    </row>
    <row r="6984" spans="1:2" ht="15">
      <c r="A6984" s="68" t="s">
        <v>7323</v>
      </c>
      <c r="B6984" s="67" t="s">
        <v>7966</v>
      </c>
    </row>
    <row r="6985" spans="1:2" ht="15">
      <c r="A6985" s="68" t="s">
        <v>7324</v>
      </c>
      <c r="B6985" s="67" t="s">
        <v>7966</v>
      </c>
    </row>
    <row r="6986" spans="1:2" ht="15">
      <c r="A6986" s="68" t="s">
        <v>7325</v>
      </c>
      <c r="B6986" s="67" t="s">
        <v>7966</v>
      </c>
    </row>
    <row r="6987" spans="1:2" ht="15">
      <c r="A6987" s="68" t="s">
        <v>7326</v>
      </c>
      <c r="B6987" s="67" t="s">
        <v>7966</v>
      </c>
    </row>
    <row r="6988" spans="1:2" ht="15">
      <c r="A6988" s="68" t="s">
        <v>7327</v>
      </c>
      <c r="B6988" s="67" t="s">
        <v>7966</v>
      </c>
    </row>
    <row r="6989" spans="1:2" ht="15">
      <c r="A6989" s="68" t="s">
        <v>7328</v>
      </c>
      <c r="B6989" s="67" t="s">
        <v>7966</v>
      </c>
    </row>
    <row r="6990" spans="1:2" ht="15">
      <c r="A6990" s="68" t="s">
        <v>7329</v>
      </c>
      <c r="B6990" s="67" t="s">
        <v>7966</v>
      </c>
    </row>
    <row r="6991" spans="1:2" ht="15">
      <c r="A6991" s="68" t="s">
        <v>7330</v>
      </c>
      <c r="B6991" s="67" t="s">
        <v>7966</v>
      </c>
    </row>
    <row r="6992" spans="1:2" ht="15">
      <c r="A6992" s="68" t="s">
        <v>7331</v>
      </c>
      <c r="B6992" s="67" t="s">
        <v>7966</v>
      </c>
    </row>
    <row r="6993" spans="1:2" ht="15">
      <c r="A6993" s="68" t="s">
        <v>7332</v>
      </c>
      <c r="B6993" s="67" t="s">
        <v>7966</v>
      </c>
    </row>
    <row r="6994" spans="1:2" ht="15">
      <c r="A6994" s="68" t="s">
        <v>7333</v>
      </c>
      <c r="B6994" s="67" t="s">
        <v>7966</v>
      </c>
    </row>
    <row r="6995" spans="1:2" ht="15">
      <c r="A6995" s="68" t="s">
        <v>7334</v>
      </c>
      <c r="B6995" s="67" t="s">
        <v>7966</v>
      </c>
    </row>
    <row r="6996" spans="1:2" ht="15">
      <c r="A6996" s="68" t="s">
        <v>7335</v>
      </c>
      <c r="B6996" s="67" t="s">
        <v>7966</v>
      </c>
    </row>
    <row r="6997" spans="1:2" ht="15">
      <c r="A6997" s="68" t="s">
        <v>7336</v>
      </c>
      <c r="B6997" s="67" t="s">
        <v>7966</v>
      </c>
    </row>
    <row r="6998" spans="1:2" ht="15">
      <c r="A6998" s="68" t="s">
        <v>7337</v>
      </c>
      <c r="B6998" s="67" t="s">
        <v>7966</v>
      </c>
    </row>
    <row r="6999" spans="1:2" ht="15">
      <c r="A6999" s="68" t="s">
        <v>7338</v>
      </c>
      <c r="B6999" s="67" t="s">
        <v>7966</v>
      </c>
    </row>
    <row r="7000" spans="1:2" ht="15">
      <c r="A7000" s="68" t="s">
        <v>7339</v>
      </c>
      <c r="B7000" s="67" t="s">
        <v>7966</v>
      </c>
    </row>
    <row r="7001" spans="1:2" ht="15">
      <c r="A7001" s="68" t="s">
        <v>7340</v>
      </c>
      <c r="B7001" s="67" t="s">
        <v>7966</v>
      </c>
    </row>
    <row r="7002" spans="1:2" ht="15">
      <c r="A7002" s="68" t="s">
        <v>7341</v>
      </c>
      <c r="B7002" s="67" t="s">
        <v>7966</v>
      </c>
    </row>
    <row r="7003" spans="1:2" ht="15">
      <c r="A7003" s="68" t="s">
        <v>7342</v>
      </c>
      <c r="B7003" s="67" t="s">
        <v>7966</v>
      </c>
    </row>
    <row r="7004" spans="1:2" ht="15">
      <c r="A7004" s="68" t="s">
        <v>7343</v>
      </c>
      <c r="B7004" s="67" t="s">
        <v>7966</v>
      </c>
    </row>
    <row r="7005" spans="1:2" ht="15">
      <c r="A7005" s="68" t="s">
        <v>7344</v>
      </c>
      <c r="B7005" s="67" t="s">
        <v>7966</v>
      </c>
    </row>
    <row r="7006" spans="1:2" ht="15">
      <c r="A7006" s="68" t="s">
        <v>7345</v>
      </c>
      <c r="B7006" s="67" t="s">
        <v>7966</v>
      </c>
    </row>
    <row r="7007" spans="1:2" ht="15">
      <c r="A7007" s="68" t="s">
        <v>7346</v>
      </c>
      <c r="B7007" s="67" t="s">
        <v>7966</v>
      </c>
    </row>
    <row r="7008" spans="1:2" ht="15">
      <c r="A7008" s="68" t="s">
        <v>7347</v>
      </c>
      <c r="B7008" s="67" t="s">
        <v>7966</v>
      </c>
    </row>
    <row r="7009" spans="1:2" ht="15">
      <c r="A7009" s="68" t="s">
        <v>7348</v>
      </c>
      <c r="B7009" s="67" t="s">
        <v>7966</v>
      </c>
    </row>
    <row r="7010" spans="1:2" ht="15">
      <c r="A7010" s="68" t="s">
        <v>7349</v>
      </c>
      <c r="B7010" s="67" t="s">
        <v>7966</v>
      </c>
    </row>
    <row r="7011" spans="1:2" ht="15">
      <c r="A7011" s="68" t="s">
        <v>7350</v>
      </c>
      <c r="B7011" s="67" t="s">
        <v>7966</v>
      </c>
    </row>
    <row r="7012" spans="1:2" ht="15">
      <c r="A7012" s="68" t="s">
        <v>7351</v>
      </c>
      <c r="B7012" s="67" t="s">
        <v>7966</v>
      </c>
    </row>
    <row r="7013" spans="1:2" ht="15">
      <c r="A7013" s="68" t="s">
        <v>7352</v>
      </c>
      <c r="B7013" s="67" t="s">
        <v>7966</v>
      </c>
    </row>
    <row r="7014" spans="1:2" ht="15">
      <c r="A7014" s="68" t="s">
        <v>7353</v>
      </c>
      <c r="B7014" s="67" t="s">
        <v>7966</v>
      </c>
    </row>
    <row r="7015" spans="1:2" ht="15">
      <c r="A7015" s="68" t="s">
        <v>7354</v>
      </c>
      <c r="B7015" s="67" t="s">
        <v>7966</v>
      </c>
    </row>
    <row r="7016" spans="1:2" ht="15">
      <c r="A7016" s="68" t="s">
        <v>7355</v>
      </c>
      <c r="B7016" s="67" t="s">
        <v>7966</v>
      </c>
    </row>
    <row r="7017" spans="1:2" ht="15">
      <c r="A7017" s="68" t="s">
        <v>7356</v>
      </c>
      <c r="B7017" s="67" t="s">
        <v>7966</v>
      </c>
    </row>
    <row r="7018" spans="1:2" ht="15">
      <c r="A7018" s="68" t="s">
        <v>7357</v>
      </c>
      <c r="B7018" s="67" t="s">
        <v>7966</v>
      </c>
    </row>
    <row r="7019" spans="1:2" ht="15">
      <c r="A7019" s="68" t="s">
        <v>7358</v>
      </c>
      <c r="B7019" s="67" t="s">
        <v>7966</v>
      </c>
    </row>
    <row r="7020" spans="1:2" ht="15">
      <c r="A7020" s="68" t="s">
        <v>7359</v>
      </c>
      <c r="B7020" s="67" t="s">
        <v>7966</v>
      </c>
    </row>
    <row r="7021" spans="1:2" ht="15">
      <c r="A7021" s="68" t="s">
        <v>7360</v>
      </c>
      <c r="B7021" s="67" t="s">
        <v>7966</v>
      </c>
    </row>
    <row r="7022" spans="1:2" ht="15">
      <c r="A7022" s="68" t="s">
        <v>7361</v>
      </c>
      <c r="B7022" s="67" t="s">
        <v>7966</v>
      </c>
    </row>
    <row r="7023" spans="1:2" ht="15">
      <c r="A7023" s="68" t="s">
        <v>7362</v>
      </c>
      <c r="B7023" s="67" t="s">
        <v>7966</v>
      </c>
    </row>
    <row r="7024" spans="1:2" ht="15">
      <c r="A7024" s="68" t="s">
        <v>7363</v>
      </c>
      <c r="B7024" s="67" t="s">
        <v>7966</v>
      </c>
    </row>
    <row r="7025" spans="1:2" ht="15">
      <c r="A7025" s="68" t="s">
        <v>7364</v>
      </c>
      <c r="B7025" s="67" t="s">
        <v>7966</v>
      </c>
    </row>
    <row r="7026" spans="1:2" ht="15">
      <c r="A7026" s="68" t="s">
        <v>7365</v>
      </c>
      <c r="B7026" s="67" t="s">
        <v>7966</v>
      </c>
    </row>
    <row r="7027" spans="1:2" ht="15">
      <c r="A7027" s="68" t="s">
        <v>7366</v>
      </c>
      <c r="B7027" s="67" t="s">
        <v>7966</v>
      </c>
    </row>
    <row r="7028" spans="1:2" ht="15">
      <c r="A7028" s="68" t="s">
        <v>7367</v>
      </c>
      <c r="B7028" s="67" t="s">
        <v>7966</v>
      </c>
    </row>
    <row r="7029" spans="1:2" ht="15">
      <c r="A7029" s="68" t="s">
        <v>7368</v>
      </c>
      <c r="B7029" s="67" t="s">
        <v>7966</v>
      </c>
    </row>
    <row r="7030" spans="1:2" ht="15">
      <c r="A7030" s="68" t="s">
        <v>7369</v>
      </c>
      <c r="B7030" s="67" t="s">
        <v>7966</v>
      </c>
    </row>
    <row r="7031" spans="1:2" ht="15">
      <c r="A7031" s="68" t="s">
        <v>7370</v>
      </c>
      <c r="B7031" s="67" t="s">
        <v>7966</v>
      </c>
    </row>
    <row r="7032" spans="1:2" ht="15">
      <c r="A7032" s="68" t="s">
        <v>7371</v>
      </c>
      <c r="B7032" s="67" t="s">
        <v>7966</v>
      </c>
    </row>
    <row r="7033" spans="1:2" ht="15">
      <c r="A7033" s="68" t="s">
        <v>7372</v>
      </c>
      <c r="B7033" s="67" t="s">
        <v>7966</v>
      </c>
    </row>
    <row r="7034" spans="1:2" ht="15">
      <c r="A7034" s="68" t="s">
        <v>7373</v>
      </c>
      <c r="B7034" s="67" t="s">
        <v>7966</v>
      </c>
    </row>
    <row r="7035" spans="1:2" ht="15">
      <c r="A7035" s="68" t="s">
        <v>7374</v>
      </c>
      <c r="B7035" s="67" t="s">
        <v>7966</v>
      </c>
    </row>
    <row r="7036" spans="1:2" ht="15">
      <c r="A7036" s="68" t="s">
        <v>7375</v>
      </c>
      <c r="B7036" s="67" t="s">
        <v>7966</v>
      </c>
    </row>
    <row r="7037" spans="1:2" ht="15">
      <c r="A7037" s="68" t="s">
        <v>7376</v>
      </c>
      <c r="B7037" s="67" t="s">
        <v>7966</v>
      </c>
    </row>
    <row r="7038" spans="1:2" ht="15">
      <c r="A7038" s="68" t="s">
        <v>7377</v>
      </c>
      <c r="B7038" s="67" t="s">
        <v>7966</v>
      </c>
    </row>
    <row r="7039" spans="1:2" ht="15">
      <c r="A7039" s="68" t="s">
        <v>7378</v>
      </c>
      <c r="B7039" s="67" t="s">
        <v>7966</v>
      </c>
    </row>
    <row r="7040" spans="1:2" ht="15">
      <c r="A7040" s="68" t="s">
        <v>7379</v>
      </c>
      <c r="B7040" s="67" t="s">
        <v>7966</v>
      </c>
    </row>
    <row r="7041" spans="1:2" ht="15">
      <c r="A7041" s="68" t="s">
        <v>7380</v>
      </c>
      <c r="B7041" s="67" t="s">
        <v>7966</v>
      </c>
    </row>
    <row r="7042" spans="1:2" ht="15">
      <c r="A7042" s="68" t="s">
        <v>7381</v>
      </c>
      <c r="B7042" s="67" t="s">
        <v>7966</v>
      </c>
    </row>
    <row r="7043" spans="1:2" ht="15">
      <c r="A7043" s="68" t="s">
        <v>7382</v>
      </c>
      <c r="B7043" s="67" t="s">
        <v>7966</v>
      </c>
    </row>
    <row r="7044" spans="1:2" ht="15">
      <c r="A7044" s="68" t="s">
        <v>7383</v>
      </c>
      <c r="B7044" s="67" t="s">
        <v>7966</v>
      </c>
    </row>
    <row r="7045" spans="1:2" ht="15">
      <c r="A7045" s="68" t="s">
        <v>7384</v>
      </c>
      <c r="B7045" s="67" t="s">
        <v>7966</v>
      </c>
    </row>
    <row r="7046" spans="1:2" ht="15">
      <c r="A7046" s="68" t="s">
        <v>7385</v>
      </c>
      <c r="B7046" s="67" t="s">
        <v>7966</v>
      </c>
    </row>
    <row r="7047" spans="1:2" ht="15">
      <c r="A7047" s="68" t="s">
        <v>7386</v>
      </c>
      <c r="B7047" s="67" t="s">
        <v>7966</v>
      </c>
    </row>
    <row r="7048" spans="1:2" ht="15">
      <c r="A7048" s="68" t="s">
        <v>7387</v>
      </c>
      <c r="B7048" s="67" t="s">
        <v>7966</v>
      </c>
    </row>
    <row r="7049" spans="1:2" ht="15">
      <c r="A7049" s="68" t="s">
        <v>7388</v>
      </c>
      <c r="B7049" s="67" t="s">
        <v>7966</v>
      </c>
    </row>
    <row r="7050" spans="1:2" ht="15">
      <c r="A7050" s="68" t="s">
        <v>7389</v>
      </c>
      <c r="B7050" s="67" t="s">
        <v>7966</v>
      </c>
    </row>
    <row r="7051" spans="1:2" ht="15">
      <c r="A7051" s="68" t="s">
        <v>7390</v>
      </c>
      <c r="B7051" s="67" t="s">
        <v>7966</v>
      </c>
    </row>
    <row r="7052" spans="1:2" ht="15">
      <c r="A7052" s="68" t="s">
        <v>7391</v>
      </c>
      <c r="B7052" s="67" t="s">
        <v>7966</v>
      </c>
    </row>
    <row r="7053" spans="1:2" ht="15">
      <c r="A7053" s="68" t="s">
        <v>7392</v>
      </c>
      <c r="B7053" s="67" t="s">
        <v>7966</v>
      </c>
    </row>
    <row r="7054" spans="1:2" ht="15">
      <c r="A7054" s="68" t="s">
        <v>7393</v>
      </c>
      <c r="B7054" s="67" t="s">
        <v>7966</v>
      </c>
    </row>
    <row r="7055" spans="1:2" ht="15">
      <c r="A7055" s="68" t="s">
        <v>7394</v>
      </c>
      <c r="B7055" s="67" t="s">
        <v>7966</v>
      </c>
    </row>
    <row r="7056" spans="1:2" ht="15">
      <c r="A7056" s="68" t="s">
        <v>7395</v>
      </c>
      <c r="B7056" s="67" t="s">
        <v>7966</v>
      </c>
    </row>
    <row r="7057" spans="1:2" ht="15">
      <c r="A7057" s="68" t="s">
        <v>7396</v>
      </c>
      <c r="B7057" s="67" t="s">
        <v>7966</v>
      </c>
    </row>
    <row r="7058" spans="1:2" ht="15">
      <c r="A7058" s="68" t="s">
        <v>7397</v>
      </c>
      <c r="B7058" s="67" t="s">
        <v>7966</v>
      </c>
    </row>
    <row r="7059" spans="1:2" ht="15">
      <c r="A7059" s="68" t="s">
        <v>7398</v>
      </c>
      <c r="B7059" s="67" t="s">
        <v>7966</v>
      </c>
    </row>
    <row r="7060" spans="1:2" ht="15">
      <c r="A7060" s="68" t="s">
        <v>7399</v>
      </c>
      <c r="B7060" s="67" t="s">
        <v>7966</v>
      </c>
    </row>
    <row r="7061" spans="1:2" ht="15">
      <c r="A7061" s="68" t="s">
        <v>7400</v>
      </c>
      <c r="B7061" s="67" t="s">
        <v>7966</v>
      </c>
    </row>
    <row r="7062" spans="1:2" ht="15">
      <c r="A7062" s="68" t="s">
        <v>7401</v>
      </c>
      <c r="B7062" s="67" t="s">
        <v>7966</v>
      </c>
    </row>
    <row r="7063" spans="1:2" ht="15">
      <c r="A7063" s="68" t="s">
        <v>7402</v>
      </c>
      <c r="B7063" s="67" t="s">
        <v>7966</v>
      </c>
    </row>
    <row r="7064" spans="1:2" ht="15">
      <c r="A7064" s="68" t="s">
        <v>7403</v>
      </c>
      <c r="B7064" s="67" t="s">
        <v>7966</v>
      </c>
    </row>
    <row r="7065" spans="1:2" ht="15">
      <c r="A7065" s="68" t="s">
        <v>7404</v>
      </c>
      <c r="B7065" s="67" t="s">
        <v>7966</v>
      </c>
    </row>
    <row r="7066" spans="1:2" ht="15">
      <c r="A7066" s="68" t="s">
        <v>7405</v>
      </c>
      <c r="B7066" s="67" t="s">
        <v>7966</v>
      </c>
    </row>
    <row r="7067" spans="1:2" ht="15">
      <c r="A7067" s="68" t="s">
        <v>7406</v>
      </c>
      <c r="B7067" s="67" t="s">
        <v>7966</v>
      </c>
    </row>
    <row r="7068" spans="1:2" ht="15">
      <c r="A7068" s="68" t="s">
        <v>7407</v>
      </c>
      <c r="B7068" s="67" t="s">
        <v>7966</v>
      </c>
    </row>
    <row r="7069" spans="1:2" ht="15">
      <c r="A7069" s="68" t="s">
        <v>7408</v>
      </c>
      <c r="B7069" s="67" t="s">
        <v>7966</v>
      </c>
    </row>
    <row r="7070" spans="1:2" ht="15">
      <c r="A7070" s="68" t="s">
        <v>7409</v>
      </c>
      <c r="B7070" s="67" t="s">
        <v>7966</v>
      </c>
    </row>
    <row r="7071" spans="1:2" ht="15">
      <c r="A7071" s="68" t="s">
        <v>7410</v>
      </c>
      <c r="B7071" s="67" t="s">
        <v>7966</v>
      </c>
    </row>
    <row r="7072" spans="1:2" ht="15">
      <c r="A7072" s="68" t="s">
        <v>7411</v>
      </c>
      <c r="B7072" s="67" t="s">
        <v>7966</v>
      </c>
    </row>
    <row r="7073" spans="1:2" ht="15">
      <c r="A7073" s="68" t="s">
        <v>7412</v>
      </c>
      <c r="B7073" s="67" t="s">
        <v>7966</v>
      </c>
    </row>
    <row r="7074" spans="1:2" ht="15">
      <c r="A7074" s="68" t="s">
        <v>7413</v>
      </c>
      <c r="B7074" s="67" t="s">
        <v>7966</v>
      </c>
    </row>
    <row r="7075" spans="1:2" ht="15">
      <c r="A7075" s="68" t="s">
        <v>7414</v>
      </c>
      <c r="B7075" s="67" t="s">
        <v>7966</v>
      </c>
    </row>
    <row r="7076" spans="1:2" ht="15">
      <c r="A7076" s="68" t="s">
        <v>7415</v>
      </c>
      <c r="B7076" s="67" t="s">
        <v>7966</v>
      </c>
    </row>
    <row r="7077" spans="1:2" ht="15">
      <c r="A7077" s="68" t="s">
        <v>7416</v>
      </c>
      <c r="B7077" s="67" t="s">
        <v>7966</v>
      </c>
    </row>
    <row r="7078" spans="1:2" ht="15">
      <c r="A7078" s="68" t="s">
        <v>7417</v>
      </c>
      <c r="B7078" s="67" t="s">
        <v>7966</v>
      </c>
    </row>
    <row r="7079" spans="1:2" ht="15">
      <c r="A7079" s="68" t="s">
        <v>7418</v>
      </c>
      <c r="B7079" s="67" t="s">
        <v>7966</v>
      </c>
    </row>
    <row r="7080" spans="1:2" ht="15">
      <c r="A7080" s="68" t="s">
        <v>7419</v>
      </c>
      <c r="B7080" s="67" t="s">
        <v>7966</v>
      </c>
    </row>
    <row r="7081" spans="1:2" ht="15">
      <c r="A7081" s="68" t="s">
        <v>7420</v>
      </c>
      <c r="B7081" s="67" t="s">
        <v>7966</v>
      </c>
    </row>
    <row r="7082" spans="1:2" ht="15">
      <c r="A7082" s="68" t="s">
        <v>7421</v>
      </c>
      <c r="B7082" s="67" t="s">
        <v>7966</v>
      </c>
    </row>
    <row r="7083" spans="1:2" ht="15">
      <c r="A7083" s="68" t="s">
        <v>7422</v>
      </c>
      <c r="B7083" s="67" t="s">
        <v>7966</v>
      </c>
    </row>
    <row r="7084" spans="1:2" ht="15">
      <c r="A7084" s="68" t="s">
        <v>7423</v>
      </c>
      <c r="B7084" s="67" t="s">
        <v>7966</v>
      </c>
    </row>
    <row r="7085" spans="1:2" ht="15">
      <c r="A7085" s="68" t="s">
        <v>7424</v>
      </c>
      <c r="B7085" s="67" t="s">
        <v>7966</v>
      </c>
    </row>
    <row r="7086" spans="1:2" ht="15">
      <c r="A7086" s="68" t="s">
        <v>7425</v>
      </c>
      <c r="B7086" s="67" t="s">
        <v>7966</v>
      </c>
    </row>
    <row r="7087" spans="1:2" ht="15">
      <c r="A7087" s="68" t="s">
        <v>7426</v>
      </c>
      <c r="B7087" s="67" t="s">
        <v>7966</v>
      </c>
    </row>
    <row r="7088" spans="1:2" ht="15">
      <c r="A7088" s="68" t="s">
        <v>7427</v>
      </c>
      <c r="B7088" s="67" t="s">
        <v>7966</v>
      </c>
    </row>
    <row r="7089" spans="1:2" ht="15">
      <c r="A7089" s="68" t="s">
        <v>7428</v>
      </c>
      <c r="B7089" s="67" t="s">
        <v>7966</v>
      </c>
    </row>
    <row r="7090" spans="1:2" ht="15">
      <c r="A7090" s="68" t="s">
        <v>7429</v>
      </c>
      <c r="B7090" s="67" t="s">
        <v>7966</v>
      </c>
    </row>
    <row r="7091" spans="1:2" ht="15">
      <c r="A7091" s="68" t="s">
        <v>7430</v>
      </c>
      <c r="B7091" s="67" t="s">
        <v>7966</v>
      </c>
    </row>
    <row r="7092" spans="1:2" ht="15">
      <c r="A7092" s="68" t="s">
        <v>7431</v>
      </c>
      <c r="B7092" s="67" t="s">
        <v>7966</v>
      </c>
    </row>
    <row r="7093" spans="1:2" ht="15">
      <c r="A7093" s="68" t="s">
        <v>7432</v>
      </c>
      <c r="B7093" s="67" t="s">
        <v>7966</v>
      </c>
    </row>
    <row r="7094" spans="1:2" ht="15">
      <c r="A7094" s="68" t="s">
        <v>7433</v>
      </c>
      <c r="B7094" s="67" t="s">
        <v>7966</v>
      </c>
    </row>
    <row r="7095" spans="1:2" ht="15">
      <c r="A7095" s="68" t="s">
        <v>7434</v>
      </c>
      <c r="B7095" s="67" t="s">
        <v>7966</v>
      </c>
    </row>
    <row r="7096" spans="1:2" ht="15">
      <c r="A7096" s="68" t="s">
        <v>7435</v>
      </c>
      <c r="B7096" s="67" t="s">
        <v>7966</v>
      </c>
    </row>
    <row r="7097" spans="1:2" ht="15">
      <c r="A7097" s="68" t="s">
        <v>7436</v>
      </c>
      <c r="B7097" s="67" t="s">
        <v>7966</v>
      </c>
    </row>
    <row r="7098" spans="1:2" ht="15">
      <c r="A7098" s="68" t="s">
        <v>7437</v>
      </c>
      <c r="B7098" s="67" t="s">
        <v>7966</v>
      </c>
    </row>
    <row r="7099" spans="1:2" ht="15">
      <c r="A7099" s="68" t="s">
        <v>7438</v>
      </c>
      <c r="B7099" s="67" t="s">
        <v>7966</v>
      </c>
    </row>
    <row r="7100" spans="1:2" ht="15">
      <c r="A7100" s="68" t="s">
        <v>7439</v>
      </c>
      <c r="B7100" s="67" t="s">
        <v>7966</v>
      </c>
    </row>
    <row r="7101" spans="1:2" ht="15">
      <c r="A7101" s="68" t="s">
        <v>7440</v>
      </c>
      <c r="B7101" s="67" t="s">
        <v>7966</v>
      </c>
    </row>
    <row r="7102" spans="1:2" ht="15">
      <c r="A7102" s="68" t="s">
        <v>7441</v>
      </c>
      <c r="B7102" s="67" t="s">
        <v>7966</v>
      </c>
    </row>
    <row r="7103" spans="1:2" ht="15">
      <c r="A7103" s="68" t="s">
        <v>7442</v>
      </c>
      <c r="B7103" s="67" t="s">
        <v>7966</v>
      </c>
    </row>
    <row r="7104" spans="1:2" ht="15">
      <c r="A7104" s="68" t="s">
        <v>7443</v>
      </c>
      <c r="B7104" s="67" t="s">
        <v>7966</v>
      </c>
    </row>
    <row r="7105" spans="1:2" ht="15">
      <c r="A7105" s="68" t="s">
        <v>7444</v>
      </c>
      <c r="B7105" s="67" t="s">
        <v>7966</v>
      </c>
    </row>
    <row r="7106" spans="1:2" ht="15">
      <c r="A7106" s="68" t="s">
        <v>7445</v>
      </c>
      <c r="B7106" s="67" t="s">
        <v>7966</v>
      </c>
    </row>
    <row r="7107" spans="1:2" ht="15">
      <c r="A7107" s="68" t="s">
        <v>7446</v>
      </c>
      <c r="B7107" s="67" t="s">
        <v>7966</v>
      </c>
    </row>
    <row r="7108" spans="1:2" ht="15">
      <c r="A7108" s="68" t="s">
        <v>7447</v>
      </c>
      <c r="B7108" s="67" t="s">
        <v>7966</v>
      </c>
    </row>
    <row r="7109" spans="1:2" ht="15">
      <c r="A7109" s="68" t="s">
        <v>7448</v>
      </c>
      <c r="B7109" s="67" t="s">
        <v>7966</v>
      </c>
    </row>
    <row r="7110" spans="1:2" ht="15">
      <c r="A7110" s="68" t="s">
        <v>7449</v>
      </c>
      <c r="B7110" s="67" t="s">
        <v>7966</v>
      </c>
    </row>
    <row r="7111" spans="1:2" ht="15">
      <c r="A7111" s="68" t="s">
        <v>7450</v>
      </c>
      <c r="B7111" s="67" t="s">
        <v>7966</v>
      </c>
    </row>
    <row r="7112" spans="1:2" ht="15">
      <c r="A7112" s="68" t="s">
        <v>7451</v>
      </c>
      <c r="B7112" s="67" t="s">
        <v>7966</v>
      </c>
    </row>
    <row r="7113" spans="1:2" ht="15">
      <c r="A7113" s="68" t="s">
        <v>7452</v>
      </c>
      <c r="B7113" s="67" t="s">
        <v>7966</v>
      </c>
    </row>
    <row r="7114" spans="1:2" ht="15">
      <c r="A7114" s="68" t="s">
        <v>7453</v>
      </c>
      <c r="B7114" s="67" t="s">
        <v>7966</v>
      </c>
    </row>
    <row r="7115" spans="1:2" ht="15">
      <c r="A7115" s="68" t="s">
        <v>7454</v>
      </c>
      <c r="B7115" s="67" t="s">
        <v>7966</v>
      </c>
    </row>
    <row r="7116" spans="1:2" ht="15">
      <c r="A7116" s="68" t="s">
        <v>7455</v>
      </c>
      <c r="B7116" s="67" t="s">
        <v>7966</v>
      </c>
    </row>
    <row r="7117" spans="1:2" ht="15">
      <c r="A7117" s="68" t="s">
        <v>7456</v>
      </c>
      <c r="B7117" s="67" t="s">
        <v>7966</v>
      </c>
    </row>
    <row r="7118" spans="1:2" ht="15">
      <c r="A7118" s="68" t="s">
        <v>7457</v>
      </c>
      <c r="B7118" s="67" t="s">
        <v>7966</v>
      </c>
    </row>
    <row r="7119" spans="1:2" ht="15">
      <c r="A7119" s="68" t="s">
        <v>7458</v>
      </c>
      <c r="B7119" s="67" t="s">
        <v>7966</v>
      </c>
    </row>
    <row r="7120" spans="1:2" ht="15">
      <c r="A7120" s="68" t="s">
        <v>7459</v>
      </c>
      <c r="B7120" s="67" t="s">
        <v>7966</v>
      </c>
    </row>
    <row r="7121" spans="1:2" ht="15">
      <c r="A7121" s="68" t="s">
        <v>7460</v>
      </c>
      <c r="B7121" s="67" t="s">
        <v>7966</v>
      </c>
    </row>
    <row r="7122" spans="1:2" ht="15">
      <c r="A7122" s="68" t="s">
        <v>7461</v>
      </c>
      <c r="B7122" s="67" t="s">
        <v>7966</v>
      </c>
    </row>
    <row r="7123" spans="1:2" ht="15">
      <c r="A7123" s="68" t="s">
        <v>7462</v>
      </c>
      <c r="B7123" s="67" t="s">
        <v>7966</v>
      </c>
    </row>
    <row r="7124" spans="1:2" ht="15">
      <c r="A7124" s="68" t="s">
        <v>7463</v>
      </c>
      <c r="B7124" s="67" t="s">
        <v>7966</v>
      </c>
    </row>
    <row r="7125" spans="1:2" ht="15">
      <c r="A7125" s="68" t="s">
        <v>7464</v>
      </c>
      <c r="B7125" s="67" t="s">
        <v>7966</v>
      </c>
    </row>
    <row r="7126" spans="1:2" ht="15">
      <c r="A7126" s="68" t="s">
        <v>7465</v>
      </c>
      <c r="B7126" s="67" t="s">
        <v>7966</v>
      </c>
    </row>
    <row r="7127" spans="1:2" ht="15">
      <c r="A7127" s="68" t="s">
        <v>7466</v>
      </c>
      <c r="B7127" s="67" t="s">
        <v>7966</v>
      </c>
    </row>
    <row r="7128" spans="1:2" ht="15">
      <c r="A7128" s="68" t="s">
        <v>7467</v>
      </c>
      <c r="B7128" s="67" t="s">
        <v>7966</v>
      </c>
    </row>
    <row r="7129" spans="1:2" ht="15">
      <c r="A7129" s="68" t="s">
        <v>7468</v>
      </c>
      <c r="B7129" s="67" t="s">
        <v>7966</v>
      </c>
    </row>
    <row r="7130" spans="1:2" ht="15">
      <c r="A7130" s="68" t="s">
        <v>7469</v>
      </c>
      <c r="B7130" s="67" t="s">
        <v>7966</v>
      </c>
    </row>
    <row r="7131" spans="1:2" ht="15">
      <c r="A7131" s="68" t="s">
        <v>7470</v>
      </c>
      <c r="B7131" s="67" t="s">
        <v>7966</v>
      </c>
    </row>
    <row r="7132" spans="1:2" ht="15">
      <c r="A7132" s="68" t="s">
        <v>7471</v>
      </c>
      <c r="B7132" s="67" t="s">
        <v>7966</v>
      </c>
    </row>
    <row r="7133" spans="1:2" ht="15">
      <c r="A7133" s="68" t="s">
        <v>7472</v>
      </c>
      <c r="B7133" s="67" t="s">
        <v>7966</v>
      </c>
    </row>
    <row r="7134" spans="1:2" ht="15">
      <c r="A7134" s="68" t="s">
        <v>7473</v>
      </c>
      <c r="B7134" s="67" t="s">
        <v>7966</v>
      </c>
    </row>
    <row r="7135" spans="1:2" ht="15">
      <c r="A7135" s="68" t="s">
        <v>7474</v>
      </c>
      <c r="B7135" s="67" t="s">
        <v>7966</v>
      </c>
    </row>
    <row r="7136" spans="1:2" ht="15">
      <c r="A7136" s="68" t="s">
        <v>7475</v>
      </c>
      <c r="B7136" s="67" t="s">
        <v>7966</v>
      </c>
    </row>
    <row r="7137" spans="1:2" ht="15">
      <c r="A7137" s="68" t="s">
        <v>7476</v>
      </c>
      <c r="B7137" s="67" t="s">
        <v>7966</v>
      </c>
    </row>
    <row r="7138" spans="1:2" ht="15">
      <c r="A7138" s="68" t="s">
        <v>7477</v>
      </c>
      <c r="B7138" s="67" t="s">
        <v>7966</v>
      </c>
    </row>
    <row r="7139" spans="1:2" ht="15">
      <c r="A7139" s="68" t="s">
        <v>7478</v>
      </c>
      <c r="B7139" s="67" t="s">
        <v>7966</v>
      </c>
    </row>
    <row r="7140" spans="1:2" ht="15">
      <c r="A7140" s="68" t="s">
        <v>7479</v>
      </c>
      <c r="B7140" s="67" t="s">
        <v>7966</v>
      </c>
    </row>
    <row r="7141" spans="1:2" ht="15">
      <c r="A7141" s="68" t="s">
        <v>7480</v>
      </c>
      <c r="B7141" s="67" t="s">
        <v>7966</v>
      </c>
    </row>
    <row r="7142" spans="1:2" ht="15">
      <c r="A7142" s="68" t="s">
        <v>7481</v>
      </c>
      <c r="B7142" s="67" t="s">
        <v>7966</v>
      </c>
    </row>
    <row r="7143" spans="1:2" ht="15">
      <c r="A7143" s="68" t="s">
        <v>7482</v>
      </c>
      <c r="B7143" s="67" t="s">
        <v>7966</v>
      </c>
    </row>
    <row r="7144" spans="1:2" ht="15">
      <c r="A7144" s="68" t="s">
        <v>7483</v>
      </c>
      <c r="B7144" s="67" t="s">
        <v>7966</v>
      </c>
    </row>
    <row r="7145" spans="1:2" ht="15">
      <c r="A7145" s="68" t="s">
        <v>7484</v>
      </c>
      <c r="B7145" s="67" t="s">
        <v>7966</v>
      </c>
    </row>
    <row r="7146" spans="1:2" ht="15">
      <c r="A7146" s="68" t="s">
        <v>7485</v>
      </c>
      <c r="B7146" s="67" t="s">
        <v>7966</v>
      </c>
    </row>
    <row r="7147" spans="1:2" ht="15">
      <c r="A7147" s="68" t="s">
        <v>7486</v>
      </c>
      <c r="B7147" s="67" t="s">
        <v>7966</v>
      </c>
    </row>
    <row r="7148" spans="1:2" ht="15">
      <c r="A7148" s="68" t="s">
        <v>7487</v>
      </c>
      <c r="B7148" s="67" t="s">
        <v>7966</v>
      </c>
    </row>
    <row r="7149" spans="1:2" ht="15">
      <c r="A7149" s="68" t="s">
        <v>7488</v>
      </c>
      <c r="B7149" s="67" t="s">
        <v>7966</v>
      </c>
    </row>
    <row r="7150" spans="1:2" ht="15">
      <c r="A7150" s="68" t="s">
        <v>7489</v>
      </c>
      <c r="B7150" s="67" t="s">
        <v>7966</v>
      </c>
    </row>
    <row r="7151" spans="1:2" ht="15">
      <c r="A7151" s="68" t="s">
        <v>7490</v>
      </c>
      <c r="B7151" s="67" t="s">
        <v>7966</v>
      </c>
    </row>
    <row r="7152" spans="1:2" ht="15">
      <c r="A7152" s="68" t="s">
        <v>7491</v>
      </c>
      <c r="B7152" s="67" t="s">
        <v>7966</v>
      </c>
    </row>
    <row r="7153" spans="1:2" ht="15">
      <c r="A7153" s="68" t="s">
        <v>7492</v>
      </c>
      <c r="B7153" s="67" t="s">
        <v>7966</v>
      </c>
    </row>
    <row r="7154" spans="1:2" ht="15">
      <c r="A7154" s="68" t="s">
        <v>7493</v>
      </c>
      <c r="B7154" s="67" t="s">
        <v>7966</v>
      </c>
    </row>
    <row r="7155" spans="1:2" ht="15">
      <c r="A7155" s="68" t="s">
        <v>7494</v>
      </c>
      <c r="B7155" s="67" t="s">
        <v>7966</v>
      </c>
    </row>
    <row r="7156" spans="1:2" ht="15">
      <c r="A7156" s="68" t="s">
        <v>7495</v>
      </c>
      <c r="B7156" s="67" t="s">
        <v>7966</v>
      </c>
    </row>
    <row r="7157" spans="1:2" ht="15">
      <c r="A7157" s="68" t="s">
        <v>7496</v>
      </c>
      <c r="B7157" s="67" t="s">
        <v>7966</v>
      </c>
    </row>
    <row r="7158" spans="1:2" ht="15">
      <c r="A7158" s="68" t="s">
        <v>7497</v>
      </c>
      <c r="B7158" s="67" t="s">
        <v>7966</v>
      </c>
    </row>
    <row r="7159" spans="1:2" ht="15">
      <c r="A7159" s="68" t="s">
        <v>7498</v>
      </c>
      <c r="B7159" s="67" t="s">
        <v>7966</v>
      </c>
    </row>
    <row r="7160" spans="1:2" ht="15">
      <c r="A7160" s="68" t="s">
        <v>7499</v>
      </c>
      <c r="B7160" s="67" t="s">
        <v>7966</v>
      </c>
    </row>
    <row r="7161" spans="1:2" ht="15">
      <c r="A7161" s="68" t="s">
        <v>7500</v>
      </c>
      <c r="B7161" s="67" t="s">
        <v>7966</v>
      </c>
    </row>
    <row r="7162" spans="1:2" ht="15">
      <c r="A7162" s="68" t="s">
        <v>7501</v>
      </c>
      <c r="B7162" s="67" t="s">
        <v>7966</v>
      </c>
    </row>
    <row r="7163" spans="1:2" ht="15">
      <c r="A7163" s="68" t="s">
        <v>7502</v>
      </c>
      <c r="B7163" s="67" t="s">
        <v>7966</v>
      </c>
    </row>
    <row r="7164" spans="1:2" ht="15">
      <c r="A7164" s="68" t="s">
        <v>7503</v>
      </c>
      <c r="B7164" s="67" t="s">
        <v>7966</v>
      </c>
    </row>
    <row r="7165" spans="1:2" ht="15">
      <c r="A7165" s="68" t="s">
        <v>7504</v>
      </c>
      <c r="B7165" s="67" t="s">
        <v>7966</v>
      </c>
    </row>
    <row r="7166" spans="1:2" ht="15">
      <c r="A7166" s="68" t="s">
        <v>7505</v>
      </c>
      <c r="B7166" s="67" t="s">
        <v>7966</v>
      </c>
    </row>
    <row r="7167" spans="1:2" ht="15">
      <c r="A7167" s="68" t="s">
        <v>7506</v>
      </c>
      <c r="B7167" s="67" t="s">
        <v>7966</v>
      </c>
    </row>
    <row r="7168" spans="1:2" ht="15">
      <c r="A7168" s="68" t="s">
        <v>7507</v>
      </c>
      <c r="B7168" s="67" t="s">
        <v>7966</v>
      </c>
    </row>
    <row r="7169" spans="1:2" ht="15">
      <c r="A7169" s="68" t="s">
        <v>7508</v>
      </c>
      <c r="B7169" s="67" t="s">
        <v>7966</v>
      </c>
    </row>
    <row r="7170" spans="1:2" ht="15">
      <c r="A7170" s="68" t="s">
        <v>7509</v>
      </c>
      <c r="B7170" s="67" t="s">
        <v>7966</v>
      </c>
    </row>
    <row r="7171" spans="1:2" ht="15">
      <c r="A7171" s="68" t="s">
        <v>7510</v>
      </c>
      <c r="B7171" s="67" t="s">
        <v>7966</v>
      </c>
    </row>
    <row r="7172" spans="1:2" ht="15">
      <c r="A7172" s="68" t="s">
        <v>7511</v>
      </c>
      <c r="B7172" s="67" t="s">
        <v>7966</v>
      </c>
    </row>
    <row r="7173" spans="1:2" ht="15">
      <c r="A7173" s="68" t="s">
        <v>7512</v>
      </c>
      <c r="B7173" s="67" t="s">
        <v>7966</v>
      </c>
    </row>
    <row r="7174" spans="1:2" ht="15">
      <c r="A7174" s="68" t="s">
        <v>7513</v>
      </c>
      <c r="B7174" s="67" t="s">
        <v>7966</v>
      </c>
    </row>
    <row r="7175" spans="1:2" ht="15">
      <c r="A7175" s="68" t="s">
        <v>7514</v>
      </c>
      <c r="B7175" s="67" t="s">
        <v>7966</v>
      </c>
    </row>
    <row r="7176" spans="1:2" ht="15">
      <c r="A7176" s="68" t="s">
        <v>7515</v>
      </c>
      <c r="B7176" s="67" t="s">
        <v>7966</v>
      </c>
    </row>
    <row r="7177" spans="1:2" ht="15">
      <c r="A7177" s="68" t="s">
        <v>7516</v>
      </c>
      <c r="B7177" s="67" t="s">
        <v>7966</v>
      </c>
    </row>
    <row r="7178" spans="1:2" ht="15">
      <c r="A7178" s="68" t="s">
        <v>7517</v>
      </c>
      <c r="B7178" s="67" t="s">
        <v>7966</v>
      </c>
    </row>
    <row r="7179" spans="1:2" ht="15">
      <c r="A7179" s="68" t="s">
        <v>7518</v>
      </c>
      <c r="B7179" s="67" t="s">
        <v>7966</v>
      </c>
    </row>
    <row r="7180" spans="1:2" ht="15">
      <c r="A7180" s="68" t="s">
        <v>7519</v>
      </c>
      <c r="B7180" s="67" t="s">
        <v>7966</v>
      </c>
    </row>
    <row r="7181" spans="1:2" ht="15">
      <c r="A7181" s="68" t="s">
        <v>7520</v>
      </c>
      <c r="B7181" s="67" t="s">
        <v>7966</v>
      </c>
    </row>
    <row r="7182" spans="1:2" ht="15">
      <c r="A7182" s="68" t="s">
        <v>7521</v>
      </c>
      <c r="B7182" s="67" t="s">
        <v>7966</v>
      </c>
    </row>
    <row r="7183" spans="1:2" ht="15">
      <c r="A7183" s="68" t="s">
        <v>7522</v>
      </c>
      <c r="B7183" s="67" t="s">
        <v>7966</v>
      </c>
    </row>
    <row r="7184" spans="1:2" ht="15">
      <c r="A7184" s="68" t="s">
        <v>7523</v>
      </c>
      <c r="B7184" s="67" t="s">
        <v>7966</v>
      </c>
    </row>
    <row r="7185" spans="1:2" ht="15">
      <c r="A7185" s="68" t="s">
        <v>7524</v>
      </c>
      <c r="B7185" s="67" t="s">
        <v>7966</v>
      </c>
    </row>
    <row r="7186" spans="1:2" ht="15">
      <c r="A7186" s="68" t="s">
        <v>7525</v>
      </c>
      <c r="B7186" s="67" t="s">
        <v>7966</v>
      </c>
    </row>
    <row r="7187" spans="1:2" ht="15">
      <c r="A7187" s="68" t="s">
        <v>7526</v>
      </c>
      <c r="B7187" s="67" t="s">
        <v>7966</v>
      </c>
    </row>
    <row r="7188" spans="1:2" ht="15">
      <c r="A7188" s="68" t="s">
        <v>7527</v>
      </c>
      <c r="B7188" s="67" t="s">
        <v>7966</v>
      </c>
    </row>
    <row r="7189" spans="1:2" ht="15">
      <c r="A7189" s="68" t="s">
        <v>7528</v>
      </c>
      <c r="B7189" s="67" t="s">
        <v>7966</v>
      </c>
    </row>
    <row r="7190" spans="1:2" ht="15">
      <c r="A7190" s="68" t="s">
        <v>7529</v>
      </c>
      <c r="B7190" s="67" t="s">
        <v>7966</v>
      </c>
    </row>
    <row r="7191" spans="1:2" ht="15">
      <c r="A7191" s="68" t="s">
        <v>7530</v>
      </c>
      <c r="B7191" s="67" t="s">
        <v>7966</v>
      </c>
    </row>
    <row r="7192" spans="1:2" ht="15">
      <c r="A7192" s="68" t="s">
        <v>7531</v>
      </c>
      <c r="B7192" s="67" t="s">
        <v>7966</v>
      </c>
    </row>
    <row r="7193" spans="1:2" ht="15">
      <c r="A7193" s="68" t="s">
        <v>7532</v>
      </c>
      <c r="B7193" s="67" t="s">
        <v>7966</v>
      </c>
    </row>
    <row r="7194" spans="1:2" ht="15">
      <c r="A7194" s="68" t="s">
        <v>7533</v>
      </c>
      <c r="B7194" s="67" t="s">
        <v>7966</v>
      </c>
    </row>
    <row r="7195" spans="1:2" ht="15">
      <c r="A7195" s="68" t="s">
        <v>7534</v>
      </c>
      <c r="B7195" s="67" t="s">
        <v>7966</v>
      </c>
    </row>
    <row r="7196" spans="1:2" ht="15">
      <c r="A7196" s="68" t="s">
        <v>7535</v>
      </c>
      <c r="B7196" s="67" t="s">
        <v>7966</v>
      </c>
    </row>
    <row r="7197" spans="1:2" ht="15">
      <c r="A7197" s="68" t="s">
        <v>7536</v>
      </c>
      <c r="B7197" s="67" t="s">
        <v>7966</v>
      </c>
    </row>
    <row r="7198" spans="1:2" ht="15">
      <c r="A7198" s="68" t="s">
        <v>7537</v>
      </c>
      <c r="B7198" s="67" t="s">
        <v>7966</v>
      </c>
    </row>
    <row r="7199" spans="1:2" ht="15">
      <c r="A7199" s="68" t="s">
        <v>7538</v>
      </c>
      <c r="B7199" s="67" t="s">
        <v>7966</v>
      </c>
    </row>
    <row r="7200" spans="1:2" ht="15">
      <c r="A7200" s="68" t="s">
        <v>7539</v>
      </c>
      <c r="B7200" s="67" t="s">
        <v>7966</v>
      </c>
    </row>
    <row r="7201" spans="1:2" ht="15">
      <c r="A7201" s="68" t="s">
        <v>7540</v>
      </c>
      <c r="B7201" s="67" t="s">
        <v>7966</v>
      </c>
    </row>
    <row r="7202" spans="1:2" ht="15">
      <c r="A7202" s="68" t="s">
        <v>7541</v>
      </c>
      <c r="B7202" s="67" t="s">
        <v>7966</v>
      </c>
    </row>
    <row r="7203" spans="1:2" ht="15">
      <c r="A7203" s="68" t="s">
        <v>7542</v>
      </c>
      <c r="B7203" s="67" t="s">
        <v>7966</v>
      </c>
    </row>
    <row r="7204" spans="1:2" ht="15">
      <c r="A7204" s="68" t="s">
        <v>7543</v>
      </c>
      <c r="B7204" s="67" t="s">
        <v>7966</v>
      </c>
    </row>
    <row r="7205" spans="1:2" ht="15">
      <c r="A7205" s="68" t="s">
        <v>7544</v>
      </c>
      <c r="B7205" s="67" t="s">
        <v>7966</v>
      </c>
    </row>
    <row r="7206" spans="1:2" ht="15">
      <c r="A7206" s="68" t="s">
        <v>7545</v>
      </c>
      <c r="B7206" s="67" t="s">
        <v>7966</v>
      </c>
    </row>
    <row r="7207" spans="1:2" ht="15">
      <c r="A7207" s="68" t="s">
        <v>7546</v>
      </c>
      <c r="B7207" s="67" t="s">
        <v>7966</v>
      </c>
    </row>
    <row r="7208" spans="1:2" ht="15">
      <c r="A7208" s="68" t="s">
        <v>7547</v>
      </c>
      <c r="B7208" s="67" t="s">
        <v>7966</v>
      </c>
    </row>
    <row r="7209" spans="1:2" ht="15">
      <c r="A7209" s="68" t="s">
        <v>7548</v>
      </c>
      <c r="B7209" s="67" t="s">
        <v>7966</v>
      </c>
    </row>
    <row r="7210" spans="1:2" ht="15">
      <c r="A7210" s="68" t="s">
        <v>7549</v>
      </c>
      <c r="B7210" s="67" t="s">
        <v>7966</v>
      </c>
    </row>
    <row r="7211" spans="1:2" ht="15">
      <c r="A7211" s="68" t="s">
        <v>7550</v>
      </c>
      <c r="B7211" s="67" t="s">
        <v>7966</v>
      </c>
    </row>
    <row r="7212" spans="1:2" ht="15">
      <c r="A7212" s="68" t="s">
        <v>7551</v>
      </c>
      <c r="B7212" s="67" t="s">
        <v>7966</v>
      </c>
    </row>
    <row r="7213" spans="1:2" ht="15">
      <c r="A7213" s="68" t="s">
        <v>7552</v>
      </c>
      <c r="B7213" s="67" t="s">
        <v>7966</v>
      </c>
    </row>
    <row r="7214" spans="1:2" ht="15">
      <c r="A7214" s="68" t="s">
        <v>7553</v>
      </c>
      <c r="B7214" s="67" t="s">
        <v>7966</v>
      </c>
    </row>
    <row r="7215" spans="1:2" ht="15">
      <c r="A7215" s="68" t="s">
        <v>7554</v>
      </c>
      <c r="B7215" s="67" t="s">
        <v>7966</v>
      </c>
    </row>
    <row r="7216" spans="1:2" ht="15">
      <c r="A7216" s="68" t="s">
        <v>7555</v>
      </c>
      <c r="B7216" s="67" t="s">
        <v>7966</v>
      </c>
    </row>
    <row r="7217" spans="1:2" ht="15">
      <c r="A7217" s="68" t="s">
        <v>7556</v>
      </c>
      <c r="B7217" s="67" t="s">
        <v>7966</v>
      </c>
    </row>
    <row r="7218" spans="1:2" ht="15">
      <c r="A7218" s="68" t="s">
        <v>7557</v>
      </c>
      <c r="B7218" s="67" t="s">
        <v>7966</v>
      </c>
    </row>
    <row r="7219" spans="1:2" ht="15">
      <c r="A7219" s="68" t="s">
        <v>7558</v>
      </c>
      <c r="B7219" s="67" t="s">
        <v>7966</v>
      </c>
    </row>
    <row r="7220" spans="1:2" ht="15">
      <c r="A7220" s="68" t="s">
        <v>7559</v>
      </c>
      <c r="B7220" s="67" t="s">
        <v>7966</v>
      </c>
    </row>
    <row r="7221" spans="1:2" ht="15">
      <c r="A7221" s="68" t="s">
        <v>7560</v>
      </c>
      <c r="B7221" s="67" t="s">
        <v>7966</v>
      </c>
    </row>
    <row r="7222" spans="1:2" ht="15">
      <c r="A7222" s="68" t="s">
        <v>7561</v>
      </c>
      <c r="B7222" s="67" t="s">
        <v>7966</v>
      </c>
    </row>
    <row r="7223" spans="1:2" ht="15">
      <c r="A7223" s="68" t="s">
        <v>7562</v>
      </c>
      <c r="B7223" s="67" t="s">
        <v>7966</v>
      </c>
    </row>
    <row r="7224" spans="1:2" ht="15">
      <c r="A7224" s="68" t="s">
        <v>7563</v>
      </c>
      <c r="B7224" s="67" t="s">
        <v>7966</v>
      </c>
    </row>
    <row r="7225" spans="1:2" ht="15">
      <c r="A7225" s="68" t="s">
        <v>7564</v>
      </c>
      <c r="B7225" s="67" t="s">
        <v>7966</v>
      </c>
    </row>
    <row r="7226" spans="1:2" ht="15">
      <c r="A7226" s="68" t="s">
        <v>7565</v>
      </c>
      <c r="B7226" s="67" t="s">
        <v>7966</v>
      </c>
    </row>
    <row r="7227" spans="1:2" ht="15">
      <c r="A7227" s="68" t="s">
        <v>7566</v>
      </c>
      <c r="B7227" s="67" t="s">
        <v>7966</v>
      </c>
    </row>
    <row r="7228" spans="1:2" ht="15">
      <c r="A7228" s="68" t="s">
        <v>7567</v>
      </c>
      <c r="B7228" s="67" t="s">
        <v>7966</v>
      </c>
    </row>
    <row r="7229" spans="1:2" ht="15">
      <c r="A7229" s="68" t="s">
        <v>7568</v>
      </c>
      <c r="B7229" s="67" t="s">
        <v>7966</v>
      </c>
    </row>
    <row r="7230" spans="1:2" ht="15">
      <c r="A7230" s="68" t="s">
        <v>7569</v>
      </c>
      <c r="B7230" s="67" t="s">
        <v>7966</v>
      </c>
    </row>
    <row r="7231" spans="1:2" ht="15">
      <c r="A7231" s="68" t="s">
        <v>7570</v>
      </c>
      <c r="B7231" s="67" t="s">
        <v>7966</v>
      </c>
    </row>
    <row r="7232" spans="1:2" ht="15">
      <c r="A7232" s="68" t="s">
        <v>7571</v>
      </c>
      <c r="B7232" s="67" t="s">
        <v>7966</v>
      </c>
    </row>
    <row r="7233" spans="1:2" ht="15">
      <c r="A7233" s="68" t="s">
        <v>7572</v>
      </c>
      <c r="B7233" s="67" t="s">
        <v>7966</v>
      </c>
    </row>
    <row r="7234" spans="1:2" ht="15">
      <c r="A7234" s="68" t="s">
        <v>7573</v>
      </c>
      <c r="B7234" s="67" t="s">
        <v>7966</v>
      </c>
    </row>
    <row r="7235" spans="1:2" ht="15">
      <c r="A7235" s="68" t="s">
        <v>7574</v>
      </c>
      <c r="B7235" s="67" t="s">
        <v>7966</v>
      </c>
    </row>
    <row r="7236" spans="1:2" ht="15">
      <c r="A7236" s="68" t="s">
        <v>7575</v>
      </c>
      <c r="B7236" s="67" t="s">
        <v>7966</v>
      </c>
    </row>
    <row r="7237" spans="1:2" ht="15">
      <c r="A7237" s="68" t="s">
        <v>7576</v>
      </c>
      <c r="B7237" s="67" t="s">
        <v>7966</v>
      </c>
    </row>
    <row r="7238" spans="1:2" ht="15">
      <c r="A7238" s="68" t="s">
        <v>7577</v>
      </c>
      <c r="B7238" s="67" t="s">
        <v>7966</v>
      </c>
    </row>
    <row r="7239" spans="1:2" ht="15">
      <c r="A7239" s="68" t="s">
        <v>7578</v>
      </c>
      <c r="B7239" s="67" t="s">
        <v>7966</v>
      </c>
    </row>
    <row r="7240" spans="1:2" ht="15">
      <c r="A7240" s="68" t="s">
        <v>7579</v>
      </c>
      <c r="B7240" s="67" t="s">
        <v>7966</v>
      </c>
    </row>
    <row r="7241" spans="1:2" ht="15">
      <c r="A7241" s="68" t="s">
        <v>7580</v>
      </c>
      <c r="B7241" s="67" t="s">
        <v>7966</v>
      </c>
    </row>
    <row r="7242" spans="1:2" ht="15">
      <c r="A7242" s="68" t="s">
        <v>7581</v>
      </c>
      <c r="B7242" s="67" t="s">
        <v>7966</v>
      </c>
    </row>
    <row r="7243" spans="1:2" ht="15">
      <c r="A7243" s="68" t="s">
        <v>7582</v>
      </c>
      <c r="B7243" s="67" t="s">
        <v>7966</v>
      </c>
    </row>
    <row r="7244" spans="1:2" ht="15">
      <c r="A7244" s="68" t="s">
        <v>7583</v>
      </c>
      <c r="B7244" s="67" t="s">
        <v>7966</v>
      </c>
    </row>
    <row r="7245" spans="1:2" ht="15">
      <c r="A7245" s="68" t="s">
        <v>7584</v>
      </c>
      <c r="B7245" s="67" t="s">
        <v>7966</v>
      </c>
    </row>
    <row r="7246" spans="1:2" ht="15">
      <c r="A7246" s="68" t="s">
        <v>7585</v>
      </c>
      <c r="B7246" s="67" t="s">
        <v>7966</v>
      </c>
    </row>
    <row r="7247" spans="1:2" ht="15">
      <c r="A7247" s="68" t="s">
        <v>7586</v>
      </c>
      <c r="B7247" s="67" t="s">
        <v>7966</v>
      </c>
    </row>
    <row r="7248" spans="1:2" ht="15">
      <c r="A7248" s="68" t="s">
        <v>7587</v>
      </c>
      <c r="B7248" s="67" t="s">
        <v>7966</v>
      </c>
    </row>
    <row r="7249" spans="1:2" ht="15">
      <c r="A7249" s="68" t="s">
        <v>7588</v>
      </c>
      <c r="B7249" s="67" t="s">
        <v>7966</v>
      </c>
    </row>
    <row r="7250" spans="1:2" ht="15">
      <c r="A7250" s="68" t="s">
        <v>7589</v>
      </c>
      <c r="B7250" s="67" t="s">
        <v>7966</v>
      </c>
    </row>
    <row r="7251" spans="1:2" ht="15">
      <c r="A7251" s="68" t="s">
        <v>7590</v>
      </c>
      <c r="B7251" s="67" t="s">
        <v>7966</v>
      </c>
    </row>
    <row r="7252" spans="1:2" ht="15">
      <c r="A7252" s="68" t="s">
        <v>7591</v>
      </c>
      <c r="B7252" s="67" t="s">
        <v>7966</v>
      </c>
    </row>
    <row r="7253" spans="1:2" ht="15">
      <c r="A7253" s="68" t="s">
        <v>7592</v>
      </c>
      <c r="B7253" s="67" t="s">
        <v>7966</v>
      </c>
    </row>
    <row r="7254" spans="1:2" ht="15">
      <c r="A7254" s="68" t="s">
        <v>7593</v>
      </c>
      <c r="B7254" s="67" t="s">
        <v>7966</v>
      </c>
    </row>
    <row r="7255" spans="1:2" ht="15">
      <c r="A7255" s="68" t="s">
        <v>7594</v>
      </c>
      <c r="B7255" s="67" t="s">
        <v>7966</v>
      </c>
    </row>
    <row r="7256" spans="1:2" ht="15">
      <c r="A7256" s="68" t="s">
        <v>7595</v>
      </c>
      <c r="B7256" s="67" t="s">
        <v>7966</v>
      </c>
    </row>
    <row r="7257" spans="1:2" ht="15">
      <c r="A7257" s="68" t="s">
        <v>7596</v>
      </c>
      <c r="B7257" s="67" t="s">
        <v>7966</v>
      </c>
    </row>
    <row r="7258" spans="1:2" ht="15">
      <c r="A7258" s="68" t="s">
        <v>7597</v>
      </c>
      <c r="B7258" s="67" t="s">
        <v>7966</v>
      </c>
    </row>
    <row r="7259" spans="1:2" ht="15">
      <c r="A7259" s="68" t="s">
        <v>7598</v>
      </c>
      <c r="B7259" s="67" t="s">
        <v>7966</v>
      </c>
    </row>
    <row r="7260" spans="1:2" ht="15">
      <c r="A7260" s="68" t="s">
        <v>7599</v>
      </c>
      <c r="B7260" s="67" t="s">
        <v>7966</v>
      </c>
    </row>
    <row r="7261" spans="1:2" ht="15">
      <c r="A7261" s="68" t="s">
        <v>7600</v>
      </c>
      <c r="B7261" s="67" t="s">
        <v>7966</v>
      </c>
    </row>
    <row r="7262" spans="1:2" ht="15">
      <c r="A7262" s="68" t="s">
        <v>7601</v>
      </c>
      <c r="B7262" s="67" t="s">
        <v>7966</v>
      </c>
    </row>
    <row r="7263" spans="1:2" ht="15">
      <c r="A7263" s="68" t="s">
        <v>7602</v>
      </c>
      <c r="B7263" s="67" t="s">
        <v>7966</v>
      </c>
    </row>
    <row r="7264" spans="1:2" ht="15">
      <c r="A7264" s="68" t="s">
        <v>7603</v>
      </c>
      <c r="B7264" s="67" t="s">
        <v>7966</v>
      </c>
    </row>
    <row r="7265" spans="1:2" ht="15">
      <c r="A7265" s="68" t="s">
        <v>7604</v>
      </c>
      <c r="B7265" s="67" t="s">
        <v>7966</v>
      </c>
    </row>
    <row r="7266" spans="1:2" ht="15">
      <c r="A7266" s="68" t="s">
        <v>7605</v>
      </c>
      <c r="B7266" s="67" t="s">
        <v>7966</v>
      </c>
    </row>
    <row r="7267" spans="1:2" ht="15">
      <c r="A7267" s="68" t="s">
        <v>7606</v>
      </c>
      <c r="B7267" s="67" t="s">
        <v>7966</v>
      </c>
    </row>
    <row r="7268" spans="1:2" ht="15">
      <c r="A7268" s="68" t="s">
        <v>7607</v>
      </c>
      <c r="B7268" s="67" t="s">
        <v>7966</v>
      </c>
    </row>
    <row r="7269" spans="1:2" ht="15">
      <c r="A7269" s="68" t="s">
        <v>7608</v>
      </c>
      <c r="B7269" s="67" t="s">
        <v>7966</v>
      </c>
    </row>
    <row r="7270" spans="1:2" ht="15">
      <c r="A7270" s="68" t="s">
        <v>7609</v>
      </c>
      <c r="B7270" s="67" t="s">
        <v>7966</v>
      </c>
    </row>
    <row r="7271" spans="1:2" ht="15">
      <c r="A7271" s="68" t="s">
        <v>7610</v>
      </c>
      <c r="B7271" s="67" t="s">
        <v>7966</v>
      </c>
    </row>
    <row r="7272" spans="1:2" ht="15">
      <c r="A7272" s="68" t="s">
        <v>7611</v>
      </c>
      <c r="B7272" s="67" t="s">
        <v>7966</v>
      </c>
    </row>
    <row r="7273" spans="1:2" ht="15">
      <c r="A7273" s="68" t="s">
        <v>7612</v>
      </c>
      <c r="B7273" s="67" t="s">
        <v>7966</v>
      </c>
    </row>
    <row r="7274" spans="1:2" ht="15">
      <c r="A7274" s="68" t="s">
        <v>7613</v>
      </c>
      <c r="B7274" s="67" t="s">
        <v>7966</v>
      </c>
    </row>
    <row r="7275" spans="1:2" ht="15">
      <c r="A7275" s="68" t="s">
        <v>7614</v>
      </c>
      <c r="B7275" s="67" t="s">
        <v>7966</v>
      </c>
    </row>
    <row r="7276" spans="1:2" ht="15">
      <c r="A7276" s="68" t="s">
        <v>7615</v>
      </c>
      <c r="B7276" s="67" t="s">
        <v>7966</v>
      </c>
    </row>
    <row r="7277" spans="1:2" ht="15">
      <c r="A7277" s="68" t="s">
        <v>7616</v>
      </c>
      <c r="B7277" s="67" t="s">
        <v>7966</v>
      </c>
    </row>
    <row r="7278" spans="1:2" ht="15">
      <c r="A7278" s="68" t="s">
        <v>7617</v>
      </c>
      <c r="B7278" s="67" t="s">
        <v>7966</v>
      </c>
    </row>
    <row r="7279" spans="1:2" ht="15">
      <c r="A7279" s="68" t="s">
        <v>7618</v>
      </c>
      <c r="B7279" s="67" t="s">
        <v>7966</v>
      </c>
    </row>
    <row r="7280" spans="1:2" ht="15">
      <c r="A7280" s="68" t="s">
        <v>7619</v>
      </c>
      <c r="B7280" s="67" t="s">
        <v>7966</v>
      </c>
    </row>
    <row r="7281" spans="1:2" ht="15">
      <c r="A7281" s="68" t="s">
        <v>7620</v>
      </c>
      <c r="B7281" s="67" t="s">
        <v>7966</v>
      </c>
    </row>
    <row r="7282" spans="1:2" ht="15">
      <c r="A7282" s="68" t="s">
        <v>7621</v>
      </c>
      <c r="B7282" s="67" t="s">
        <v>7966</v>
      </c>
    </row>
    <row r="7283" spans="1:2" ht="15">
      <c r="A7283" s="68" t="s">
        <v>7622</v>
      </c>
      <c r="B7283" s="67" t="s">
        <v>7966</v>
      </c>
    </row>
    <row r="7284" spans="1:2" ht="15">
      <c r="A7284" s="68" t="s">
        <v>7623</v>
      </c>
      <c r="B7284" s="67" t="s">
        <v>7966</v>
      </c>
    </row>
    <row r="7285" spans="1:2" ht="15">
      <c r="A7285" s="68" t="s">
        <v>7624</v>
      </c>
      <c r="B7285" s="67" t="s">
        <v>7966</v>
      </c>
    </row>
    <row r="7286" spans="1:2" ht="15">
      <c r="A7286" s="68" t="s">
        <v>7625</v>
      </c>
      <c r="B7286" s="67" t="s">
        <v>7966</v>
      </c>
    </row>
    <row r="7287" spans="1:2" ht="15">
      <c r="A7287" s="68" t="s">
        <v>7626</v>
      </c>
      <c r="B7287" s="67" t="s">
        <v>7966</v>
      </c>
    </row>
    <row r="7288" spans="1:2" ht="15">
      <c r="A7288" s="68" t="s">
        <v>7627</v>
      </c>
      <c r="B7288" s="67" t="s">
        <v>7966</v>
      </c>
    </row>
    <row r="7289" spans="1:2" ht="15">
      <c r="A7289" s="68" t="s">
        <v>7628</v>
      </c>
      <c r="B7289" s="67" t="s">
        <v>7966</v>
      </c>
    </row>
    <row r="7290" spans="1:2" ht="15">
      <c r="A7290" s="68" t="s">
        <v>7629</v>
      </c>
      <c r="B7290" s="67" t="s">
        <v>7966</v>
      </c>
    </row>
    <row r="7291" spans="1:2" ht="15">
      <c r="A7291" s="68" t="s">
        <v>7630</v>
      </c>
      <c r="B7291" s="67" t="s">
        <v>7966</v>
      </c>
    </row>
    <row r="7292" spans="1:2" ht="15">
      <c r="A7292" s="68" t="s">
        <v>7631</v>
      </c>
      <c r="B7292" s="67" t="s">
        <v>7966</v>
      </c>
    </row>
    <row r="7293" spans="1:2" ht="15">
      <c r="A7293" s="68" t="s">
        <v>7632</v>
      </c>
      <c r="B7293" s="67" t="s">
        <v>7966</v>
      </c>
    </row>
    <row r="7294" spans="1:2" ht="15">
      <c r="A7294" s="68" t="s">
        <v>7633</v>
      </c>
      <c r="B7294" s="67" t="s">
        <v>7966</v>
      </c>
    </row>
    <row r="7295" spans="1:2" ht="15">
      <c r="A7295" s="68" t="s">
        <v>7634</v>
      </c>
      <c r="B7295" s="67" t="s">
        <v>7966</v>
      </c>
    </row>
    <row r="7296" spans="1:2" ht="15">
      <c r="A7296" s="68" t="s">
        <v>7635</v>
      </c>
      <c r="B7296" s="67" t="s">
        <v>7966</v>
      </c>
    </row>
    <row r="7297" spans="1:2" ht="15">
      <c r="A7297" s="68" t="s">
        <v>7636</v>
      </c>
      <c r="B7297" s="67" t="s">
        <v>7966</v>
      </c>
    </row>
    <row r="7298" spans="1:2" ht="15">
      <c r="A7298" s="68" t="s">
        <v>7637</v>
      </c>
      <c r="B7298" s="67" t="s">
        <v>7966</v>
      </c>
    </row>
    <row r="7299" spans="1:2" ht="15">
      <c r="A7299" s="68" t="s">
        <v>7638</v>
      </c>
      <c r="B7299" s="67" t="s">
        <v>7966</v>
      </c>
    </row>
    <row r="7300" spans="1:2" ht="15">
      <c r="A7300" s="68" t="s">
        <v>7639</v>
      </c>
      <c r="B7300" s="67" t="s">
        <v>7966</v>
      </c>
    </row>
    <row r="7301" spans="1:2" ht="15">
      <c r="A7301" s="68" t="s">
        <v>7640</v>
      </c>
      <c r="B7301" s="67" t="s">
        <v>7966</v>
      </c>
    </row>
    <row r="7302" spans="1:2" ht="15">
      <c r="A7302" s="68" t="s">
        <v>7641</v>
      </c>
      <c r="B7302" s="67" t="s">
        <v>7966</v>
      </c>
    </row>
    <row r="7303" spans="1:2" ht="15">
      <c r="A7303" s="68" t="s">
        <v>7642</v>
      </c>
      <c r="B7303" s="67" t="s">
        <v>7966</v>
      </c>
    </row>
    <row r="7304" spans="1:2" ht="15">
      <c r="A7304" s="68" t="s">
        <v>7643</v>
      </c>
      <c r="B7304" s="67" t="s">
        <v>7966</v>
      </c>
    </row>
    <row r="7305" spans="1:2" ht="15">
      <c r="A7305" s="68" t="s">
        <v>7644</v>
      </c>
      <c r="B7305" s="67" t="s">
        <v>7966</v>
      </c>
    </row>
    <row r="7306" spans="1:2" ht="15">
      <c r="A7306" s="68" t="s">
        <v>7645</v>
      </c>
      <c r="B7306" s="67" t="s">
        <v>7966</v>
      </c>
    </row>
    <row r="7307" spans="1:2" ht="15">
      <c r="A7307" s="68" t="s">
        <v>7646</v>
      </c>
      <c r="B7307" s="67" t="s">
        <v>7966</v>
      </c>
    </row>
    <row r="7308" spans="1:2" ht="15">
      <c r="A7308" s="68" t="s">
        <v>7647</v>
      </c>
      <c r="B7308" s="67" t="s">
        <v>7966</v>
      </c>
    </row>
    <row r="7309" spans="1:2" ht="15">
      <c r="A7309" s="68" t="s">
        <v>7648</v>
      </c>
      <c r="B7309" s="67" t="s">
        <v>7966</v>
      </c>
    </row>
    <row r="7310" spans="1:2" ht="15">
      <c r="A7310" s="68" t="s">
        <v>7649</v>
      </c>
      <c r="B7310" s="67" t="s">
        <v>7966</v>
      </c>
    </row>
    <row r="7311" spans="1:2" ht="15">
      <c r="A7311" s="68" t="s">
        <v>7650</v>
      </c>
      <c r="B7311" s="67" t="s">
        <v>7966</v>
      </c>
    </row>
    <row r="7312" spans="1:2" ht="15">
      <c r="A7312" s="68" t="s">
        <v>7651</v>
      </c>
      <c r="B7312" s="67" t="s">
        <v>7966</v>
      </c>
    </row>
    <row r="7313" spans="1:2" ht="15">
      <c r="A7313" s="68" t="s">
        <v>7652</v>
      </c>
      <c r="B7313" s="67" t="s">
        <v>7966</v>
      </c>
    </row>
    <row r="7314" spans="1:2" ht="15">
      <c r="A7314" s="68" t="s">
        <v>7653</v>
      </c>
      <c r="B7314" s="67" t="s">
        <v>7966</v>
      </c>
    </row>
    <row r="7315" spans="1:2" ht="15">
      <c r="A7315" s="68" t="s">
        <v>7654</v>
      </c>
      <c r="B7315" s="67" t="s">
        <v>7966</v>
      </c>
    </row>
    <row r="7316" spans="1:2" ht="15">
      <c r="A7316" s="68" t="s">
        <v>7655</v>
      </c>
      <c r="B7316" s="67" t="s">
        <v>7966</v>
      </c>
    </row>
    <row r="7317" spans="1:2" ht="15">
      <c r="A7317" s="68" t="s">
        <v>7656</v>
      </c>
      <c r="B7317" s="67" t="s">
        <v>7966</v>
      </c>
    </row>
    <row r="7318" spans="1:2" ht="15">
      <c r="A7318" s="68" t="s">
        <v>7657</v>
      </c>
      <c r="B7318" s="67" t="s">
        <v>7966</v>
      </c>
    </row>
    <row r="7319" spans="1:2" ht="15">
      <c r="A7319" s="68" t="s">
        <v>7658</v>
      </c>
      <c r="B7319" s="67" t="s">
        <v>7966</v>
      </c>
    </row>
    <row r="7320" spans="1:2" ht="15">
      <c r="A7320" s="68" t="s">
        <v>7659</v>
      </c>
      <c r="B7320" s="67" t="s">
        <v>7966</v>
      </c>
    </row>
    <row r="7321" spans="1:2" ht="15">
      <c r="A7321" s="68" t="s">
        <v>7660</v>
      </c>
      <c r="B7321" s="67" t="s">
        <v>7966</v>
      </c>
    </row>
    <row r="7322" spans="1:2" ht="15">
      <c r="A7322" s="68" t="s">
        <v>7661</v>
      </c>
      <c r="B7322" s="67" t="s">
        <v>7966</v>
      </c>
    </row>
    <row r="7323" spans="1:2" ht="15">
      <c r="A7323" s="68" t="s">
        <v>7662</v>
      </c>
      <c r="B7323" s="67" t="s">
        <v>7966</v>
      </c>
    </row>
    <row r="7324" spans="1:2" ht="15">
      <c r="A7324" s="68" t="s">
        <v>7663</v>
      </c>
      <c r="B7324" s="67" t="s">
        <v>7966</v>
      </c>
    </row>
    <row r="7325" spans="1:2" ht="15">
      <c r="A7325" s="68" t="s">
        <v>7664</v>
      </c>
      <c r="B7325" s="67" t="s">
        <v>7966</v>
      </c>
    </row>
    <row r="7326" spans="1:2" ht="15">
      <c r="A7326" s="68" t="s">
        <v>7665</v>
      </c>
      <c r="B7326" s="67" t="s">
        <v>7966</v>
      </c>
    </row>
    <row r="7327" spans="1:2" ht="15">
      <c r="A7327" s="68" t="s">
        <v>7666</v>
      </c>
      <c r="B7327" s="67" t="s">
        <v>7966</v>
      </c>
    </row>
    <row r="7328" spans="1:2" ht="15">
      <c r="A7328" s="68" t="s">
        <v>7667</v>
      </c>
      <c r="B7328" s="67" t="s">
        <v>7966</v>
      </c>
    </row>
    <row r="7329" spans="1:2" ht="15">
      <c r="A7329" s="68" t="s">
        <v>7668</v>
      </c>
      <c r="B7329" s="67" t="s">
        <v>7966</v>
      </c>
    </row>
    <row r="7330" spans="1:2" ht="15">
      <c r="A7330" s="68" t="s">
        <v>7669</v>
      </c>
      <c r="B7330" s="67" t="s">
        <v>7966</v>
      </c>
    </row>
    <row r="7331" spans="1:2" ht="15">
      <c r="A7331" s="68" t="s">
        <v>7670</v>
      </c>
      <c r="B7331" s="67" t="s">
        <v>7966</v>
      </c>
    </row>
    <row r="7332" spans="1:2" ht="15">
      <c r="A7332" s="68" t="s">
        <v>7671</v>
      </c>
      <c r="B7332" s="67" t="s">
        <v>7966</v>
      </c>
    </row>
    <row r="7333" spans="1:2" ht="15">
      <c r="A7333" s="68" t="s">
        <v>7672</v>
      </c>
      <c r="B7333" s="67" t="s">
        <v>7966</v>
      </c>
    </row>
    <row r="7334" spans="1:2" ht="15">
      <c r="A7334" s="68" t="s">
        <v>7673</v>
      </c>
      <c r="B7334" s="67" t="s">
        <v>7966</v>
      </c>
    </row>
    <row r="7335" spans="1:2" ht="15">
      <c r="A7335" s="68" t="s">
        <v>7674</v>
      </c>
      <c r="B7335" s="67" t="s">
        <v>7966</v>
      </c>
    </row>
    <row r="7336" spans="1:2" ht="15">
      <c r="A7336" s="68" t="s">
        <v>7675</v>
      </c>
      <c r="B7336" s="67" t="s">
        <v>7966</v>
      </c>
    </row>
    <row r="7337" spans="1:2" ht="15">
      <c r="A7337" s="68" t="s">
        <v>7676</v>
      </c>
      <c r="B7337" s="67" t="s">
        <v>7966</v>
      </c>
    </row>
    <row r="7338" spans="1:2" ht="15">
      <c r="A7338" s="68" t="s">
        <v>7677</v>
      </c>
      <c r="B7338" s="67" t="s">
        <v>7966</v>
      </c>
    </row>
    <row r="7339" spans="1:2" ht="15">
      <c r="A7339" s="68" t="s">
        <v>7678</v>
      </c>
      <c r="B7339" s="67" t="s">
        <v>7966</v>
      </c>
    </row>
    <row r="7340" spans="1:2" ht="15">
      <c r="A7340" s="68" t="s">
        <v>7679</v>
      </c>
      <c r="B7340" s="67" t="s">
        <v>7966</v>
      </c>
    </row>
    <row r="7341" spans="1:2" ht="15">
      <c r="A7341" s="68" t="s">
        <v>7680</v>
      </c>
      <c r="B7341" s="67" t="s">
        <v>7966</v>
      </c>
    </row>
    <row r="7342" spans="1:2" ht="15">
      <c r="A7342" s="68" t="s">
        <v>7681</v>
      </c>
      <c r="B7342" s="67" t="s">
        <v>7966</v>
      </c>
    </row>
    <row r="7343" spans="1:2" ht="15">
      <c r="A7343" s="68" t="s">
        <v>7682</v>
      </c>
      <c r="B7343" s="67" t="s">
        <v>7966</v>
      </c>
    </row>
    <row r="7344" spans="1:2" ht="15">
      <c r="A7344" s="68" t="s">
        <v>7683</v>
      </c>
      <c r="B7344" s="67" t="s">
        <v>7966</v>
      </c>
    </row>
    <row r="7345" spans="1:2" ht="15">
      <c r="A7345" s="68" t="s">
        <v>7684</v>
      </c>
      <c r="B7345" s="67" t="s">
        <v>7966</v>
      </c>
    </row>
    <row r="7346" spans="1:2" ht="15">
      <c r="A7346" s="68" t="s">
        <v>7685</v>
      </c>
      <c r="B7346" s="67" t="s">
        <v>7966</v>
      </c>
    </row>
    <row r="7347" spans="1:2" ht="15">
      <c r="A7347" s="68" t="s">
        <v>7686</v>
      </c>
      <c r="B7347" s="67" t="s">
        <v>7966</v>
      </c>
    </row>
    <row r="7348" spans="1:2" ht="15">
      <c r="A7348" s="68" t="s">
        <v>7687</v>
      </c>
      <c r="B7348" s="67" t="s">
        <v>7966</v>
      </c>
    </row>
    <row r="7349" spans="1:2" ht="15">
      <c r="A7349" s="68" t="s">
        <v>7688</v>
      </c>
      <c r="B7349" s="67" t="s">
        <v>7966</v>
      </c>
    </row>
    <row r="7350" spans="1:2" ht="15">
      <c r="A7350" s="68" t="s">
        <v>7689</v>
      </c>
      <c r="B7350" s="67" t="s">
        <v>7966</v>
      </c>
    </row>
    <row r="7351" spans="1:2" ht="15">
      <c r="A7351" s="68" t="s">
        <v>7690</v>
      </c>
      <c r="B7351" s="67" t="s">
        <v>7966</v>
      </c>
    </row>
    <row r="7352" spans="1:2" ht="15">
      <c r="A7352" s="68" t="s">
        <v>7691</v>
      </c>
      <c r="B7352" s="67" t="s">
        <v>7966</v>
      </c>
    </row>
    <row r="7353" spans="1:2" ht="15">
      <c r="A7353" s="68" t="s">
        <v>7692</v>
      </c>
      <c r="B7353" s="67" t="s">
        <v>7966</v>
      </c>
    </row>
    <row r="7354" spans="1:2" ht="15">
      <c r="A7354" s="68" t="s">
        <v>7693</v>
      </c>
      <c r="B7354" s="67" t="s">
        <v>7966</v>
      </c>
    </row>
    <row r="7355" spans="1:2" ht="15">
      <c r="A7355" s="68" t="s">
        <v>7694</v>
      </c>
      <c r="B7355" s="67" t="s">
        <v>7966</v>
      </c>
    </row>
    <row r="7356" spans="1:2" ht="15">
      <c r="A7356" s="68" t="s">
        <v>7695</v>
      </c>
      <c r="B7356" s="67" t="s">
        <v>7966</v>
      </c>
    </row>
    <row r="7357" spans="1:2" ht="15">
      <c r="A7357" s="68" t="s">
        <v>7696</v>
      </c>
      <c r="B7357" s="67" t="s">
        <v>7966</v>
      </c>
    </row>
    <row r="7358" spans="1:2" ht="15">
      <c r="A7358" s="68" t="s">
        <v>7697</v>
      </c>
      <c r="B7358" s="67" t="s">
        <v>7966</v>
      </c>
    </row>
    <row r="7359" spans="1:2" ht="15">
      <c r="A7359" s="68" t="s">
        <v>7698</v>
      </c>
      <c r="B7359" s="67" t="s">
        <v>7966</v>
      </c>
    </row>
    <row r="7360" spans="1:2" ht="15">
      <c r="A7360" s="68" t="s">
        <v>7699</v>
      </c>
      <c r="B7360" s="67" t="s">
        <v>7966</v>
      </c>
    </row>
    <row r="7361" spans="1:2" ht="15">
      <c r="A7361" s="68" t="s">
        <v>7700</v>
      </c>
      <c r="B7361" s="67" t="s">
        <v>7966</v>
      </c>
    </row>
    <row r="7362" spans="1:2" ht="15">
      <c r="A7362" s="68" t="s">
        <v>7701</v>
      </c>
      <c r="B7362" s="67" t="s">
        <v>7966</v>
      </c>
    </row>
    <row r="7363" spans="1:2" ht="15">
      <c r="A7363" s="68" t="s">
        <v>7702</v>
      </c>
      <c r="B7363" s="67" t="s">
        <v>7966</v>
      </c>
    </row>
    <row r="7364" spans="1:2" ht="15">
      <c r="A7364" s="68" t="s">
        <v>7703</v>
      </c>
      <c r="B7364" s="67" t="s">
        <v>7966</v>
      </c>
    </row>
    <row r="7365" spans="1:2" ht="15">
      <c r="A7365" s="68" t="s">
        <v>7704</v>
      </c>
      <c r="B7365" s="67" t="s">
        <v>7966</v>
      </c>
    </row>
    <row r="7366" spans="1:2" ht="15">
      <c r="A7366" s="68" t="s">
        <v>7705</v>
      </c>
      <c r="B7366" s="67" t="s">
        <v>7966</v>
      </c>
    </row>
    <row r="7367" spans="1:2" ht="15">
      <c r="A7367" s="68" t="s">
        <v>7706</v>
      </c>
      <c r="B7367" s="67" t="s">
        <v>7966</v>
      </c>
    </row>
    <row r="7368" spans="1:2" ht="15">
      <c r="A7368" s="68" t="s">
        <v>7707</v>
      </c>
      <c r="B7368" s="67" t="s">
        <v>7966</v>
      </c>
    </row>
    <row r="7369" spans="1:2" ht="15">
      <c r="A7369" s="68" t="s">
        <v>7708</v>
      </c>
      <c r="B7369" s="67" t="s">
        <v>7966</v>
      </c>
    </row>
    <row r="7370" spans="1:2" ht="15">
      <c r="A7370" s="68" t="s">
        <v>7709</v>
      </c>
      <c r="B7370" s="67" t="s">
        <v>7966</v>
      </c>
    </row>
    <row r="7371" spans="1:2" ht="15">
      <c r="A7371" s="68" t="s">
        <v>7710</v>
      </c>
      <c r="B7371" s="67" t="s">
        <v>7966</v>
      </c>
    </row>
    <row r="7372" spans="1:2" ht="15">
      <c r="A7372" s="68" t="s">
        <v>7711</v>
      </c>
      <c r="B7372" s="67" t="s">
        <v>7966</v>
      </c>
    </row>
    <row r="7373" spans="1:2" ht="15">
      <c r="A7373" s="68" t="s">
        <v>7712</v>
      </c>
      <c r="B7373" s="67" t="s">
        <v>7966</v>
      </c>
    </row>
    <row r="7374" spans="1:2" ht="15">
      <c r="A7374" s="68" t="s">
        <v>7713</v>
      </c>
      <c r="B7374" s="67" t="s">
        <v>7966</v>
      </c>
    </row>
    <row r="7375" spans="1:2" ht="15">
      <c r="A7375" s="68" t="s">
        <v>7714</v>
      </c>
      <c r="B7375" s="67" t="s">
        <v>7966</v>
      </c>
    </row>
    <row r="7376" spans="1:2" ht="15">
      <c r="A7376" s="68" t="s">
        <v>7715</v>
      </c>
      <c r="B7376" s="67" t="s">
        <v>7966</v>
      </c>
    </row>
    <row r="7377" spans="1:2" ht="15">
      <c r="A7377" s="68" t="s">
        <v>7716</v>
      </c>
      <c r="B7377" s="67" t="s">
        <v>7966</v>
      </c>
    </row>
    <row r="7378" spans="1:2" ht="15">
      <c r="A7378" s="68" t="s">
        <v>7717</v>
      </c>
      <c r="B7378" s="67" t="s">
        <v>7966</v>
      </c>
    </row>
    <row r="7379" spans="1:2" ht="15">
      <c r="A7379" s="68" t="s">
        <v>7718</v>
      </c>
      <c r="B7379" s="67" t="s">
        <v>7966</v>
      </c>
    </row>
    <row r="7380" spans="1:2" ht="15">
      <c r="A7380" s="68" t="s">
        <v>7719</v>
      </c>
      <c r="B7380" s="67" t="s">
        <v>7966</v>
      </c>
    </row>
    <row r="7381" spans="1:2" ht="15">
      <c r="A7381" s="68" t="s">
        <v>7720</v>
      </c>
      <c r="B7381" s="67" t="s">
        <v>7966</v>
      </c>
    </row>
    <row r="7382" spans="1:2" ht="15">
      <c r="A7382" s="68" t="s">
        <v>7721</v>
      </c>
      <c r="B7382" s="67" t="s">
        <v>7966</v>
      </c>
    </row>
    <row r="7383" spans="1:2" ht="15">
      <c r="A7383" s="68" t="s">
        <v>7722</v>
      </c>
      <c r="B7383" s="67" t="s">
        <v>7966</v>
      </c>
    </row>
    <row r="7384" spans="1:2" ht="15">
      <c r="A7384" s="68" t="s">
        <v>7723</v>
      </c>
      <c r="B7384" s="67" t="s">
        <v>7966</v>
      </c>
    </row>
    <row r="7385" spans="1:2" ht="15">
      <c r="A7385" s="68" t="s">
        <v>7724</v>
      </c>
      <c r="B7385" s="67" t="s">
        <v>7966</v>
      </c>
    </row>
    <row r="7386" spans="1:2" ht="15">
      <c r="A7386" s="68" t="s">
        <v>7725</v>
      </c>
      <c r="B7386" s="67" t="s">
        <v>7966</v>
      </c>
    </row>
    <row r="7387" spans="1:2" ht="15">
      <c r="A7387" s="68" t="s">
        <v>7726</v>
      </c>
      <c r="B7387" s="67" t="s">
        <v>7966</v>
      </c>
    </row>
    <row r="7388" spans="1:2" ht="15">
      <c r="A7388" s="68" t="s">
        <v>7727</v>
      </c>
      <c r="B7388" s="67" t="s">
        <v>7966</v>
      </c>
    </row>
    <row r="7389" spans="1:2" ht="15">
      <c r="A7389" s="68" t="s">
        <v>7728</v>
      </c>
      <c r="B7389" s="67" t="s">
        <v>7966</v>
      </c>
    </row>
    <row r="7390" spans="1:2" ht="15">
      <c r="A7390" s="68" t="s">
        <v>7729</v>
      </c>
      <c r="B7390" s="67" t="s">
        <v>7966</v>
      </c>
    </row>
    <row r="7391" spans="1:2" ht="15">
      <c r="A7391" s="68" t="s">
        <v>7730</v>
      </c>
      <c r="B7391" s="67" t="s">
        <v>7966</v>
      </c>
    </row>
    <row r="7392" spans="1:2" ht="15">
      <c r="A7392" s="68" t="s">
        <v>7731</v>
      </c>
      <c r="B7392" s="67" t="s">
        <v>7966</v>
      </c>
    </row>
    <row r="7393" spans="1:2" ht="15">
      <c r="A7393" s="68" t="s">
        <v>7732</v>
      </c>
      <c r="B7393" s="67" t="s">
        <v>7966</v>
      </c>
    </row>
    <row r="7394" spans="1:2" ht="15">
      <c r="A7394" s="68" t="s">
        <v>7733</v>
      </c>
      <c r="B7394" s="67" t="s">
        <v>7966</v>
      </c>
    </row>
    <row r="7395" spans="1:2" ht="15">
      <c r="A7395" s="68" t="s">
        <v>7734</v>
      </c>
      <c r="B7395" s="67" t="s">
        <v>7966</v>
      </c>
    </row>
    <row r="7396" spans="1:2" ht="15">
      <c r="A7396" s="68" t="s">
        <v>7735</v>
      </c>
      <c r="B7396" s="67" t="s">
        <v>7966</v>
      </c>
    </row>
    <row r="7397" spans="1:2" ht="15">
      <c r="A7397" s="68" t="s">
        <v>7736</v>
      </c>
      <c r="B7397" s="67" t="s">
        <v>7966</v>
      </c>
    </row>
    <row r="7398" spans="1:2" ht="15">
      <c r="A7398" s="68" t="s">
        <v>7737</v>
      </c>
      <c r="B7398" s="67" t="s">
        <v>7966</v>
      </c>
    </row>
    <row r="7399" spans="1:2" ht="15">
      <c r="A7399" s="68" t="s">
        <v>7738</v>
      </c>
      <c r="B7399" s="67" t="s">
        <v>7966</v>
      </c>
    </row>
    <row r="7400" spans="1:2" ht="15">
      <c r="A7400" s="68" t="s">
        <v>7739</v>
      </c>
      <c r="B7400" s="67" t="s">
        <v>7966</v>
      </c>
    </row>
    <row r="7401" spans="1:2" ht="15">
      <c r="A7401" s="68" t="s">
        <v>7740</v>
      </c>
      <c r="B7401" s="67" t="s">
        <v>7966</v>
      </c>
    </row>
    <row r="7402" spans="1:2" ht="15">
      <c r="A7402" s="68" t="s">
        <v>7741</v>
      </c>
      <c r="B7402" s="67" t="s">
        <v>7966</v>
      </c>
    </row>
    <row r="7403" spans="1:2" ht="15">
      <c r="A7403" s="68" t="s">
        <v>7742</v>
      </c>
      <c r="B7403" s="67" t="s">
        <v>7966</v>
      </c>
    </row>
    <row r="7404" spans="1:2" ht="15">
      <c r="A7404" s="68" t="s">
        <v>7743</v>
      </c>
      <c r="B7404" s="67" t="s">
        <v>7966</v>
      </c>
    </row>
    <row r="7405" spans="1:2" ht="15">
      <c r="A7405" s="68" t="s">
        <v>7744</v>
      </c>
      <c r="B7405" s="67" t="s">
        <v>7966</v>
      </c>
    </row>
    <row r="7406" spans="1:2" ht="15">
      <c r="A7406" s="68" t="s">
        <v>7745</v>
      </c>
      <c r="B7406" s="67" t="s">
        <v>7966</v>
      </c>
    </row>
    <row r="7407" spans="1:2" ht="15">
      <c r="A7407" s="68" t="s">
        <v>7746</v>
      </c>
      <c r="B7407" s="67" t="s">
        <v>7966</v>
      </c>
    </row>
    <row r="7408" spans="1:2" ht="15">
      <c r="A7408" s="68" t="s">
        <v>7747</v>
      </c>
      <c r="B7408" s="67" t="s">
        <v>7966</v>
      </c>
    </row>
    <row r="7409" spans="1:2" ht="15">
      <c r="A7409" s="68" t="s">
        <v>7748</v>
      </c>
      <c r="B7409" s="67" t="s">
        <v>7966</v>
      </c>
    </row>
    <row r="7410" spans="1:2" ht="15">
      <c r="A7410" s="68" t="s">
        <v>7749</v>
      </c>
      <c r="B7410" s="67" t="s">
        <v>7966</v>
      </c>
    </row>
    <row r="7411" spans="1:2" ht="15">
      <c r="A7411" s="68" t="s">
        <v>7750</v>
      </c>
      <c r="B7411" s="67" t="s">
        <v>7966</v>
      </c>
    </row>
    <row r="7412" spans="1:2" ht="15">
      <c r="A7412" s="68" t="s">
        <v>7751</v>
      </c>
      <c r="B7412" s="67" t="s">
        <v>7966</v>
      </c>
    </row>
    <row r="7413" spans="1:2" ht="15">
      <c r="A7413" s="68" t="s">
        <v>7752</v>
      </c>
      <c r="B7413" s="67" t="s">
        <v>7966</v>
      </c>
    </row>
    <row r="7414" spans="1:2" ht="15">
      <c r="A7414" s="68" t="s">
        <v>7753</v>
      </c>
      <c r="B7414" s="67" t="s">
        <v>7966</v>
      </c>
    </row>
    <row r="7415" spans="1:2" ht="15">
      <c r="A7415" s="68" t="s">
        <v>7754</v>
      </c>
      <c r="B7415" s="67" t="s">
        <v>7966</v>
      </c>
    </row>
    <row r="7416" spans="1:2" ht="15">
      <c r="A7416" s="68" t="s">
        <v>7755</v>
      </c>
      <c r="B7416" s="67" t="s">
        <v>7966</v>
      </c>
    </row>
    <row r="7417" spans="1:2" ht="15">
      <c r="A7417" s="68" t="s">
        <v>7756</v>
      </c>
      <c r="B7417" s="67" t="s">
        <v>7966</v>
      </c>
    </row>
    <row r="7418" spans="1:2" ht="15">
      <c r="A7418" s="68" t="s">
        <v>7757</v>
      </c>
      <c r="B7418" s="67" t="s">
        <v>7966</v>
      </c>
    </row>
    <row r="7419" spans="1:2" ht="15">
      <c r="A7419" s="68" t="s">
        <v>7758</v>
      </c>
      <c r="B7419" s="67" t="s">
        <v>7966</v>
      </c>
    </row>
    <row r="7420" spans="1:2" ht="15">
      <c r="A7420" s="68" t="s">
        <v>7759</v>
      </c>
      <c r="B7420" s="67" t="s">
        <v>7966</v>
      </c>
    </row>
    <row r="7421" spans="1:2" ht="15">
      <c r="A7421" s="68" t="s">
        <v>7760</v>
      </c>
      <c r="B7421" s="67" t="s">
        <v>7966</v>
      </c>
    </row>
    <row r="7422" spans="1:2" ht="15">
      <c r="A7422" s="68" t="s">
        <v>7761</v>
      </c>
      <c r="B7422" s="67" t="s">
        <v>7966</v>
      </c>
    </row>
    <row r="7423" spans="1:2" ht="15">
      <c r="A7423" s="68" t="s">
        <v>7762</v>
      </c>
      <c r="B7423" s="67" t="s">
        <v>7966</v>
      </c>
    </row>
    <row r="7424" spans="1:2" ht="15">
      <c r="A7424" s="68" t="s">
        <v>7763</v>
      </c>
      <c r="B7424" s="67" t="s">
        <v>7966</v>
      </c>
    </row>
    <row r="7425" spans="1:2" ht="15">
      <c r="A7425" s="68" t="s">
        <v>7764</v>
      </c>
      <c r="B7425" s="67" t="s">
        <v>7966</v>
      </c>
    </row>
    <row r="7426" spans="1:2" ht="15">
      <c r="A7426" s="68" t="s">
        <v>7765</v>
      </c>
      <c r="B7426" s="67" t="s">
        <v>7966</v>
      </c>
    </row>
    <row r="7427" spans="1:2" ht="15">
      <c r="A7427" s="68" t="s">
        <v>7766</v>
      </c>
      <c r="B7427" s="67" t="s">
        <v>7966</v>
      </c>
    </row>
    <row r="7428" spans="1:2" ht="15">
      <c r="A7428" s="68" t="s">
        <v>7767</v>
      </c>
      <c r="B7428" s="67" t="s">
        <v>7966</v>
      </c>
    </row>
    <row r="7429" spans="1:2" ht="15">
      <c r="A7429" s="68" t="s">
        <v>7768</v>
      </c>
      <c r="B7429" s="67" t="s">
        <v>7966</v>
      </c>
    </row>
    <row r="7430" spans="1:2" ht="15">
      <c r="A7430" s="68" t="s">
        <v>7769</v>
      </c>
      <c r="B7430" s="67" t="s">
        <v>7966</v>
      </c>
    </row>
    <row r="7431" spans="1:2" ht="15">
      <c r="A7431" s="68" t="s">
        <v>7770</v>
      </c>
      <c r="B7431" s="67" t="s">
        <v>7966</v>
      </c>
    </row>
    <row r="7432" spans="1:2" ht="15">
      <c r="A7432" s="68" t="s">
        <v>7771</v>
      </c>
      <c r="B7432" s="67" t="s">
        <v>7966</v>
      </c>
    </row>
    <row r="7433" spans="1:2" ht="15">
      <c r="A7433" s="68" t="s">
        <v>7772</v>
      </c>
      <c r="B7433" s="67" t="s">
        <v>7966</v>
      </c>
    </row>
    <row r="7434" spans="1:2" ht="15">
      <c r="A7434" s="68" t="s">
        <v>7773</v>
      </c>
      <c r="B7434" s="67" t="s">
        <v>7966</v>
      </c>
    </row>
    <row r="7435" spans="1:2" ht="15">
      <c r="A7435" s="68" t="s">
        <v>7774</v>
      </c>
      <c r="B7435" s="67" t="s">
        <v>7966</v>
      </c>
    </row>
    <row r="7436" spans="1:2" ht="15">
      <c r="A7436" s="68" t="s">
        <v>7775</v>
      </c>
      <c r="B7436" s="67" t="s">
        <v>7966</v>
      </c>
    </row>
    <row r="7437" spans="1:2" ht="15">
      <c r="A7437" s="68" t="s">
        <v>7776</v>
      </c>
      <c r="B7437" s="67" t="s">
        <v>7966</v>
      </c>
    </row>
    <row r="7438" spans="1:2" ht="15">
      <c r="A7438" s="68" t="s">
        <v>7777</v>
      </c>
      <c r="B7438" s="67" t="s">
        <v>7966</v>
      </c>
    </row>
    <row r="7439" spans="1:2" ht="15">
      <c r="A7439" s="68" t="s">
        <v>7778</v>
      </c>
      <c r="B7439" s="67" t="s">
        <v>7966</v>
      </c>
    </row>
    <row r="7440" spans="1:2" ht="15">
      <c r="A7440" s="68" t="s">
        <v>7779</v>
      </c>
      <c r="B7440" s="67" t="s">
        <v>7966</v>
      </c>
    </row>
    <row r="7441" spans="1:2" ht="15">
      <c r="A7441" s="68" t="s">
        <v>7780</v>
      </c>
      <c r="B7441" s="67" t="s">
        <v>7966</v>
      </c>
    </row>
    <row r="7442" spans="1:2" ht="15">
      <c r="A7442" s="68" t="s">
        <v>7781</v>
      </c>
      <c r="B7442" s="67" t="s">
        <v>7966</v>
      </c>
    </row>
    <row r="7443" spans="1:2" ht="15">
      <c r="A7443" s="68" t="s">
        <v>7782</v>
      </c>
      <c r="B7443" s="67" t="s">
        <v>7966</v>
      </c>
    </row>
    <row r="7444" spans="1:2" ht="15">
      <c r="A7444" s="68" t="s">
        <v>7783</v>
      </c>
      <c r="B7444" s="67" t="s">
        <v>7966</v>
      </c>
    </row>
    <row r="7445" spans="1:2" ht="15">
      <c r="A7445" s="68" t="s">
        <v>7784</v>
      </c>
      <c r="B7445" s="67" t="s">
        <v>7966</v>
      </c>
    </row>
    <row r="7446" spans="1:2" ht="15">
      <c r="A7446" s="68" t="s">
        <v>7785</v>
      </c>
      <c r="B7446" s="67" t="s">
        <v>7966</v>
      </c>
    </row>
    <row r="7447" spans="1:2" ht="15">
      <c r="A7447" s="68" t="s">
        <v>7786</v>
      </c>
      <c r="B7447" s="67" t="s">
        <v>7966</v>
      </c>
    </row>
    <row r="7448" spans="1:2" ht="15">
      <c r="A7448" s="68" t="s">
        <v>7787</v>
      </c>
      <c r="B7448" s="67" t="s">
        <v>7966</v>
      </c>
    </row>
    <row r="7449" spans="1:2" ht="15">
      <c r="A7449" s="68" t="s">
        <v>7788</v>
      </c>
      <c r="B7449" s="67" t="s">
        <v>7966</v>
      </c>
    </row>
    <row r="7450" spans="1:2" ht="15">
      <c r="A7450" s="68" t="s">
        <v>7789</v>
      </c>
      <c r="B7450" s="67" t="s">
        <v>7966</v>
      </c>
    </row>
    <row r="7451" spans="1:2" ht="15">
      <c r="A7451" s="68" t="s">
        <v>7790</v>
      </c>
      <c r="B7451" s="67" t="s">
        <v>7966</v>
      </c>
    </row>
    <row r="7452" spans="1:2" ht="15">
      <c r="A7452" s="68" t="s">
        <v>7791</v>
      </c>
      <c r="B7452" s="67" t="s">
        <v>7966</v>
      </c>
    </row>
    <row r="7453" spans="1:2" ht="15">
      <c r="A7453" s="68" t="s">
        <v>7792</v>
      </c>
      <c r="B7453" s="67" t="s">
        <v>7966</v>
      </c>
    </row>
    <row r="7454" spans="1:2" ht="15">
      <c r="A7454" s="68" t="s">
        <v>7793</v>
      </c>
      <c r="B7454" s="67" t="s">
        <v>7966</v>
      </c>
    </row>
    <row r="7455" spans="1:2" ht="15">
      <c r="A7455" s="68" t="s">
        <v>7794</v>
      </c>
      <c r="B7455" s="67" t="s">
        <v>7966</v>
      </c>
    </row>
    <row r="7456" spans="1:2" ht="15">
      <c r="A7456" s="68" t="s">
        <v>7795</v>
      </c>
      <c r="B7456" s="67" t="s">
        <v>7966</v>
      </c>
    </row>
    <row r="7457" spans="1:2" ht="15">
      <c r="A7457" s="68" t="s">
        <v>7796</v>
      </c>
      <c r="B7457" s="67" t="s">
        <v>7966</v>
      </c>
    </row>
    <row r="7458" spans="1:2" ht="15">
      <c r="A7458" s="68" t="s">
        <v>7797</v>
      </c>
      <c r="B7458" s="67" t="s">
        <v>7966</v>
      </c>
    </row>
    <row r="7459" spans="1:2" ht="15">
      <c r="A7459" s="68" t="s">
        <v>7798</v>
      </c>
      <c r="B7459" s="67" t="s">
        <v>7966</v>
      </c>
    </row>
    <row r="7460" spans="1:2" ht="15">
      <c r="A7460" s="68" t="s">
        <v>7799</v>
      </c>
      <c r="B7460" s="67" t="s">
        <v>7966</v>
      </c>
    </row>
    <row r="7461" spans="1:2" ht="15">
      <c r="A7461" s="68" t="s">
        <v>7800</v>
      </c>
      <c r="B7461" s="67" t="s">
        <v>7966</v>
      </c>
    </row>
    <row r="7462" spans="1:2" ht="15">
      <c r="A7462" s="68" t="s">
        <v>7801</v>
      </c>
      <c r="B7462" s="67" t="s">
        <v>7966</v>
      </c>
    </row>
    <row r="7463" spans="1:2" ht="15">
      <c r="A7463" s="68" t="s">
        <v>7802</v>
      </c>
      <c r="B7463" s="67" t="s">
        <v>7966</v>
      </c>
    </row>
    <row r="7464" spans="1:2" ht="15">
      <c r="A7464" s="68" t="s">
        <v>7803</v>
      </c>
      <c r="B7464" s="67" t="s">
        <v>7966</v>
      </c>
    </row>
    <row r="7465" spans="1:2" ht="15">
      <c r="A7465" s="68" t="s">
        <v>7804</v>
      </c>
      <c r="B7465" s="67" t="s">
        <v>7966</v>
      </c>
    </row>
    <row r="7466" spans="1:2" ht="15">
      <c r="A7466" s="68" t="s">
        <v>7805</v>
      </c>
      <c r="B7466" s="67" t="s">
        <v>7966</v>
      </c>
    </row>
    <row r="7467" spans="1:2" ht="15">
      <c r="A7467" s="68" t="s">
        <v>7806</v>
      </c>
      <c r="B7467" s="67" t="s">
        <v>7966</v>
      </c>
    </row>
    <row r="7468" spans="1:2" ht="15">
      <c r="A7468" s="68" t="s">
        <v>7807</v>
      </c>
      <c r="B7468" s="67" t="s">
        <v>7966</v>
      </c>
    </row>
    <row r="7469" spans="1:2" ht="15">
      <c r="A7469" s="68" t="s">
        <v>7808</v>
      </c>
      <c r="B7469" s="67" t="s">
        <v>7966</v>
      </c>
    </row>
    <row r="7470" spans="1:2" ht="15">
      <c r="A7470" s="68" t="s">
        <v>7809</v>
      </c>
      <c r="B7470" s="67" t="s">
        <v>7966</v>
      </c>
    </row>
    <row r="7471" spans="1:2" ht="15">
      <c r="A7471" s="68" t="s">
        <v>7810</v>
      </c>
      <c r="B7471" s="67" t="s">
        <v>7966</v>
      </c>
    </row>
    <row r="7472" spans="1:2" ht="15">
      <c r="A7472" s="68" t="s">
        <v>7811</v>
      </c>
      <c r="B7472" s="67" t="s">
        <v>7966</v>
      </c>
    </row>
    <row r="7473" spans="1:2" ht="15">
      <c r="A7473" s="68" t="s">
        <v>7812</v>
      </c>
      <c r="B7473" s="67" t="s">
        <v>7966</v>
      </c>
    </row>
    <row r="7474" spans="1:2" ht="15">
      <c r="A7474" s="68" t="s">
        <v>7813</v>
      </c>
      <c r="B7474" s="67" t="s">
        <v>7966</v>
      </c>
    </row>
    <row r="7475" spans="1:2" ht="15">
      <c r="A7475" s="68" t="s">
        <v>7814</v>
      </c>
      <c r="B7475" s="67" t="s">
        <v>7966</v>
      </c>
    </row>
    <row r="7476" spans="1:2" ht="15">
      <c r="A7476" s="68" t="s">
        <v>7815</v>
      </c>
      <c r="B7476" s="67" t="s">
        <v>7966</v>
      </c>
    </row>
    <row r="7477" spans="1:2" ht="15">
      <c r="A7477" s="68" t="s">
        <v>7816</v>
      </c>
      <c r="B7477" s="67" t="s">
        <v>7966</v>
      </c>
    </row>
    <row r="7478" spans="1:2" ht="15">
      <c r="A7478" s="68" t="s">
        <v>7817</v>
      </c>
      <c r="B7478" s="67" t="s">
        <v>7966</v>
      </c>
    </row>
    <row r="7479" spans="1:2" ht="15">
      <c r="A7479" s="68" t="s">
        <v>7818</v>
      </c>
      <c r="B7479" s="67" t="s">
        <v>7966</v>
      </c>
    </row>
    <row r="7480" spans="1:2" ht="15">
      <c r="A7480" s="68" t="s">
        <v>7819</v>
      </c>
      <c r="B7480" s="67" t="s">
        <v>7966</v>
      </c>
    </row>
    <row r="7481" spans="1:2" ht="15">
      <c r="A7481" s="68" t="s">
        <v>7820</v>
      </c>
      <c r="B7481" s="67" t="s">
        <v>7966</v>
      </c>
    </row>
    <row r="7482" spans="1:2" ht="15">
      <c r="A7482" s="68" t="s">
        <v>7821</v>
      </c>
      <c r="B7482" s="67" t="s">
        <v>7966</v>
      </c>
    </row>
    <row r="7483" spans="1:2" ht="15">
      <c r="A7483" s="68" t="s">
        <v>7822</v>
      </c>
      <c r="B7483" s="67" t="s">
        <v>7966</v>
      </c>
    </row>
    <row r="7484" spans="1:2" ht="15">
      <c r="A7484" s="68" t="s">
        <v>7823</v>
      </c>
      <c r="B7484" s="67" t="s">
        <v>7966</v>
      </c>
    </row>
    <row r="7485" spans="1:2" ht="15">
      <c r="A7485" s="68" t="s">
        <v>7824</v>
      </c>
      <c r="B7485" s="67" t="s">
        <v>7966</v>
      </c>
    </row>
    <row r="7486" spans="1:2" ht="15">
      <c r="A7486" s="68" t="s">
        <v>7825</v>
      </c>
      <c r="B7486" s="67" t="s">
        <v>7966</v>
      </c>
    </row>
    <row r="7487" spans="1:2" ht="15">
      <c r="A7487" s="68" t="s">
        <v>7826</v>
      </c>
      <c r="B7487" s="67" t="s">
        <v>7966</v>
      </c>
    </row>
    <row r="7488" spans="1:2" ht="15">
      <c r="A7488" s="68" t="s">
        <v>7827</v>
      </c>
      <c r="B7488" s="67" t="s">
        <v>7966</v>
      </c>
    </row>
    <row r="7489" spans="1:2" ht="15">
      <c r="A7489" s="68" t="s">
        <v>7828</v>
      </c>
      <c r="B7489" s="67" t="s">
        <v>7966</v>
      </c>
    </row>
    <row r="7490" spans="1:2" ht="15">
      <c r="A7490" s="68" t="s">
        <v>7829</v>
      </c>
      <c r="B7490" s="67" t="s">
        <v>7966</v>
      </c>
    </row>
    <row r="7491" spans="1:2" ht="15">
      <c r="A7491" s="68" t="s">
        <v>7830</v>
      </c>
      <c r="B7491" s="67" t="s">
        <v>7966</v>
      </c>
    </row>
    <row r="7492" spans="1:2" ht="15">
      <c r="A7492" s="68" t="s">
        <v>7831</v>
      </c>
      <c r="B7492" s="67" t="s">
        <v>7966</v>
      </c>
    </row>
    <row r="7493" spans="1:2" ht="15">
      <c r="A7493" s="68" t="s">
        <v>7832</v>
      </c>
      <c r="B7493" s="67" t="s">
        <v>7966</v>
      </c>
    </row>
    <row r="7494" spans="1:2" ht="15">
      <c r="A7494" s="68" t="s">
        <v>7833</v>
      </c>
      <c r="B7494" s="67" t="s">
        <v>7966</v>
      </c>
    </row>
    <row r="7495" spans="1:2" ht="15">
      <c r="A7495" s="68" t="s">
        <v>7834</v>
      </c>
      <c r="B7495" s="67" t="s">
        <v>7966</v>
      </c>
    </row>
    <row r="7496" spans="1:2" ht="15">
      <c r="A7496" s="68" t="s">
        <v>7835</v>
      </c>
      <c r="B7496" s="67" t="s">
        <v>7966</v>
      </c>
    </row>
    <row r="7497" spans="1:2" ht="15">
      <c r="A7497" s="68" t="s">
        <v>7836</v>
      </c>
      <c r="B7497" s="67" t="s">
        <v>7966</v>
      </c>
    </row>
    <row r="7498" spans="1:2" ht="15">
      <c r="A7498" s="68" t="s">
        <v>7837</v>
      </c>
      <c r="B7498" s="67" t="s">
        <v>7966</v>
      </c>
    </row>
    <row r="7499" spans="1:2" ht="15">
      <c r="A7499" s="68" t="s">
        <v>7838</v>
      </c>
      <c r="B7499" s="67" t="s">
        <v>7966</v>
      </c>
    </row>
    <row r="7500" spans="1:2" ht="15">
      <c r="A7500" s="68" t="s">
        <v>7839</v>
      </c>
      <c r="B7500" s="67" t="s">
        <v>7966</v>
      </c>
    </row>
    <row r="7501" spans="1:2" ht="15">
      <c r="A7501" s="68" t="s">
        <v>7840</v>
      </c>
      <c r="B7501" s="67" t="s">
        <v>7966</v>
      </c>
    </row>
    <row r="7502" spans="1:2" ht="15">
      <c r="A7502" s="68" t="s">
        <v>7841</v>
      </c>
      <c r="B7502" s="67" t="s">
        <v>7966</v>
      </c>
    </row>
    <row r="7503" spans="1:2" ht="15">
      <c r="A7503" s="68" t="s">
        <v>7842</v>
      </c>
      <c r="B7503" s="67" t="s">
        <v>7966</v>
      </c>
    </row>
    <row r="7504" spans="1:2" ht="15">
      <c r="A7504" s="68" t="s">
        <v>7843</v>
      </c>
      <c r="B7504" s="67" t="s">
        <v>7966</v>
      </c>
    </row>
    <row r="7505" spans="1:2" ht="15">
      <c r="A7505" s="68" t="s">
        <v>7844</v>
      </c>
      <c r="B7505" s="67" t="s">
        <v>7966</v>
      </c>
    </row>
    <row r="7506" spans="1:2" ht="15">
      <c r="A7506" s="68" t="s">
        <v>7845</v>
      </c>
      <c r="B7506" s="67" t="s">
        <v>7966</v>
      </c>
    </row>
    <row r="7507" spans="1:2" ht="15">
      <c r="A7507" s="68" t="s">
        <v>7846</v>
      </c>
      <c r="B7507" s="67" t="s">
        <v>7966</v>
      </c>
    </row>
    <row r="7508" spans="1:2" ht="15">
      <c r="A7508" s="68" t="s">
        <v>7847</v>
      </c>
      <c r="B7508" s="67" t="s">
        <v>7966</v>
      </c>
    </row>
    <row r="7509" spans="1:2" ht="15">
      <c r="A7509" s="68" t="s">
        <v>7848</v>
      </c>
      <c r="B7509" s="67" t="s">
        <v>7966</v>
      </c>
    </row>
    <row r="7510" spans="1:2" ht="15">
      <c r="A7510" s="68" t="s">
        <v>7849</v>
      </c>
      <c r="B7510" s="67" t="s">
        <v>7966</v>
      </c>
    </row>
    <row r="7511" spans="1:2" ht="15">
      <c r="A7511" s="68" t="s">
        <v>7850</v>
      </c>
      <c r="B7511" s="67" t="s">
        <v>7966</v>
      </c>
    </row>
    <row r="7512" spans="1:2" ht="15">
      <c r="A7512" s="68" t="s">
        <v>7851</v>
      </c>
      <c r="B7512" s="67" t="s">
        <v>7966</v>
      </c>
    </row>
    <row r="7513" spans="1:2" ht="15">
      <c r="A7513" s="68" t="s">
        <v>7852</v>
      </c>
      <c r="B7513" s="67" t="s">
        <v>7966</v>
      </c>
    </row>
    <row r="7514" spans="1:2" ht="15">
      <c r="A7514" s="68" t="s">
        <v>7853</v>
      </c>
      <c r="B7514" s="67" t="s">
        <v>7966</v>
      </c>
    </row>
    <row r="7515" spans="1:2" ht="15">
      <c r="A7515" s="68" t="s">
        <v>7854</v>
      </c>
      <c r="B7515" s="67" t="s">
        <v>7966</v>
      </c>
    </row>
    <row r="7516" spans="1:2" ht="15">
      <c r="A7516" s="68" t="s">
        <v>7855</v>
      </c>
      <c r="B7516" s="67" t="s">
        <v>7966</v>
      </c>
    </row>
    <row r="7517" spans="1:2" ht="15">
      <c r="A7517" s="68" t="s">
        <v>7856</v>
      </c>
      <c r="B7517" s="67" t="s">
        <v>7966</v>
      </c>
    </row>
    <row r="7518" spans="1:2" ht="15">
      <c r="A7518" s="68" t="s">
        <v>7857</v>
      </c>
      <c r="B7518" s="67" t="s">
        <v>7966</v>
      </c>
    </row>
    <row r="7519" spans="1:2" ht="15">
      <c r="A7519" s="68" t="s">
        <v>7858</v>
      </c>
      <c r="B7519" s="67" t="s">
        <v>7966</v>
      </c>
    </row>
    <row r="7520" spans="1:2" ht="15">
      <c r="A7520" s="68" t="s">
        <v>7859</v>
      </c>
      <c r="B7520" s="67" t="s">
        <v>7966</v>
      </c>
    </row>
    <row r="7521" spans="1:2" ht="15">
      <c r="A7521" s="68" t="s">
        <v>7860</v>
      </c>
      <c r="B7521" s="67" t="s">
        <v>7966</v>
      </c>
    </row>
    <row r="7522" spans="1:2" ht="15">
      <c r="A7522" s="68" t="s">
        <v>7861</v>
      </c>
      <c r="B7522" s="67" t="s">
        <v>7966</v>
      </c>
    </row>
    <row r="7523" spans="1:2" ht="15">
      <c r="A7523" s="68" t="s">
        <v>7862</v>
      </c>
      <c r="B7523" s="67" t="s">
        <v>7966</v>
      </c>
    </row>
    <row r="7524" spans="1:2" ht="15">
      <c r="A7524" s="68" t="s">
        <v>7863</v>
      </c>
      <c r="B7524" s="67" t="s">
        <v>7966</v>
      </c>
    </row>
    <row r="7525" spans="1:2" ht="15">
      <c r="A7525" s="68" t="s">
        <v>7864</v>
      </c>
      <c r="B7525" s="67" t="s">
        <v>7966</v>
      </c>
    </row>
    <row r="7526" spans="1:2" ht="15">
      <c r="A7526" s="68" t="s">
        <v>7865</v>
      </c>
      <c r="B7526" s="67" t="s">
        <v>7966</v>
      </c>
    </row>
    <row r="7527" spans="1:2" ht="15">
      <c r="A7527" s="68" t="s">
        <v>7866</v>
      </c>
      <c r="B7527" s="67" t="s">
        <v>7966</v>
      </c>
    </row>
    <row r="7528" spans="1:2" ht="15">
      <c r="A7528" s="68" t="s">
        <v>7867</v>
      </c>
      <c r="B7528" s="67" t="s">
        <v>7966</v>
      </c>
    </row>
    <row r="7529" spans="1:2" ht="15">
      <c r="A7529" s="68" t="s">
        <v>7868</v>
      </c>
      <c r="B7529" s="67" t="s">
        <v>7966</v>
      </c>
    </row>
    <row r="7530" spans="1:2" ht="15">
      <c r="A7530" s="68" t="s">
        <v>7869</v>
      </c>
      <c r="B7530" s="67" t="s">
        <v>7966</v>
      </c>
    </row>
    <row r="7531" spans="1:2" ht="15">
      <c r="A7531" s="68" t="s">
        <v>7870</v>
      </c>
      <c r="B7531" s="67" t="s">
        <v>7966</v>
      </c>
    </row>
    <row r="7532" spans="1:2" ht="15">
      <c r="A7532" s="68" t="s">
        <v>7871</v>
      </c>
      <c r="B7532" s="67" t="s">
        <v>7966</v>
      </c>
    </row>
    <row r="7533" spans="1:2" ht="15">
      <c r="A7533" s="68" t="s">
        <v>7872</v>
      </c>
      <c r="B7533" s="67" t="s">
        <v>7966</v>
      </c>
    </row>
    <row r="7534" spans="1:2" ht="15">
      <c r="A7534" s="68" t="s">
        <v>7873</v>
      </c>
      <c r="B7534" s="67" t="s">
        <v>7966</v>
      </c>
    </row>
    <row r="7535" spans="1:2" ht="15">
      <c r="A7535" s="68" t="s">
        <v>7874</v>
      </c>
      <c r="B7535" s="67" t="s">
        <v>7966</v>
      </c>
    </row>
    <row r="7536" spans="1:2" ht="15">
      <c r="A7536" s="68" t="s">
        <v>7875</v>
      </c>
      <c r="B7536" s="67" t="s">
        <v>7966</v>
      </c>
    </row>
    <row r="7537" spans="1:2" ht="15">
      <c r="A7537" s="68" t="s">
        <v>7876</v>
      </c>
      <c r="B7537" s="67" t="s">
        <v>7966</v>
      </c>
    </row>
    <row r="7538" spans="1:2" ht="15">
      <c r="A7538" s="68" t="s">
        <v>7877</v>
      </c>
      <c r="B7538" s="67" t="s">
        <v>7966</v>
      </c>
    </row>
    <row r="7539" spans="1:2" ht="15">
      <c r="A7539" s="68" t="s">
        <v>7878</v>
      </c>
      <c r="B7539" s="67" t="s">
        <v>7966</v>
      </c>
    </row>
    <row r="7540" spans="1:2" ht="15">
      <c r="A7540" s="68" t="s">
        <v>7879</v>
      </c>
      <c r="B7540" s="67" t="s">
        <v>7966</v>
      </c>
    </row>
    <row r="7541" spans="1:2" ht="15">
      <c r="A7541" s="68" t="s">
        <v>7880</v>
      </c>
      <c r="B7541" s="67" t="s">
        <v>7966</v>
      </c>
    </row>
    <row r="7542" spans="1:2" ht="15">
      <c r="A7542" s="68" t="s">
        <v>7881</v>
      </c>
      <c r="B7542" s="67" t="s">
        <v>7966</v>
      </c>
    </row>
    <row r="7543" spans="1:2" ht="15">
      <c r="A7543" s="68" t="s">
        <v>7882</v>
      </c>
      <c r="B7543" s="67" t="s">
        <v>7966</v>
      </c>
    </row>
    <row r="7544" spans="1:2" ht="15">
      <c r="A7544" s="68" t="s">
        <v>7883</v>
      </c>
      <c r="B7544" s="67" t="s">
        <v>7966</v>
      </c>
    </row>
    <row r="7545" spans="1:2" ht="15">
      <c r="A7545" s="68" t="s">
        <v>7884</v>
      </c>
      <c r="B7545" s="67" t="s">
        <v>7966</v>
      </c>
    </row>
    <row r="7546" spans="1:2" ht="15">
      <c r="A7546" s="68" t="s">
        <v>7885</v>
      </c>
      <c r="B7546" s="67" t="s">
        <v>7966</v>
      </c>
    </row>
    <row r="7547" spans="1:2" ht="15">
      <c r="A7547" s="68" t="s">
        <v>7886</v>
      </c>
      <c r="B7547" s="67" t="s">
        <v>7966</v>
      </c>
    </row>
    <row r="7548" spans="1:2" ht="15">
      <c r="A7548" s="68" t="s">
        <v>7887</v>
      </c>
      <c r="B7548" s="67" t="s">
        <v>7966</v>
      </c>
    </row>
    <row r="7549" spans="1:2" ht="15">
      <c r="A7549" s="68" t="s">
        <v>7888</v>
      </c>
      <c r="B7549" s="67" t="s">
        <v>7966</v>
      </c>
    </row>
    <row r="7550" spans="1:2" ht="15">
      <c r="A7550" s="68" t="s">
        <v>7889</v>
      </c>
      <c r="B7550" s="67" t="s">
        <v>7966</v>
      </c>
    </row>
    <row r="7551" spans="1:2" ht="15">
      <c r="A7551" s="68" t="s">
        <v>7890</v>
      </c>
      <c r="B7551" s="67" t="s">
        <v>7966</v>
      </c>
    </row>
    <row r="7552" spans="1:2" ht="15">
      <c r="A7552" s="68" t="s">
        <v>7891</v>
      </c>
      <c r="B7552" s="67" t="s">
        <v>7966</v>
      </c>
    </row>
    <row r="7553" spans="1:2" ht="15">
      <c r="A7553" s="68" t="s">
        <v>7892</v>
      </c>
      <c r="B7553" s="67" t="s">
        <v>7966</v>
      </c>
    </row>
    <row r="7554" spans="1:2" ht="15">
      <c r="A7554" s="68" t="s">
        <v>7893</v>
      </c>
      <c r="B7554" s="67" t="s">
        <v>7966</v>
      </c>
    </row>
    <row r="7555" spans="1:2" ht="15">
      <c r="A7555" s="68" t="s">
        <v>7894</v>
      </c>
      <c r="B7555" s="67" t="s">
        <v>7966</v>
      </c>
    </row>
    <row r="7556" spans="1:2" ht="15">
      <c r="A7556" s="68" t="s">
        <v>7895</v>
      </c>
      <c r="B7556" s="67" t="s">
        <v>7966</v>
      </c>
    </row>
    <row r="7557" spans="1:2" ht="15">
      <c r="A7557" s="68" t="s">
        <v>7896</v>
      </c>
      <c r="B7557" s="67" t="s">
        <v>7966</v>
      </c>
    </row>
    <row r="7558" spans="1:2" ht="15">
      <c r="A7558" s="68" t="s">
        <v>7897</v>
      </c>
      <c r="B7558" s="67" t="s">
        <v>7966</v>
      </c>
    </row>
    <row r="7559" spans="1:2" ht="15">
      <c r="A7559" s="68" t="s">
        <v>7898</v>
      </c>
      <c r="B7559" s="67" t="s">
        <v>7966</v>
      </c>
    </row>
    <row r="7560" spans="1:2" ht="15">
      <c r="A7560" s="68" t="s">
        <v>7899</v>
      </c>
      <c r="B7560" s="67" t="s">
        <v>7966</v>
      </c>
    </row>
    <row r="7561" spans="1:2" ht="15">
      <c r="A7561" s="68" t="s">
        <v>7900</v>
      </c>
      <c r="B7561" s="67" t="s">
        <v>7966</v>
      </c>
    </row>
    <row r="7562" spans="1:2" ht="15">
      <c r="A7562" s="68" t="s">
        <v>7901</v>
      </c>
      <c r="B7562" s="67" t="s">
        <v>7966</v>
      </c>
    </row>
    <row r="7563" spans="1:2" ht="15">
      <c r="A7563" s="68" t="s">
        <v>7902</v>
      </c>
      <c r="B7563" s="67" t="s">
        <v>7966</v>
      </c>
    </row>
    <row r="7564" spans="1:2" ht="15">
      <c r="A7564" s="68" t="s">
        <v>7903</v>
      </c>
      <c r="B7564" s="67" t="s">
        <v>7966</v>
      </c>
    </row>
    <row r="7565" spans="1:2" ht="15">
      <c r="A7565" s="68" t="s">
        <v>7904</v>
      </c>
      <c r="B7565" s="67" t="s">
        <v>7966</v>
      </c>
    </row>
    <row r="7566" spans="1:2" ht="15">
      <c r="A7566" s="68" t="s">
        <v>7905</v>
      </c>
      <c r="B7566" s="67" t="s">
        <v>7966</v>
      </c>
    </row>
    <row r="7567" spans="1:2" ht="15">
      <c r="A7567" s="68" t="s">
        <v>7906</v>
      </c>
      <c r="B7567" s="67" t="s">
        <v>7966</v>
      </c>
    </row>
    <row r="7568" spans="1:2" ht="15">
      <c r="A7568" s="68" t="s">
        <v>7907</v>
      </c>
      <c r="B7568" s="67" t="s">
        <v>7966</v>
      </c>
    </row>
    <row r="7569" spans="1:2" ht="15">
      <c r="A7569" s="68" t="s">
        <v>7908</v>
      </c>
      <c r="B7569" s="67" t="s">
        <v>7966</v>
      </c>
    </row>
    <row r="7570" spans="1:2" ht="15">
      <c r="A7570" s="68" t="s">
        <v>7909</v>
      </c>
      <c r="B7570" s="67" t="s">
        <v>7966</v>
      </c>
    </row>
    <row r="7571" spans="1:2" ht="15">
      <c r="A7571" s="68" t="s">
        <v>7910</v>
      </c>
      <c r="B7571" s="67" t="s">
        <v>7966</v>
      </c>
    </row>
    <row r="7572" spans="1:2" ht="15">
      <c r="A7572" s="68" t="s">
        <v>7911</v>
      </c>
      <c r="B7572" s="67" t="s">
        <v>7966</v>
      </c>
    </row>
    <row r="7573" spans="1:2" ht="15">
      <c r="A7573" s="68" t="s">
        <v>7912</v>
      </c>
      <c r="B7573" s="67" t="s">
        <v>7966</v>
      </c>
    </row>
    <row r="7574" spans="1:2" ht="15">
      <c r="A7574" s="68" t="s">
        <v>7913</v>
      </c>
      <c r="B7574" s="67" t="s">
        <v>7966</v>
      </c>
    </row>
    <row r="7575" spans="1:2" ht="15">
      <c r="A7575" s="68" t="s">
        <v>7914</v>
      </c>
      <c r="B7575" s="67" t="s">
        <v>7966</v>
      </c>
    </row>
    <row r="7576" spans="1:2" ht="15">
      <c r="A7576" s="68" t="s">
        <v>7915</v>
      </c>
      <c r="B7576" s="67" t="s">
        <v>7966</v>
      </c>
    </row>
    <row r="7577" spans="1:2" ht="15">
      <c r="A7577" s="68" t="s">
        <v>7916</v>
      </c>
      <c r="B7577" s="67" t="s">
        <v>7966</v>
      </c>
    </row>
    <row r="7578" spans="1:2" ht="15">
      <c r="A7578" s="68" t="s">
        <v>7917</v>
      </c>
      <c r="B7578" s="67" t="s">
        <v>7966</v>
      </c>
    </row>
    <row r="7579" spans="1:2" ht="15">
      <c r="A7579" s="68" t="s">
        <v>7918</v>
      </c>
      <c r="B7579" s="67" t="s">
        <v>7966</v>
      </c>
    </row>
    <row r="7580" spans="1:2" ht="15">
      <c r="A7580" s="68" t="s">
        <v>7919</v>
      </c>
      <c r="B7580" s="67" t="s">
        <v>7966</v>
      </c>
    </row>
    <row r="7581" spans="1:2" ht="15">
      <c r="A7581" s="68" t="s">
        <v>7920</v>
      </c>
      <c r="B7581" s="67" t="s">
        <v>7966</v>
      </c>
    </row>
    <row r="7582" spans="1:2" ht="15">
      <c r="A7582" s="68" t="s">
        <v>7921</v>
      </c>
      <c r="B7582" s="67" t="s">
        <v>7966</v>
      </c>
    </row>
    <row r="7583" spans="1:2" ht="15">
      <c r="A7583" s="68" t="s">
        <v>7922</v>
      </c>
      <c r="B7583" s="67" t="s">
        <v>7966</v>
      </c>
    </row>
    <row r="7584" spans="1:2" ht="15">
      <c r="A7584" s="68" t="s">
        <v>7923</v>
      </c>
      <c r="B7584" s="67" t="s">
        <v>7966</v>
      </c>
    </row>
    <row r="7585" spans="1:2" ht="15">
      <c r="A7585" s="68" t="s">
        <v>7924</v>
      </c>
      <c r="B7585" s="67" t="s">
        <v>7966</v>
      </c>
    </row>
    <row r="7586" spans="1:2" ht="15">
      <c r="A7586" s="68" t="s">
        <v>7925</v>
      </c>
      <c r="B7586" s="67" t="s">
        <v>7966</v>
      </c>
    </row>
    <row r="7587" spans="1:2" ht="15">
      <c r="A7587" s="68" t="s">
        <v>7926</v>
      </c>
      <c r="B7587" s="67" t="s">
        <v>7966</v>
      </c>
    </row>
    <row r="7588" spans="1:2" ht="15">
      <c r="A7588" s="68" t="s">
        <v>7927</v>
      </c>
      <c r="B7588" s="67" t="s">
        <v>7966</v>
      </c>
    </row>
    <row r="7589" spans="1:2" ht="15">
      <c r="A7589" s="68" t="s">
        <v>7928</v>
      </c>
      <c r="B7589" s="67" t="s">
        <v>7966</v>
      </c>
    </row>
    <row r="7590" spans="1:2" ht="15">
      <c r="A7590" s="68" t="s">
        <v>7929</v>
      </c>
      <c r="B7590" s="67" t="s">
        <v>7966</v>
      </c>
    </row>
    <row r="7591" spans="1:2" ht="15">
      <c r="A7591" s="68" t="s">
        <v>7930</v>
      </c>
      <c r="B7591" s="67" t="s">
        <v>7966</v>
      </c>
    </row>
    <row r="7592" spans="1:2" ht="15">
      <c r="A7592" s="68" t="s">
        <v>7931</v>
      </c>
      <c r="B7592" s="67" t="s">
        <v>7966</v>
      </c>
    </row>
    <row r="7593" spans="1:2" ht="15">
      <c r="A7593" s="68" t="s">
        <v>7932</v>
      </c>
      <c r="B7593" s="67" t="s">
        <v>7966</v>
      </c>
    </row>
    <row r="7594" spans="1:2" ht="15">
      <c r="A7594" s="68" t="s">
        <v>7933</v>
      </c>
      <c r="B7594" s="67" t="s">
        <v>7966</v>
      </c>
    </row>
    <row r="7595" spans="1:2" ht="15">
      <c r="A7595" s="68" t="s">
        <v>7934</v>
      </c>
      <c r="B7595" s="67" t="s">
        <v>7966</v>
      </c>
    </row>
    <row r="7596" spans="1:2" ht="15">
      <c r="A7596" s="68" t="s">
        <v>7935</v>
      </c>
      <c r="B7596" s="67" t="s">
        <v>7966</v>
      </c>
    </row>
    <row r="7597" spans="1:2" ht="15">
      <c r="A7597" s="68" t="s">
        <v>7936</v>
      </c>
      <c r="B7597" s="67" t="s">
        <v>7966</v>
      </c>
    </row>
    <row r="7598" spans="1:2" ht="15">
      <c r="A7598" s="68" t="s">
        <v>7937</v>
      </c>
      <c r="B7598" s="67" t="s">
        <v>7966</v>
      </c>
    </row>
    <row r="7599" spans="1:2" ht="15">
      <c r="A7599" s="68" t="s">
        <v>7938</v>
      </c>
      <c r="B7599" s="67" t="s">
        <v>7966</v>
      </c>
    </row>
    <row r="7600" spans="1:2" ht="15">
      <c r="A7600" s="68" t="s">
        <v>7939</v>
      </c>
      <c r="B7600" s="67" t="s">
        <v>7966</v>
      </c>
    </row>
    <row r="7601" spans="1:2" ht="15">
      <c r="A7601" s="68" t="s">
        <v>7940</v>
      </c>
      <c r="B7601" s="67" t="s">
        <v>7966</v>
      </c>
    </row>
    <row r="7602" spans="1:2" ht="15">
      <c r="A7602" s="68" t="s">
        <v>7941</v>
      </c>
      <c r="B7602" s="67" t="s">
        <v>7966</v>
      </c>
    </row>
    <row r="7603" spans="1:2" ht="15">
      <c r="A7603" s="68" t="s">
        <v>7942</v>
      </c>
      <c r="B7603" s="67" t="s">
        <v>7966</v>
      </c>
    </row>
    <row r="7604" spans="1:2" ht="15">
      <c r="A7604" s="68" t="s">
        <v>7943</v>
      </c>
      <c r="B7604" s="67" t="s">
        <v>7966</v>
      </c>
    </row>
    <row r="7605" spans="1:2" ht="15">
      <c r="A7605" s="68" t="s">
        <v>7944</v>
      </c>
      <c r="B7605" s="67" t="s">
        <v>7966</v>
      </c>
    </row>
    <row r="7606" spans="1:2" ht="15">
      <c r="A7606" s="68" t="s">
        <v>7945</v>
      </c>
      <c r="B7606" s="67" t="s">
        <v>7966</v>
      </c>
    </row>
    <row r="7607" spans="1:2" ht="15">
      <c r="A7607" s="68" t="s">
        <v>7946</v>
      </c>
      <c r="B7607" s="67" t="s">
        <v>7966</v>
      </c>
    </row>
    <row r="7608" spans="1:2" ht="15">
      <c r="A7608" s="68" t="s">
        <v>7947</v>
      </c>
      <c r="B7608" s="67" t="s">
        <v>7966</v>
      </c>
    </row>
    <row r="7609" spans="1:2" ht="15">
      <c r="A7609" s="68" t="s">
        <v>7948</v>
      </c>
      <c r="B7609" s="67" t="s">
        <v>7966</v>
      </c>
    </row>
    <row r="7610" spans="1:2" ht="15">
      <c r="A7610" s="68" t="s">
        <v>7949</v>
      </c>
      <c r="B7610" s="67" t="s">
        <v>7966</v>
      </c>
    </row>
    <row r="7611" spans="1:2" ht="15">
      <c r="A7611" s="68" t="s">
        <v>7950</v>
      </c>
      <c r="B7611" s="67" t="s">
        <v>7966</v>
      </c>
    </row>
    <row r="7612" spans="1:2" ht="15">
      <c r="A7612" s="68" t="s">
        <v>7951</v>
      </c>
      <c r="B7612" s="67" t="s">
        <v>7966</v>
      </c>
    </row>
    <row r="7613" spans="1:2" ht="15">
      <c r="A7613" s="68" t="s">
        <v>7952</v>
      </c>
      <c r="B7613" s="67" t="s">
        <v>7966</v>
      </c>
    </row>
    <row r="7614" spans="1:2" ht="15">
      <c r="A7614" s="68" t="s">
        <v>7953</v>
      </c>
      <c r="B7614" s="67" t="s">
        <v>7966</v>
      </c>
    </row>
    <row r="7615" spans="1:2" ht="15">
      <c r="A7615" s="68" t="s">
        <v>7954</v>
      </c>
      <c r="B7615" s="67" t="s">
        <v>7966</v>
      </c>
    </row>
    <row r="7616" spans="1:2" ht="15">
      <c r="A7616" s="68" t="s">
        <v>7955</v>
      </c>
      <c r="B7616" s="67" t="s">
        <v>7966</v>
      </c>
    </row>
    <row r="7617" spans="1:2" ht="15">
      <c r="A7617" s="68" t="s">
        <v>7956</v>
      </c>
      <c r="B7617" s="67" t="s">
        <v>7966</v>
      </c>
    </row>
    <row r="7618" spans="1:2" ht="15">
      <c r="A7618" s="68" t="s">
        <v>7957</v>
      </c>
      <c r="B7618" s="67" t="s">
        <v>7966</v>
      </c>
    </row>
    <row r="7619" spans="1:2" ht="15">
      <c r="A7619" s="68" t="s">
        <v>7958</v>
      </c>
      <c r="B7619" s="67" t="s">
        <v>7966</v>
      </c>
    </row>
    <row r="7620" spans="1:2" ht="15">
      <c r="A7620" s="68" t="s">
        <v>7959</v>
      </c>
      <c r="B7620" s="67" t="s">
        <v>7966</v>
      </c>
    </row>
    <row r="7621" spans="1:2" ht="15">
      <c r="A7621" s="68" t="s">
        <v>7960</v>
      </c>
      <c r="B7621" s="67" t="s">
        <v>7966</v>
      </c>
    </row>
    <row r="7622" spans="1:2" ht="15">
      <c r="A7622" s="68" t="s">
        <v>7961</v>
      </c>
      <c r="B7622" s="67" t="s">
        <v>7966</v>
      </c>
    </row>
    <row r="7623" spans="1:2" ht="15">
      <c r="A7623" s="68" t="s">
        <v>7962</v>
      </c>
      <c r="B7623" s="67" t="s">
        <v>7966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44699-75CE-44DA-A65C-BC4051401D7A}">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7967</v>
      </c>
      <c r="B2" s="92" t="s">
        <v>7968</v>
      </c>
      <c r="C2" s="54" t="s">
        <v>7969</v>
      </c>
    </row>
    <row r="3" spans="1:3" ht="15">
      <c r="A3" s="91" t="s">
        <v>285</v>
      </c>
      <c r="B3" s="91" t="s">
        <v>285</v>
      </c>
      <c r="C3" s="35">
        <v>47</v>
      </c>
    </row>
    <row r="4" spans="1:3" ht="15">
      <c r="A4" s="91" t="s">
        <v>286</v>
      </c>
      <c r="B4" s="120" t="s">
        <v>286</v>
      </c>
      <c r="C4" s="35">
        <v>44</v>
      </c>
    </row>
    <row r="5" spans="1:3" ht="15">
      <c r="A5" s="91" t="s">
        <v>286</v>
      </c>
      <c r="B5" s="120" t="s">
        <v>288</v>
      </c>
      <c r="C5" s="35">
        <v>9</v>
      </c>
    </row>
    <row r="6" spans="1:3" ht="15">
      <c r="A6" s="91" t="s">
        <v>287</v>
      </c>
      <c r="B6" s="120" t="s">
        <v>286</v>
      </c>
      <c r="C6" s="35">
        <v>3</v>
      </c>
    </row>
    <row r="7" spans="1:3" ht="15">
      <c r="A7" s="91" t="s">
        <v>287</v>
      </c>
      <c r="B7" s="120" t="s">
        <v>287</v>
      </c>
      <c r="C7" s="35">
        <v>34</v>
      </c>
    </row>
    <row r="8" spans="1:3" ht="15">
      <c r="A8" s="91" t="s">
        <v>288</v>
      </c>
      <c r="B8" s="120" t="s">
        <v>286</v>
      </c>
      <c r="C8" s="35">
        <v>2</v>
      </c>
    </row>
    <row r="9" spans="1:3" ht="15">
      <c r="A9" s="91" t="s">
        <v>288</v>
      </c>
      <c r="B9" s="120" t="s">
        <v>287</v>
      </c>
      <c r="C9" s="35">
        <v>1</v>
      </c>
    </row>
    <row r="10" spans="1:3" ht="15">
      <c r="A10" s="121" t="s">
        <v>288</v>
      </c>
      <c r="B10" s="120" t="s">
        <v>288</v>
      </c>
      <c r="C10"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A63F8-E296-4A5A-B7B9-6B1091132FF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7989</v>
      </c>
      <c r="B1" s="13" t="s">
        <v>17</v>
      </c>
    </row>
    <row r="2" spans="1:2" ht="15">
      <c r="A2" s="67" t="s">
        <v>7990</v>
      </c>
      <c r="B2" s="67" t="s">
        <v>7996</v>
      </c>
    </row>
    <row r="3" spans="1:2" ht="15">
      <c r="A3" s="68" t="s">
        <v>7991</v>
      </c>
      <c r="B3" s="67" t="s">
        <v>7997</v>
      </c>
    </row>
    <row r="4" spans="1:2" ht="15">
      <c r="A4" s="68" t="s">
        <v>7992</v>
      </c>
      <c r="B4" s="67" t="s">
        <v>7998</v>
      </c>
    </row>
    <row r="5" spans="1:2" ht="15">
      <c r="A5" s="68" t="s">
        <v>7993</v>
      </c>
      <c r="B5" s="67" t="s">
        <v>7999</v>
      </c>
    </row>
    <row r="6" spans="1:2" ht="15">
      <c r="A6" s="68" t="s">
        <v>7994</v>
      </c>
      <c r="B6" s="67" t="s">
        <v>8000</v>
      </c>
    </row>
    <row r="7" spans="1:2" ht="15">
      <c r="A7" s="68" t="s">
        <v>7995</v>
      </c>
      <c r="B7" s="67"/>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B18B-D790-4571-8886-38AE1C2F0C8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8001</v>
      </c>
      <c r="B1" s="13" t="s">
        <v>34</v>
      </c>
    </row>
    <row r="2" spans="1:2" ht="15">
      <c r="A2" s="84" t="s">
        <v>8288</v>
      </c>
      <c r="B2" s="67">
        <v>917.946154</v>
      </c>
    </row>
    <row r="3" spans="1:2" ht="15">
      <c r="A3" s="87" t="s">
        <v>8281</v>
      </c>
      <c r="B3" s="67">
        <v>552.415385</v>
      </c>
    </row>
    <row r="4" spans="1:2" ht="15">
      <c r="A4" s="87" t="s">
        <v>8443</v>
      </c>
      <c r="B4" s="67">
        <v>253</v>
      </c>
    </row>
    <row r="5" spans="1:2" ht="15">
      <c r="A5" s="87" t="s">
        <v>8442</v>
      </c>
      <c r="B5" s="67">
        <v>253</v>
      </c>
    </row>
    <row r="6" spans="1:2" ht="15">
      <c r="A6" s="87" t="s">
        <v>8444</v>
      </c>
      <c r="B6" s="67">
        <v>192.861538</v>
      </c>
    </row>
    <row r="7" spans="1:2" ht="15">
      <c r="A7" s="87" t="s">
        <v>8080</v>
      </c>
      <c r="B7" s="67">
        <v>192.861538</v>
      </c>
    </row>
    <row r="8" spans="1:2" ht="15">
      <c r="A8" s="87" t="s">
        <v>8445</v>
      </c>
      <c r="B8" s="67">
        <v>192.861538</v>
      </c>
    </row>
    <row r="9" spans="1:2" ht="15">
      <c r="A9" s="87" t="s">
        <v>8473</v>
      </c>
      <c r="B9" s="67">
        <v>108</v>
      </c>
    </row>
    <row r="10" spans="1:2" ht="15">
      <c r="A10" s="87" t="s">
        <v>8448</v>
      </c>
      <c r="B10" s="67">
        <v>77.333333</v>
      </c>
    </row>
    <row r="11" spans="1:2" ht="15">
      <c r="A11" s="87" t="s">
        <v>8447</v>
      </c>
      <c r="B11" s="67">
        <v>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D8068-E26D-404B-B8D9-3E7BCC99A418}">
  <dimension ref="A1:J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8002</v>
      </c>
      <c r="B1" s="13" t="s">
        <v>8003</v>
      </c>
      <c r="C1" s="67" t="s">
        <v>8004</v>
      </c>
      <c r="D1" s="67" t="s">
        <v>8006</v>
      </c>
      <c r="E1" s="13" t="s">
        <v>8005</v>
      </c>
      <c r="F1" s="13" t="s">
        <v>8008</v>
      </c>
      <c r="G1" s="13" t="s">
        <v>8007</v>
      </c>
      <c r="H1" s="13" t="s">
        <v>8010</v>
      </c>
      <c r="I1" s="13" t="s">
        <v>8009</v>
      </c>
      <c r="J1" s="13" t="s">
        <v>8011</v>
      </c>
    </row>
    <row r="2" spans="1:10" ht="15">
      <c r="A2" s="71" t="s">
        <v>8845</v>
      </c>
      <c r="B2" s="67">
        <v>4</v>
      </c>
      <c r="C2" s="67"/>
      <c r="D2" s="67"/>
      <c r="E2" s="71" t="s">
        <v>8845</v>
      </c>
      <c r="F2" s="67">
        <v>4</v>
      </c>
      <c r="G2" s="71" t="s">
        <v>8250</v>
      </c>
      <c r="H2" s="67">
        <v>3</v>
      </c>
      <c r="I2" s="71" t="s">
        <v>8421</v>
      </c>
      <c r="J2" s="67">
        <v>1</v>
      </c>
    </row>
    <row r="3" spans="1:10" ht="15">
      <c r="A3" s="72" t="s">
        <v>8250</v>
      </c>
      <c r="B3" s="67">
        <v>3</v>
      </c>
      <c r="C3" s="67"/>
      <c r="D3" s="67"/>
      <c r="E3" s="71" t="s">
        <v>8846</v>
      </c>
      <c r="F3" s="67">
        <v>1</v>
      </c>
      <c r="G3" s="67"/>
      <c r="H3" s="67"/>
      <c r="I3" s="67"/>
      <c r="J3" s="67"/>
    </row>
    <row r="4" spans="1:10" ht="15">
      <c r="A4" s="72" t="s">
        <v>8421</v>
      </c>
      <c r="B4" s="67">
        <v>2</v>
      </c>
      <c r="C4" s="67"/>
      <c r="D4" s="67"/>
      <c r="E4" s="71" t="s">
        <v>8848</v>
      </c>
      <c r="F4" s="67">
        <v>1</v>
      </c>
      <c r="G4" s="67"/>
      <c r="H4" s="67"/>
      <c r="I4" s="67"/>
      <c r="J4" s="67"/>
    </row>
    <row r="5" spans="1:10" ht="15">
      <c r="A5" s="72" t="s">
        <v>8846</v>
      </c>
      <c r="B5" s="67">
        <v>1</v>
      </c>
      <c r="C5" s="67"/>
      <c r="D5" s="67"/>
      <c r="E5" s="71" t="s">
        <v>8420</v>
      </c>
      <c r="F5" s="67">
        <v>1</v>
      </c>
      <c r="G5" s="67"/>
      <c r="H5" s="67"/>
      <c r="I5" s="67"/>
      <c r="J5" s="67"/>
    </row>
    <row r="6" spans="1:10" ht="15">
      <c r="A6" s="72" t="s">
        <v>8847</v>
      </c>
      <c r="B6" s="67">
        <v>1</v>
      </c>
      <c r="C6" s="67"/>
      <c r="D6" s="67"/>
      <c r="E6" s="71" t="s">
        <v>8422</v>
      </c>
      <c r="F6" s="67">
        <v>1</v>
      </c>
      <c r="G6" s="67"/>
      <c r="H6" s="67"/>
      <c r="I6" s="67"/>
      <c r="J6" s="67"/>
    </row>
    <row r="7" spans="1:10" ht="15">
      <c r="A7" s="72" t="s">
        <v>8422</v>
      </c>
      <c r="B7" s="67">
        <v>1</v>
      </c>
      <c r="C7" s="67"/>
      <c r="D7" s="67"/>
      <c r="E7" s="71" t="s">
        <v>8847</v>
      </c>
      <c r="F7" s="67">
        <v>1</v>
      </c>
      <c r="G7" s="67"/>
      <c r="H7" s="67"/>
      <c r="I7" s="67"/>
      <c r="J7" s="67"/>
    </row>
    <row r="8" spans="1:10" ht="15" customHeight="1">
      <c r="A8" s="72" t="s">
        <v>8420</v>
      </c>
      <c r="B8" s="67">
        <v>1</v>
      </c>
      <c r="C8" s="67"/>
      <c r="D8" s="67"/>
      <c r="E8" s="71" t="s">
        <v>8421</v>
      </c>
      <c r="F8" s="67">
        <v>1</v>
      </c>
      <c r="G8" s="67"/>
      <c r="H8" s="67"/>
      <c r="I8" s="67"/>
      <c r="J8" s="67"/>
    </row>
    <row r="9" spans="1:10" ht="15">
      <c r="A9" s="72" t="s">
        <v>8848</v>
      </c>
      <c r="B9" s="67">
        <v>1</v>
      </c>
      <c r="C9" s="67"/>
      <c r="D9" s="67"/>
      <c r="E9" s="67"/>
      <c r="F9" s="67"/>
      <c r="G9" s="67"/>
      <c r="H9" s="67"/>
      <c r="I9" s="67"/>
      <c r="J9" s="67"/>
    </row>
    <row r="12" spans="1:10" ht="15" customHeight="1">
      <c r="A12" s="13" t="s">
        <v>8013</v>
      </c>
      <c r="B12" s="13" t="s">
        <v>8003</v>
      </c>
      <c r="C12" s="67" t="s">
        <v>8014</v>
      </c>
      <c r="D12" s="67" t="s">
        <v>8006</v>
      </c>
      <c r="E12" s="13" t="s">
        <v>8015</v>
      </c>
      <c r="F12" s="13" t="s">
        <v>8008</v>
      </c>
      <c r="G12" s="13" t="s">
        <v>8016</v>
      </c>
      <c r="H12" s="13" t="s">
        <v>8010</v>
      </c>
      <c r="I12" s="13" t="s">
        <v>8017</v>
      </c>
      <c r="J12" s="13" t="s">
        <v>8011</v>
      </c>
    </row>
    <row r="13" spans="1:10" ht="15" customHeight="1">
      <c r="A13" s="67" t="s">
        <v>8503</v>
      </c>
      <c r="B13" s="67">
        <v>4</v>
      </c>
      <c r="C13" s="67"/>
      <c r="D13" s="67"/>
      <c r="E13" s="67" t="s">
        <v>8503</v>
      </c>
      <c r="F13" s="67">
        <v>4</v>
      </c>
      <c r="G13" s="67" t="s">
        <v>8089</v>
      </c>
      <c r="H13" s="67">
        <v>3</v>
      </c>
      <c r="I13" s="67" t="s">
        <v>8297</v>
      </c>
      <c r="J13" s="67">
        <v>1</v>
      </c>
    </row>
    <row r="14" spans="1:10" ht="15" customHeight="1">
      <c r="A14" s="68" t="s">
        <v>8089</v>
      </c>
      <c r="B14" s="67">
        <v>3</v>
      </c>
      <c r="C14" s="67"/>
      <c r="D14" s="67"/>
      <c r="E14" s="67" t="s">
        <v>8296</v>
      </c>
      <c r="F14" s="67">
        <v>1</v>
      </c>
      <c r="G14" s="67"/>
      <c r="H14" s="67"/>
      <c r="I14" s="67"/>
      <c r="J14" s="67"/>
    </row>
    <row r="15" spans="1:10" ht="15">
      <c r="A15" s="68" t="s">
        <v>8297</v>
      </c>
      <c r="B15" s="67">
        <v>2</v>
      </c>
      <c r="C15" s="67"/>
      <c r="D15" s="67"/>
      <c r="E15" s="67" t="s">
        <v>8504</v>
      </c>
      <c r="F15" s="67">
        <v>1</v>
      </c>
      <c r="G15" s="67"/>
      <c r="H15" s="67"/>
      <c r="I15" s="67"/>
      <c r="J15" s="67"/>
    </row>
    <row r="16" spans="1:10" ht="15">
      <c r="A16" s="68" t="s">
        <v>8296</v>
      </c>
      <c r="B16" s="67">
        <v>1</v>
      </c>
      <c r="C16" s="67"/>
      <c r="D16" s="67"/>
      <c r="E16" s="67" t="s">
        <v>8294</v>
      </c>
      <c r="F16" s="67">
        <v>1</v>
      </c>
      <c r="G16" s="67"/>
      <c r="H16" s="67"/>
      <c r="I16" s="67"/>
      <c r="J16" s="67"/>
    </row>
    <row r="17" spans="1:10" ht="15">
      <c r="A17" s="68" t="s">
        <v>8295</v>
      </c>
      <c r="B17" s="67">
        <v>1</v>
      </c>
      <c r="C17" s="67"/>
      <c r="D17" s="67"/>
      <c r="E17" s="67" t="s">
        <v>8088</v>
      </c>
      <c r="F17" s="67">
        <v>1</v>
      </c>
      <c r="G17" s="67"/>
      <c r="H17" s="67"/>
      <c r="I17" s="67"/>
      <c r="J17" s="67"/>
    </row>
    <row r="18" spans="1:10" ht="15">
      <c r="A18" s="68" t="s">
        <v>8088</v>
      </c>
      <c r="B18" s="67">
        <v>1</v>
      </c>
      <c r="C18" s="67"/>
      <c r="D18" s="67"/>
      <c r="E18" s="67" t="s">
        <v>8295</v>
      </c>
      <c r="F18" s="67">
        <v>1</v>
      </c>
      <c r="G18" s="67"/>
      <c r="H18" s="67"/>
      <c r="I18" s="67"/>
      <c r="J18" s="67"/>
    </row>
    <row r="19" spans="1:10" ht="15">
      <c r="A19" s="68" t="s">
        <v>8294</v>
      </c>
      <c r="B19" s="67">
        <v>1</v>
      </c>
      <c r="C19" s="67"/>
      <c r="D19" s="67"/>
      <c r="E19" s="67" t="s">
        <v>8297</v>
      </c>
      <c r="F19" s="67">
        <v>1</v>
      </c>
      <c r="G19" s="67"/>
      <c r="H19" s="67"/>
      <c r="I19" s="67"/>
      <c r="J19" s="67"/>
    </row>
    <row r="20" spans="1:10" ht="15">
      <c r="A20" s="68" t="s">
        <v>8504</v>
      </c>
      <c r="B20" s="67">
        <v>1</v>
      </c>
      <c r="C20" s="67"/>
      <c r="D20" s="67"/>
      <c r="E20" s="67"/>
      <c r="F20" s="67"/>
      <c r="G20" s="67"/>
      <c r="H20" s="67"/>
      <c r="I20" s="67"/>
      <c r="J20" s="67"/>
    </row>
    <row r="22" ht="15" customHeight="1"/>
    <row r="23" spans="1:10" ht="15" customHeight="1">
      <c r="A23" s="13" t="s">
        <v>8019</v>
      </c>
      <c r="B23" s="13" t="s">
        <v>8003</v>
      </c>
      <c r="C23" s="13" t="s">
        <v>8020</v>
      </c>
      <c r="D23" s="13" t="s">
        <v>8006</v>
      </c>
      <c r="E23" s="13" t="s">
        <v>8021</v>
      </c>
      <c r="F23" s="13" t="s">
        <v>8008</v>
      </c>
      <c r="G23" s="67" t="s">
        <v>8022</v>
      </c>
      <c r="H23" s="67" t="s">
        <v>8010</v>
      </c>
      <c r="I23" s="13" t="s">
        <v>8023</v>
      </c>
      <c r="J23" s="13" t="s">
        <v>8011</v>
      </c>
    </row>
    <row r="24" spans="1:10" ht="15">
      <c r="A24" s="67" t="s">
        <v>8272</v>
      </c>
      <c r="B24" s="67">
        <v>7</v>
      </c>
      <c r="C24" s="67" t="s">
        <v>8853</v>
      </c>
      <c r="D24" s="67">
        <v>2</v>
      </c>
      <c r="E24" s="67" t="s">
        <v>8272</v>
      </c>
      <c r="F24" s="67">
        <v>7</v>
      </c>
      <c r="G24" s="67"/>
      <c r="H24" s="67"/>
      <c r="I24" s="67" t="s">
        <v>8299</v>
      </c>
      <c r="J24" s="67">
        <v>1</v>
      </c>
    </row>
    <row r="25" spans="1:10" ht="15">
      <c r="A25" s="68" t="s">
        <v>8299</v>
      </c>
      <c r="B25" s="67">
        <v>7</v>
      </c>
      <c r="C25" s="67" t="s">
        <v>8854</v>
      </c>
      <c r="D25" s="67">
        <v>2</v>
      </c>
      <c r="E25" s="67" t="s">
        <v>8299</v>
      </c>
      <c r="F25" s="67">
        <v>6</v>
      </c>
      <c r="G25" s="67"/>
      <c r="H25" s="67"/>
      <c r="I25" s="67" t="s">
        <v>8366</v>
      </c>
      <c r="J25" s="67">
        <v>1</v>
      </c>
    </row>
    <row r="26" spans="1:10" ht="15" customHeight="1">
      <c r="A26" s="68" t="s">
        <v>8508</v>
      </c>
      <c r="B26" s="67">
        <v>5</v>
      </c>
      <c r="C26" s="67"/>
      <c r="D26" s="67"/>
      <c r="E26" s="67" t="s">
        <v>8508</v>
      </c>
      <c r="F26" s="67">
        <v>5</v>
      </c>
      <c r="G26" s="67"/>
      <c r="H26" s="67"/>
      <c r="I26" s="67" t="s">
        <v>8202</v>
      </c>
      <c r="J26" s="67">
        <v>1</v>
      </c>
    </row>
    <row r="27" spans="1:10" ht="15" customHeight="1">
      <c r="A27" s="68" t="s">
        <v>8090</v>
      </c>
      <c r="B27" s="67">
        <v>4</v>
      </c>
      <c r="C27" s="67"/>
      <c r="D27" s="67"/>
      <c r="E27" s="67" t="s">
        <v>8090</v>
      </c>
      <c r="F27" s="67">
        <v>4</v>
      </c>
      <c r="G27" s="67"/>
      <c r="H27" s="67"/>
      <c r="I27" s="67" t="s">
        <v>8856</v>
      </c>
      <c r="J27" s="67">
        <v>1</v>
      </c>
    </row>
    <row r="28" spans="1:10" ht="15">
      <c r="A28" s="68" t="s">
        <v>8092</v>
      </c>
      <c r="B28" s="67">
        <v>4</v>
      </c>
      <c r="C28" s="67"/>
      <c r="D28" s="67"/>
      <c r="E28" s="67" t="s">
        <v>8092</v>
      </c>
      <c r="F28" s="67">
        <v>4</v>
      </c>
      <c r="G28" s="67"/>
      <c r="H28" s="67"/>
      <c r="I28" s="67" t="s">
        <v>8142</v>
      </c>
      <c r="J28" s="67">
        <v>1</v>
      </c>
    </row>
    <row r="29" spans="1:10" ht="15">
      <c r="A29" s="68" t="s">
        <v>8851</v>
      </c>
      <c r="B29" s="67">
        <v>3</v>
      </c>
      <c r="C29" s="67"/>
      <c r="D29" s="67"/>
      <c r="E29" s="67" t="s">
        <v>8851</v>
      </c>
      <c r="F29" s="67">
        <v>3</v>
      </c>
      <c r="G29" s="67"/>
      <c r="H29" s="67"/>
      <c r="I29" s="67" t="s">
        <v>3140</v>
      </c>
      <c r="J29" s="67">
        <v>1</v>
      </c>
    </row>
    <row r="30" spans="1:10" ht="15">
      <c r="A30" s="68" t="s">
        <v>8150</v>
      </c>
      <c r="B30" s="67">
        <v>3</v>
      </c>
      <c r="C30" s="67"/>
      <c r="D30" s="67"/>
      <c r="E30" s="67" t="s">
        <v>8150</v>
      </c>
      <c r="F30" s="67">
        <v>3</v>
      </c>
      <c r="G30" s="67"/>
      <c r="H30" s="67"/>
      <c r="I30" s="67" t="s">
        <v>8091</v>
      </c>
      <c r="J30" s="67">
        <v>1</v>
      </c>
    </row>
    <row r="31" spans="1:10" ht="15">
      <c r="A31" s="68" t="s">
        <v>8852</v>
      </c>
      <c r="B31" s="67">
        <v>2</v>
      </c>
      <c r="C31" s="67"/>
      <c r="D31" s="67"/>
      <c r="E31" s="67" t="s">
        <v>8852</v>
      </c>
      <c r="F31" s="67">
        <v>2</v>
      </c>
      <c r="G31" s="67"/>
      <c r="H31" s="67"/>
      <c r="I31" s="67"/>
      <c r="J31" s="67"/>
    </row>
    <row r="32" spans="1:10" ht="15">
      <c r="A32" s="68" t="s">
        <v>8366</v>
      </c>
      <c r="B32" s="67">
        <v>2</v>
      </c>
      <c r="C32" s="67"/>
      <c r="D32" s="67"/>
      <c r="E32" s="67" t="s">
        <v>8485</v>
      </c>
      <c r="F32" s="67">
        <v>2</v>
      </c>
      <c r="G32" s="67"/>
      <c r="H32" s="67"/>
      <c r="I32" s="67"/>
      <c r="J32" s="67"/>
    </row>
    <row r="33" spans="1:10" ht="15">
      <c r="A33" s="68" t="s">
        <v>8202</v>
      </c>
      <c r="B33" s="67">
        <v>2</v>
      </c>
      <c r="C33" s="67"/>
      <c r="D33" s="67"/>
      <c r="E33" s="67" t="s">
        <v>8855</v>
      </c>
      <c r="F33" s="67">
        <v>2</v>
      </c>
      <c r="G33" s="67"/>
      <c r="H33" s="67"/>
      <c r="I33" s="67"/>
      <c r="J33" s="67"/>
    </row>
    <row r="35" ht="15" customHeight="1"/>
    <row r="36" spans="1:10" ht="15" customHeight="1">
      <c r="A36" s="13" t="s">
        <v>8025</v>
      </c>
      <c r="B36" s="13" t="s">
        <v>8003</v>
      </c>
      <c r="C36" s="13" t="s">
        <v>8026</v>
      </c>
      <c r="D36" s="13" t="s">
        <v>8006</v>
      </c>
      <c r="E36" s="13" t="s">
        <v>8027</v>
      </c>
      <c r="F36" s="13" t="s">
        <v>8008</v>
      </c>
      <c r="G36" s="13" t="s">
        <v>8028</v>
      </c>
      <c r="H36" s="13" t="s">
        <v>8010</v>
      </c>
      <c r="I36" s="67" t="s">
        <v>8029</v>
      </c>
      <c r="J36" s="67" t="s">
        <v>8011</v>
      </c>
    </row>
    <row r="37" spans="1:10" ht="15">
      <c r="A37" s="73" t="s">
        <v>8288</v>
      </c>
      <c r="B37" s="73">
        <v>16</v>
      </c>
      <c r="C37" s="73" t="s">
        <v>8382</v>
      </c>
      <c r="D37" s="73">
        <v>4</v>
      </c>
      <c r="E37" s="73" t="s">
        <v>8288</v>
      </c>
      <c r="F37" s="73">
        <v>12</v>
      </c>
      <c r="G37" s="73" t="s">
        <v>8154</v>
      </c>
      <c r="H37" s="73">
        <v>3</v>
      </c>
      <c r="I37" s="73"/>
      <c r="J37" s="73"/>
    </row>
    <row r="38" spans="1:10" ht="15">
      <c r="A38" s="74" t="s">
        <v>305</v>
      </c>
      <c r="B38" s="73">
        <v>11</v>
      </c>
      <c r="C38" s="73" t="s">
        <v>8467</v>
      </c>
      <c r="D38" s="73">
        <v>4</v>
      </c>
      <c r="E38" s="73" t="s">
        <v>305</v>
      </c>
      <c r="F38" s="73">
        <v>11</v>
      </c>
      <c r="G38" s="73" t="s">
        <v>8171</v>
      </c>
      <c r="H38" s="73">
        <v>3</v>
      </c>
      <c r="I38" s="73"/>
      <c r="J38" s="73"/>
    </row>
    <row r="39" spans="1:10" ht="15" customHeight="1">
      <c r="A39" s="74" t="s">
        <v>8382</v>
      </c>
      <c r="B39" s="73">
        <v>9</v>
      </c>
      <c r="C39" s="73" t="s">
        <v>8471</v>
      </c>
      <c r="D39" s="73">
        <v>2</v>
      </c>
      <c r="E39" s="73" t="s">
        <v>8276</v>
      </c>
      <c r="F39" s="73">
        <v>7</v>
      </c>
      <c r="G39" s="73" t="s">
        <v>8146</v>
      </c>
      <c r="H39" s="73">
        <v>3</v>
      </c>
      <c r="I39" s="73"/>
      <c r="J39" s="73"/>
    </row>
    <row r="40" spans="1:10" ht="15" customHeight="1">
      <c r="A40" s="74" t="s">
        <v>8283</v>
      </c>
      <c r="B40" s="73">
        <v>7</v>
      </c>
      <c r="C40" s="73" t="s">
        <v>8470</v>
      </c>
      <c r="D40" s="73">
        <v>2</v>
      </c>
      <c r="E40" s="73" t="s">
        <v>8142</v>
      </c>
      <c r="F40" s="73">
        <v>7</v>
      </c>
      <c r="G40" s="73" t="s">
        <v>8243</v>
      </c>
      <c r="H40" s="73">
        <v>3</v>
      </c>
      <c r="I40" s="73"/>
      <c r="J40" s="73"/>
    </row>
    <row r="41" spans="1:10" ht="15">
      <c r="A41" s="74" t="s">
        <v>8276</v>
      </c>
      <c r="B41" s="73">
        <v>7</v>
      </c>
      <c r="C41" s="73" t="s">
        <v>8469</v>
      </c>
      <c r="D41" s="73">
        <v>2</v>
      </c>
      <c r="E41" s="73" t="s">
        <v>8283</v>
      </c>
      <c r="F41" s="73">
        <v>6</v>
      </c>
      <c r="G41" s="73" t="s">
        <v>8155</v>
      </c>
      <c r="H41" s="73">
        <v>3</v>
      </c>
      <c r="I41" s="73"/>
      <c r="J41" s="73"/>
    </row>
    <row r="42" spans="1:10" ht="15">
      <c r="A42" s="74" t="s">
        <v>8361</v>
      </c>
      <c r="B42" s="73">
        <v>7</v>
      </c>
      <c r="C42" s="73" t="s">
        <v>8468</v>
      </c>
      <c r="D42" s="73">
        <v>2</v>
      </c>
      <c r="E42" s="73" t="s">
        <v>8361</v>
      </c>
      <c r="F42" s="73">
        <v>6</v>
      </c>
      <c r="G42" s="73" t="s">
        <v>5235</v>
      </c>
      <c r="H42" s="73">
        <v>3</v>
      </c>
      <c r="I42" s="73"/>
      <c r="J42" s="73"/>
    </row>
    <row r="43" spans="1:10" ht="15">
      <c r="A43" s="74" t="s">
        <v>8142</v>
      </c>
      <c r="B43" s="73">
        <v>7</v>
      </c>
      <c r="C43" s="73" t="s">
        <v>8466</v>
      </c>
      <c r="D43" s="73">
        <v>2</v>
      </c>
      <c r="E43" s="73" t="s">
        <v>8081</v>
      </c>
      <c r="F43" s="73">
        <v>6</v>
      </c>
      <c r="G43" s="73" t="s">
        <v>8764</v>
      </c>
      <c r="H43" s="73">
        <v>3</v>
      </c>
      <c r="I43" s="73"/>
      <c r="J43" s="73"/>
    </row>
    <row r="44" spans="1:10" ht="15">
      <c r="A44" s="74" t="s">
        <v>242</v>
      </c>
      <c r="B44" s="73">
        <v>6</v>
      </c>
      <c r="C44" s="73" t="s">
        <v>8465</v>
      </c>
      <c r="D44" s="73">
        <v>2</v>
      </c>
      <c r="E44" s="73" t="s">
        <v>321</v>
      </c>
      <c r="F44" s="73">
        <v>6</v>
      </c>
      <c r="G44" s="73" t="s">
        <v>8288</v>
      </c>
      <c r="H44" s="73">
        <v>3</v>
      </c>
      <c r="I44" s="73"/>
      <c r="J44" s="73"/>
    </row>
    <row r="45" spans="1:10" ht="15">
      <c r="A45" s="74" t="s">
        <v>8265</v>
      </c>
      <c r="B45" s="73">
        <v>6</v>
      </c>
      <c r="C45" s="73" t="s">
        <v>8464</v>
      </c>
      <c r="D45" s="73">
        <v>2</v>
      </c>
      <c r="E45" s="73" t="s">
        <v>8265</v>
      </c>
      <c r="F45" s="73">
        <v>6</v>
      </c>
      <c r="G45" s="73" t="s">
        <v>8481</v>
      </c>
      <c r="H45" s="73">
        <v>3</v>
      </c>
      <c r="I45" s="73"/>
      <c r="J45" s="73"/>
    </row>
    <row r="46" spans="1:10" ht="15">
      <c r="A46" s="74" t="s">
        <v>321</v>
      </c>
      <c r="B46" s="73">
        <v>6</v>
      </c>
      <c r="C46" s="73" t="s">
        <v>8463</v>
      </c>
      <c r="D46" s="73">
        <v>2</v>
      </c>
      <c r="E46" s="73" t="s">
        <v>242</v>
      </c>
      <c r="F46" s="73">
        <v>5</v>
      </c>
      <c r="G46" s="73" t="s">
        <v>8445</v>
      </c>
      <c r="H46" s="73">
        <v>3</v>
      </c>
      <c r="I46" s="73"/>
      <c r="J46" s="73"/>
    </row>
    <row r="48" ht="15" customHeight="1"/>
    <row r="49" spans="1:10" ht="15" customHeight="1">
      <c r="A49" s="13" t="s">
        <v>8031</v>
      </c>
      <c r="B49" s="13" t="s">
        <v>8003</v>
      </c>
      <c r="C49" s="13" t="s">
        <v>8032</v>
      </c>
      <c r="D49" s="13" t="s">
        <v>8006</v>
      </c>
      <c r="E49" s="13" t="s">
        <v>8033</v>
      </c>
      <c r="F49" s="13" t="s">
        <v>8008</v>
      </c>
      <c r="G49" s="13" t="s">
        <v>8034</v>
      </c>
      <c r="H49" s="13" t="s">
        <v>8010</v>
      </c>
      <c r="I49" s="67" t="s">
        <v>8035</v>
      </c>
      <c r="J49" s="67" t="s">
        <v>8011</v>
      </c>
    </row>
    <row r="50" spans="1:10" ht="15">
      <c r="A50" s="73" t="s">
        <v>8861</v>
      </c>
      <c r="B50" s="73">
        <v>4</v>
      </c>
      <c r="C50" s="73" t="s">
        <v>8868</v>
      </c>
      <c r="D50" s="73">
        <v>2</v>
      </c>
      <c r="E50" s="73" t="s">
        <v>8861</v>
      </c>
      <c r="F50" s="73">
        <v>4</v>
      </c>
      <c r="G50" s="73" t="s">
        <v>8879</v>
      </c>
      <c r="H50" s="73">
        <v>3</v>
      </c>
      <c r="I50" s="73"/>
      <c r="J50" s="73"/>
    </row>
    <row r="51" spans="1:10" ht="15">
      <c r="A51" s="74" t="s">
        <v>8273</v>
      </c>
      <c r="B51" s="73">
        <v>3</v>
      </c>
      <c r="C51" s="73" t="s">
        <v>8869</v>
      </c>
      <c r="D51" s="73">
        <v>2</v>
      </c>
      <c r="E51" s="73" t="s">
        <v>8273</v>
      </c>
      <c r="F51" s="73">
        <v>3</v>
      </c>
      <c r="G51" s="73" t="s">
        <v>8880</v>
      </c>
      <c r="H51" s="73">
        <v>3</v>
      </c>
      <c r="I51" s="73"/>
      <c r="J51" s="73"/>
    </row>
    <row r="52" spans="1:10" ht="15" customHeight="1">
      <c r="A52" s="74" t="s">
        <v>8274</v>
      </c>
      <c r="B52" s="73">
        <v>3</v>
      </c>
      <c r="C52" s="73" t="s">
        <v>8870</v>
      </c>
      <c r="D52" s="73">
        <v>2</v>
      </c>
      <c r="E52" s="73" t="s">
        <v>8274</v>
      </c>
      <c r="F52" s="73">
        <v>3</v>
      </c>
      <c r="G52" s="73" t="s">
        <v>8881</v>
      </c>
      <c r="H52" s="73">
        <v>3</v>
      </c>
      <c r="I52" s="73"/>
      <c r="J52" s="73"/>
    </row>
    <row r="53" spans="1:10" ht="15" customHeight="1">
      <c r="A53" s="74" t="s">
        <v>8275</v>
      </c>
      <c r="B53" s="73">
        <v>3</v>
      </c>
      <c r="C53" s="73" t="s">
        <v>8871</v>
      </c>
      <c r="D53" s="73">
        <v>2</v>
      </c>
      <c r="E53" s="73" t="s">
        <v>8275</v>
      </c>
      <c r="F53" s="73">
        <v>3</v>
      </c>
      <c r="G53" s="73" t="s">
        <v>8882</v>
      </c>
      <c r="H53" s="73">
        <v>3</v>
      </c>
      <c r="I53" s="73"/>
      <c r="J53" s="73"/>
    </row>
    <row r="54" spans="1:10" ht="15">
      <c r="A54" s="74" t="s">
        <v>8862</v>
      </c>
      <c r="B54" s="73">
        <v>3</v>
      </c>
      <c r="C54" s="73" t="s">
        <v>8872</v>
      </c>
      <c r="D54" s="73">
        <v>2</v>
      </c>
      <c r="E54" s="73" t="s">
        <v>8878</v>
      </c>
      <c r="F54" s="73">
        <v>3</v>
      </c>
      <c r="G54" s="73" t="s">
        <v>8883</v>
      </c>
      <c r="H54" s="73">
        <v>3</v>
      </c>
      <c r="I54" s="73"/>
      <c r="J54" s="73"/>
    </row>
    <row r="55" spans="1:10" ht="15">
      <c r="A55" s="74" t="s">
        <v>8863</v>
      </c>
      <c r="B55" s="73">
        <v>3</v>
      </c>
      <c r="C55" s="73" t="s">
        <v>8873</v>
      </c>
      <c r="D55" s="73">
        <v>2</v>
      </c>
      <c r="E55" s="73" t="s">
        <v>8862</v>
      </c>
      <c r="F55" s="73">
        <v>3</v>
      </c>
      <c r="G55" s="73" t="s">
        <v>8884</v>
      </c>
      <c r="H55" s="73">
        <v>3</v>
      </c>
      <c r="I55" s="73"/>
      <c r="J55" s="73"/>
    </row>
    <row r="56" spans="1:10" ht="15">
      <c r="A56" s="74" t="s">
        <v>8864</v>
      </c>
      <c r="B56" s="73">
        <v>3</v>
      </c>
      <c r="C56" s="73" t="s">
        <v>8874</v>
      </c>
      <c r="D56" s="73">
        <v>2</v>
      </c>
      <c r="E56" s="73" t="s">
        <v>8863</v>
      </c>
      <c r="F56" s="73">
        <v>3</v>
      </c>
      <c r="G56" s="73" t="s">
        <v>8885</v>
      </c>
      <c r="H56" s="73">
        <v>3</v>
      </c>
      <c r="I56" s="73"/>
      <c r="J56" s="73"/>
    </row>
    <row r="57" spans="1:10" ht="15">
      <c r="A57" s="74" t="s">
        <v>8865</v>
      </c>
      <c r="B57" s="73">
        <v>3</v>
      </c>
      <c r="C57" s="73" t="s">
        <v>8875</v>
      </c>
      <c r="D57" s="73">
        <v>2</v>
      </c>
      <c r="E57" s="73" t="s">
        <v>8864</v>
      </c>
      <c r="F57" s="73">
        <v>3</v>
      </c>
      <c r="G57" s="73" t="s">
        <v>8886</v>
      </c>
      <c r="H57" s="73">
        <v>3</v>
      </c>
      <c r="I57" s="73"/>
      <c r="J57" s="73"/>
    </row>
    <row r="58" spans="1:10" ht="15">
      <c r="A58" s="74" t="s">
        <v>8866</v>
      </c>
      <c r="B58" s="73">
        <v>3</v>
      </c>
      <c r="C58" s="73" t="s">
        <v>8876</v>
      </c>
      <c r="D58" s="73">
        <v>2</v>
      </c>
      <c r="E58" s="73" t="s">
        <v>8865</v>
      </c>
      <c r="F58" s="73">
        <v>3</v>
      </c>
      <c r="G58" s="73" t="s">
        <v>8887</v>
      </c>
      <c r="H58" s="73">
        <v>3</v>
      </c>
      <c r="I58" s="73"/>
      <c r="J58" s="73"/>
    </row>
    <row r="59" spans="1:10" ht="15">
      <c r="A59" s="74" t="s">
        <v>8867</v>
      </c>
      <c r="B59" s="73">
        <v>3</v>
      </c>
      <c r="C59" s="73" t="s">
        <v>8877</v>
      </c>
      <c r="D59" s="73">
        <v>2</v>
      </c>
      <c r="E59" s="73" t="s">
        <v>8866</v>
      </c>
      <c r="F59" s="73">
        <v>3</v>
      </c>
      <c r="G59" s="73" t="s">
        <v>8888</v>
      </c>
      <c r="H59" s="73">
        <v>3</v>
      </c>
      <c r="I59" s="73"/>
      <c r="J59" s="73"/>
    </row>
    <row r="62" spans="1:10" ht="15" customHeight="1">
      <c r="A62" s="13" t="s">
        <v>8037</v>
      </c>
      <c r="B62" s="13" t="s">
        <v>8003</v>
      </c>
      <c r="C62" s="13" t="s">
        <v>8039</v>
      </c>
      <c r="D62" s="13" t="s">
        <v>8006</v>
      </c>
      <c r="E62" s="13" t="s">
        <v>8040</v>
      </c>
      <c r="F62" s="13" t="s">
        <v>8008</v>
      </c>
      <c r="G62" s="67" t="s">
        <v>8043</v>
      </c>
      <c r="H62" s="67" t="s">
        <v>8010</v>
      </c>
      <c r="I62" s="13" t="s">
        <v>8045</v>
      </c>
      <c r="J62" s="13" t="s">
        <v>8011</v>
      </c>
    </row>
    <row r="63" spans="1:10" ht="15">
      <c r="A63" s="67" t="s">
        <v>8448</v>
      </c>
      <c r="B63" s="67">
        <v>2</v>
      </c>
      <c r="C63" s="67" t="s">
        <v>8471</v>
      </c>
      <c r="D63" s="67">
        <v>2</v>
      </c>
      <c r="E63" s="67" t="s">
        <v>8448</v>
      </c>
      <c r="F63" s="67">
        <v>2</v>
      </c>
      <c r="G63" s="67"/>
      <c r="H63" s="67"/>
      <c r="I63" s="67" t="s">
        <v>8084</v>
      </c>
      <c r="J63" s="67">
        <v>1</v>
      </c>
    </row>
    <row r="64" spans="1:10" ht="15">
      <c r="A64" s="68" t="s">
        <v>8471</v>
      </c>
      <c r="B64" s="67">
        <v>2</v>
      </c>
      <c r="C64" s="67"/>
      <c r="D64" s="67"/>
      <c r="E64" s="67"/>
      <c r="F64" s="67"/>
      <c r="G64" s="67"/>
      <c r="H64" s="67"/>
      <c r="I64" s="67"/>
      <c r="J64" s="67"/>
    </row>
    <row r="65" spans="1:10" ht="15" customHeight="1">
      <c r="A65" s="68" t="s">
        <v>8084</v>
      </c>
      <c r="B65" s="67">
        <v>1</v>
      </c>
      <c r="C65" s="67"/>
      <c r="D65" s="67"/>
      <c r="E65" s="67"/>
      <c r="F65" s="67"/>
      <c r="G65" s="67"/>
      <c r="H65" s="67"/>
      <c r="I65" s="67"/>
      <c r="J65" s="67"/>
    </row>
    <row r="66" ht="15" customHeight="1"/>
    <row r="68" spans="1:10" ht="15" customHeight="1">
      <c r="A68" s="13" t="s">
        <v>8038</v>
      </c>
      <c r="B68" s="13" t="s">
        <v>8003</v>
      </c>
      <c r="C68" s="13" t="s">
        <v>8041</v>
      </c>
      <c r="D68" s="13" t="s">
        <v>8006</v>
      </c>
      <c r="E68" s="13" t="s">
        <v>8042</v>
      </c>
      <c r="F68" s="13" t="s">
        <v>8008</v>
      </c>
      <c r="G68" s="13" t="s">
        <v>8044</v>
      </c>
      <c r="H68" s="13" t="s">
        <v>8010</v>
      </c>
      <c r="I68" s="13" t="s">
        <v>8046</v>
      </c>
      <c r="J68" s="13" t="s">
        <v>8011</v>
      </c>
    </row>
    <row r="69" spans="1:10" ht="15" customHeight="1">
      <c r="A69" s="67" t="s">
        <v>8288</v>
      </c>
      <c r="B69" s="67">
        <v>13</v>
      </c>
      <c r="C69" s="67" t="s">
        <v>8470</v>
      </c>
      <c r="D69" s="67">
        <v>2</v>
      </c>
      <c r="E69" s="67" t="s">
        <v>8288</v>
      </c>
      <c r="F69" s="67">
        <v>9</v>
      </c>
      <c r="G69" s="67" t="s">
        <v>8288</v>
      </c>
      <c r="H69" s="67">
        <v>3</v>
      </c>
      <c r="I69" s="67" t="s">
        <v>8283</v>
      </c>
      <c r="J69" s="67">
        <v>1</v>
      </c>
    </row>
    <row r="70" spans="1:10" ht="15">
      <c r="A70" s="68" t="s">
        <v>8283</v>
      </c>
      <c r="B70" s="67">
        <v>7</v>
      </c>
      <c r="C70" s="67" t="s">
        <v>8469</v>
      </c>
      <c r="D70" s="67">
        <v>2</v>
      </c>
      <c r="E70" s="67" t="s">
        <v>8283</v>
      </c>
      <c r="F70" s="67">
        <v>6</v>
      </c>
      <c r="G70" s="67" t="s">
        <v>8481</v>
      </c>
      <c r="H70" s="67">
        <v>3</v>
      </c>
      <c r="I70" s="67" t="s">
        <v>242</v>
      </c>
      <c r="J70" s="67">
        <v>1</v>
      </c>
    </row>
    <row r="71" spans="1:10" ht="15" customHeight="1">
      <c r="A71" s="68" t="s">
        <v>242</v>
      </c>
      <c r="B71" s="67">
        <v>6</v>
      </c>
      <c r="C71" s="67" t="s">
        <v>8468</v>
      </c>
      <c r="D71" s="67">
        <v>2</v>
      </c>
      <c r="E71" s="67" t="s">
        <v>8081</v>
      </c>
      <c r="F71" s="67">
        <v>6</v>
      </c>
      <c r="G71" s="67" t="s">
        <v>8445</v>
      </c>
      <c r="H71" s="67">
        <v>3</v>
      </c>
      <c r="I71" s="67" t="s">
        <v>8285</v>
      </c>
      <c r="J71" s="67">
        <v>1</v>
      </c>
    </row>
    <row r="72" spans="1:10" ht="15">
      <c r="A72" s="68" t="s">
        <v>8081</v>
      </c>
      <c r="B72" s="67">
        <v>6</v>
      </c>
      <c r="C72" s="67" t="s">
        <v>8382</v>
      </c>
      <c r="D72" s="67">
        <v>2</v>
      </c>
      <c r="E72" s="67" t="s">
        <v>242</v>
      </c>
      <c r="F72" s="67">
        <v>5</v>
      </c>
      <c r="G72" s="67" t="s">
        <v>8480</v>
      </c>
      <c r="H72" s="67">
        <v>3</v>
      </c>
      <c r="I72" s="67" t="s">
        <v>8288</v>
      </c>
      <c r="J72" s="67">
        <v>1</v>
      </c>
    </row>
    <row r="73" spans="1:10" ht="15">
      <c r="A73" s="68" t="s">
        <v>8483</v>
      </c>
      <c r="B73" s="67">
        <v>4</v>
      </c>
      <c r="C73" s="67" t="s">
        <v>8467</v>
      </c>
      <c r="D73" s="67">
        <v>2</v>
      </c>
      <c r="E73" s="67" t="s">
        <v>8483</v>
      </c>
      <c r="F73" s="67">
        <v>4</v>
      </c>
      <c r="G73" s="67" t="s">
        <v>8479</v>
      </c>
      <c r="H73" s="67">
        <v>3</v>
      </c>
      <c r="I73" s="67" t="s">
        <v>8287</v>
      </c>
      <c r="J73" s="67">
        <v>1</v>
      </c>
    </row>
    <row r="74" spans="1:10" ht="15">
      <c r="A74" s="68" t="s">
        <v>8473</v>
      </c>
      <c r="B74" s="67">
        <v>4</v>
      </c>
      <c r="C74" s="67" t="s">
        <v>8466</v>
      </c>
      <c r="D74" s="67">
        <v>2</v>
      </c>
      <c r="E74" s="67" t="s">
        <v>8484</v>
      </c>
      <c r="F74" s="67">
        <v>3</v>
      </c>
      <c r="G74" s="67" t="s">
        <v>8478</v>
      </c>
      <c r="H74" s="67">
        <v>3</v>
      </c>
      <c r="I74" s="67" t="s">
        <v>8082</v>
      </c>
      <c r="J74" s="67">
        <v>1</v>
      </c>
    </row>
    <row r="75" spans="1:10" ht="15">
      <c r="A75" s="68" t="s">
        <v>8484</v>
      </c>
      <c r="B75" s="67">
        <v>3</v>
      </c>
      <c r="C75" s="67" t="s">
        <v>8465</v>
      </c>
      <c r="D75" s="67">
        <v>2</v>
      </c>
      <c r="E75" s="67" t="s">
        <v>8485</v>
      </c>
      <c r="F75" s="67">
        <v>2</v>
      </c>
      <c r="G75" s="67" t="s">
        <v>8477</v>
      </c>
      <c r="H75" s="67">
        <v>3</v>
      </c>
      <c r="I75" s="67" t="s">
        <v>8087</v>
      </c>
      <c r="J75" s="67">
        <v>1</v>
      </c>
    </row>
    <row r="76" spans="1:10" ht="15">
      <c r="A76" s="68" t="s">
        <v>8481</v>
      </c>
      <c r="B76" s="67">
        <v>3</v>
      </c>
      <c r="C76" s="67" t="s">
        <v>8464</v>
      </c>
      <c r="D76" s="67">
        <v>2</v>
      </c>
      <c r="E76" s="67" t="s">
        <v>8448</v>
      </c>
      <c r="F76" s="67">
        <v>2</v>
      </c>
      <c r="G76" s="67" t="s">
        <v>8476</v>
      </c>
      <c r="H76" s="67">
        <v>3</v>
      </c>
      <c r="I76" s="67" t="s">
        <v>8083</v>
      </c>
      <c r="J76" s="67">
        <v>1</v>
      </c>
    </row>
    <row r="77" spans="1:10" ht="15" customHeight="1">
      <c r="A77" s="68" t="s">
        <v>8445</v>
      </c>
      <c r="B77" s="67">
        <v>3</v>
      </c>
      <c r="C77" s="67" t="s">
        <v>8463</v>
      </c>
      <c r="D77" s="67">
        <v>2</v>
      </c>
      <c r="E77" s="67" t="s">
        <v>8085</v>
      </c>
      <c r="F77" s="67">
        <v>2</v>
      </c>
      <c r="G77" s="67" t="s">
        <v>8475</v>
      </c>
      <c r="H77" s="67">
        <v>3</v>
      </c>
      <c r="I77" s="67" t="s">
        <v>8482</v>
      </c>
      <c r="J77" s="67">
        <v>1</v>
      </c>
    </row>
    <row r="78" spans="1:10" ht="15">
      <c r="A78" s="68" t="s">
        <v>8480</v>
      </c>
      <c r="B78" s="67">
        <v>3</v>
      </c>
      <c r="C78" s="67" t="s">
        <v>8462</v>
      </c>
      <c r="D78" s="67">
        <v>2</v>
      </c>
      <c r="E78" s="67" t="s">
        <v>8086</v>
      </c>
      <c r="F78" s="67">
        <v>2</v>
      </c>
      <c r="G78" s="67" t="s">
        <v>8474</v>
      </c>
      <c r="H78" s="67">
        <v>3</v>
      </c>
      <c r="I78" s="67" t="s">
        <v>8473</v>
      </c>
      <c r="J78" s="67">
        <v>1</v>
      </c>
    </row>
    <row r="79" ht="15" customHeight="1"/>
    <row r="81" spans="1:10" ht="15" customHeight="1">
      <c r="A81" s="13" t="s">
        <v>8049</v>
      </c>
      <c r="B81" s="13" t="s">
        <v>8003</v>
      </c>
      <c r="C81" s="13" t="s">
        <v>8050</v>
      </c>
      <c r="D81" s="13" t="s">
        <v>8006</v>
      </c>
      <c r="E81" s="13" t="s">
        <v>8051</v>
      </c>
      <c r="F81" s="13" t="s">
        <v>8008</v>
      </c>
      <c r="G81" s="13" t="s">
        <v>8052</v>
      </c>
      <c r="H81" s="13" t="s">
        <v>8010</v>
      </c>
      <c r="I81" s="13" t="s">
        <v>8053</v>
      </c>
      <c r="J81" s="13" t="s">
        <v>8011</v>
      </c>
    </row>
    <row r="82" spans="1:10" ht="15" customHeight="1">
      <c r="A82" s="84" t="s">
        <v>8473</v>
      </c>
      <c r="B82" s="67">
        <v>32801</v>
      </c>
      <c r="C82" s="84" t="s">
        <v>8469</v>
      </c>
      <c r="D82" s="67">
        <v>23292</v>
      </c>
      <c r="E82" s="84" t="s">
        <v>242</v>
      </c>
      <c r="F82" s="67">
        <v>29152</v>
      </c>
      <c r="G82" s="84" t="s">
        <v>8473</v>
      </c>
      <c r="H82" s="67">
        <v>32801</v>
      </c>
      <c r="I82" s="84" t="s">
        <v>8282</v>
      </c>
      <c r="J82" s="67">
        <v>14585</v>
      </c>
    </row>
    <row r="83" spans="1:10" ht="15">
      <c r="A83" s="87" t="s">
        <v>242</v>
      </c>
      <c r="B83" s="67">
        <v>29152</v>
      </c>
      <c r="C83" s="84" t="s">
        <v>8456</v>
      </c>
      <c r="D83" s="67">
        <v>7753</v>
      </c>
      <c r="E83" s="84" t="s">
        <v>8284</v>
      </c>
      <c r="F83" s="67">
        <v>8466</v>
      </c>
      <c r="G83" s="84" t="s">
        <v>8474</v>
      </c>
      <c r="H83" s="67">
        <v>17682</v>
      </c>
      <c r="I83" s="84" t="s">
        <v>8082</v>
      </c>
      <c r="J83" s="67">
        <v>8662</v>
      </c>
    </row>
    <row r="84" spans="1:10" ht="15" customHeight="1">
      <c r="A84" s="87" t="s">
        <v>8469</v>
      </c>
      <c r="B84" s="67">
        <v>23292</v>
      </c>
      <c r="C84" s="84" t="s">
        <v>8459</v>
      </c>
      <c r="D84" s="67">
        <v>5639</v>
      </c>
      <c r="E84" s="84" t="s">
        <v>8258</v>
      </c>
      <c r="F84" s="67">
        <v>8292</v>
      </c>
      <c r="G84" s="84" t="s">
        <v>8478</v>
      </c>
      <c r="H84" s="67">
        <v>8747</v>
      </c>
      <c r="I84" s="84" t="s">
        <v>8087</v>
      </c>
      <c r="J84" s="67">
        <v>8561</v>
      </c>
    </row>
    <row r="85" spans="1:10" ht="15">
      <c r="A85" s="87" t="s">
        <v>8474</v>
      </c>
      <c r="B85" s="67">
        <v>17682</v>
      </c>
      <c r="C85" s="84" t="s">
        <v>8451</v>
      </c>
      <c r="D85" s="67">
        <v>5548</v>
      </c>
      <c r="E85" s="84" t="s">
        <v>8449</v>
      </c>
      <c r="F85" s="67">
        <v>2642</v>
      </c>
      <c r="G85" s="84" t="s">
        <v>8475</v>
      </c>
      <c r="H85" s="67">
        <v>6776</v>
      </c>
      <c r="I85" s="84" t="s">
        <v>8281</v>
      </c>
      <c r="J85" s="67">
        <v>8127</v>
      </c>
    </row>
    <row r="86" spans="1:10" ht="15">
      <c r="A86" s="87" t="s">
        <v>8282</v>
      </c>
      <c r="B86" s="67">
        <v>14585</v>
      </c>
      <c r="C86" s="84" t="s">
        <v>8471</v>
      </c>
      <c r="D86" s="67">
        <v>4470</v>
      </c>
      <c r="E86" s="84" t="s">
        <v>8446</v>
      </c>
      <c r="F86" s="67">
        <v>2237</v>
      </c>
      <c r="G86" s="84" t="s">
        <v>8444</v>
      </c>
      <c r="H86" s="67">
        <v>3893</v>
      </c>
      <c r="I86" s="84" t="s">
        <v>8287</v>
      </c>
      <c r="J86" s="67">
        <v>4664</v>
      </c>
    </row>
    <row r="87" spans="1:10" ht="15">
      <c r="A87" s="87" t="s">
        <v>8478</v>
      </c>
      <c r="B87" s="67">
        <v>8747</v>
      </c>
      <c r="C87" s="84" t="s">
        <v>8454</v>
      </c>
      <c r="D87" s="67">
        <v>4208</v>
      </c>
      <c r="E87" s="84" t="s">
        <v>8288</v>
      </c>
      <c r="F87" s="67">
        <v>1435</v>
      </c>
      <c r="G87" s="84" t="s">
        <v>8472</v>
      </c>
      <c r="H87" s="67">
        <v>3430</v>
      </c>
      <c r="I87" s="84" t="s">
        <v>8084</v>
      </c>
      <c r="J87" s="67">
        <v>3018</v>
      </c>
    </row>
    <row r="88" spans="1:10" ht="15">
      <c r="A88" s="87" t="s">
        <v>8082</v>
      </c>
      <c r="B88" s="67">
        <v>8662</v>
      </c>
      <c r="C88" s="84" t="s">
        <v>8468</v>
      </c>
      <c r="D88" s="67">
        <v>3633</v>
      </c>
      <c r="E88" s="84" t="s">
        <v>8280</v>
      </c>
      <c r="F88" s="67">
        <v>672</v>
      </c>
      <c r="G88" s="84" t="s">
        <v>8479</v>
      </c>
      <c r="H88" s="67">
        <v>2513</v>
      </c>
      <c r="I88" s="84" t="s">
        <v>8283</v>
      </c>
      <c r="J88" s="67">
        <v>2942</v>
      </c>
    </row>
    <row r="89" spans="1:10" ht="15">
      <c r="A89" s="87" t="s">
        <v>8087</v>
      </c>
      <c r="B89" s="67">
        <v>8561</v>
      </c>
      <c r="C89" s="84" t="s">
        <v>8443</v>
      </c>
      <c r="D89" s="67">
        <v>3026</v>
      </c>
      <c r="E89" s="84" t="s">
        <v>8484</v>
      </c>
      <c r="F89" s="67">
        <v>602</v>
      </c>
      <c r="G89" s="84" t="s">
        <v>8445</v>
      </c>
      <c r="H89" s="67">
        <v>1612</v>
      </c>
      <c r="I89" s="84" t="s">
        <v>8083</v>
      </c>
      <c r="J89" s="67">
        <v>2254</v>
      </c>
    </row>
    <row r="90" spans="1:10" ht="15" customHeight="1">
      <c r="A90" s="87" t="s">
        <v>8284</v>
      </c>
      <c r="B90" s="67">
        <v>8466</v>
      </c>
      <c r="C90" s="84" t="s">
        <v>8453</v>
      </c>
      <c r="D90" s="67">
        <v>2401</v>
      </c>
      <c r="E90" s="84" t="s">
        <v>8086</v>
      </c>
      <c r="F90" s="67">
        <v>511</v>
      </c>
      <c r="G90" s="84" t="s">
        <v>8476</v>
      </c>
      <c r="H90" s="67">
        <v>1467</v>
      </c>
      <c r="I90" s="84" t="s">
        <v>8285</v>
      </c>
      <c r="J90" s="67">
        <v>1822</v>
      </c>
    </row>
    <row r="91" spans="1:10" ht="15">
      <c r="A91" s="87" t="s">
        <v>8258</v>
      </c>
      <c r="B91" s="67">
        <v>8292</v>
      </c>
      <c r="C91" s="84" t="s">
        <v>8442</v>
      </c>
      <c r="D91" s="67">
        <v>2305</v>
      </c>
      <c r="E91" s="84" t="s">
        <v>8483</v>
      </c>
      <c r="F91" s="67">
        <v>499</v>
      </c>
      <c r="G91" s="84" t="s">
        <v>8481</v>
      </c>
      <c r="H91" s="67">
        <v>389</v>
      </c>
      <c r="I91" s="84" t="s">
        <v>8286</v>
      </c>
      <c r="J91" s="67">
        <v>965</v>
      </c>
    </row>
    <row r="92" ht="15" customHeight="1"/>
  </sheetData>
  <hyperlinks>
    <hyperlink ref="A2" r:id="rId1" display="https://cdn.ymaws.com/www.globalschoolsforum.org/resource/resmgr/policy/gsf_policy_brief_19_may.pdf"/>
    <hyperlink ref="A3" r:id="rId2" display="https://www.gofundme.com/f/the-inclusion-of-ict-in-schools?utm_campaign=p_lico+share-sheet&amp;utm_medium=chat&amp;utm_source=whatsapp-visit"/>
    <hyperlink ref="A4" r:id="rId3" display="https://dignitasproject.org/join-dignitas-global-education-summit/"/>
    <hyperlink ref="A5" r:id="rId4" display="https://docs.google.com/forms/d/e/1FAIpQLSc0BmImeVRPRtoeGNBfIPEkrwLDHLsvNnZZNOAvoWJnQGPixw/viewform"/>
    <hyperlink ref="A6" r:id="rId5" display="https://hundred.org/en/articles/4-musts-for-increasing-children-s-social-and-emotional-capabilities-globally#959aff90"/>
    <hyperlink ref="A7" r:id="rId6" display="https://zoom.us/webinar/register/WN_L9uS-tOuQT67E7pUWqhEOQ"/>
    <hyperlink ref="A8" r:id="rId7" display="https://www.globalpartnership.org/financing-2025/summit"/>
    <hyperlink ref="A9" r:id="rId8" display="https://www.globalschoolsforum.org/page/Jobs"/>
    <hyperlink ref="E2" r:id="rId9" display="https://cdn.ymaws.com/www.globalschoolsforum.org/resource/resmgr/policy/gsf_policy_brief_19_may.pdf"/>
    <hyperlink ref="E3" r:id="rId10" display="https://docs.google.com/forms/d/e/1FAIpQLSc0BmImeVRPRtoeGNBfIPEkrwLDHLsvNnZZNOAvoWJnQGPixw/viewform"/>
    <hyperlink ref="E4" r:id="rId11" display="https://www.globalschoolsforum.org/page/Jobs"/>
    <hyperlink ref="E5" r:id="rId12" display="https://www.globalpartnership.org/financing-2025/summit"/>
    <hyperlink ref="E6" r:id="rId13" display="https://zoom.us/webinar/register/WN_L9uS-tOuQT67E7pUWqhEOQ"/>
    <hyperlink ref="E7" r:id="rId14" display="https://hundred.org/en/articles/4-musts-for-increasing-children-s-social-and-emotional-capabilities-globally#959aff90"/>
    <hyperlink ref="E8" r:id="rId15" display="https://dignitasproject.org/join-dignitas-global-education-summit/"/>
    <hyperlink ref="G2" r:id="rId16" display="https://www.gofundme.com/f/the-inclusion-of-ict-in-schools?utm_campaign=p_lico+share-sheet&amp;utm_medium=chat&amp;utm_source=whatsapp-visit"/>
    <hyperlink ref="I2" r:id="rId17" display="https://dignitasproject.org/join-dignitas-global-education-summit/"/>
  </hyperlinks>
  <printOptions/>
  <pageMargins left="0.7" right="0.7" top="0.75" bottom="0.75" header="0.3" footer="0.3"/>
  <pageSetup orientation="portrait" paperSize="9"/>
  <tableParts>
    <tablePart r:id="rId22"/>
    <tablePart r:id="rId18"/>
    <tablePart r:id="rId19"/>
    <tablePart r:id="rId23"/>
    <tablePart r:id="rId24"/>
    <tablePart r:id="rId25"/>
    <tablePart r:id="rId21"/>
    <tablePart r:id="rId2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3223E-7556-4C18-B38D-756C574BD859}">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284</v>
      </c>
      <c r="BD2" s="13" t="s">
        <v>294</v>
      </c>
      <c r="BE2" s="13" t="s">
        <v>295</v>
      </c>
      <c r="BF2" s="54" t="s">
        <v>343</v>
      </c>
      <c r="BG2" s="54" t="s">
        <v>344</v>
      </c>
      <c r="BH2" s="54" t="s">
        <v>345</v>
      </c>
      <c r="BI2" s="54" t="s">
        <v>346</v>
      </c>
      <c r="BJ2" s="54" t="s">
        <v>347</v>
      </c>
      <c r="BK2" s="54" t="s">
        <v>348</v>
      </c>
      <c r="BL2" s="54" t="s">
        <v>349</v>
      </c>
      <c r="BM2" s="54" t="s">
        <v>350</v>
      </c>
      <c r="BN2" s="54" t="s">
        <v>351</v>
      </c>
    </row>
    <row r="3" spans="1:66" ht="15" customHeight="1">
      <c r="A3" s="66" t="s">
        <v>8443</v>
      </c>
      <c r="B3" s="66" t="s">
        <v>8450</v>
      </c>
      <c r="C3" s="83"/>
      <c r="D3" s="99"/>
      <c r="E3" s="100"/>
      <c r="F3" s="101"/>
      <c r="G3" s="83"/>
      <c r="H3" s="82"/>
      <c r="I3" s="102"/>
      <c r="J3" s="102"/>
      <c r="K3" s="35" t="s">
        <v>65</v>
      </c>
      <c r="L3" s="103">
        <v>3</v>
      </c>
      <c r="M3" s="103"/>
      <c r="N3" s="104"/>
      <c r="O3" s="67" t="s">
        <v>243</v>
      </c>
      <c r="P3" s="69">
        <v>44387.995474537034</v>
      </c>
      <c r="Q3" s="67" t="s">
        <v>8486</v>
      </c>
      <c r="R3" s="71"/>
      <c r="S3" s="67"/>
      <c r="T3" s="73" t="s">
        <v>8505</v>
      </c>
      <c r="U3" s="71" t="str">
        <f>HYPERLINK("https://pbs.twimg.com/media/E5-SOUeWYAAXdlY.jpg")</f>
        <v>https://pbs.twimg.com/media/E5-SOUeWYAAXdlY.jpg</v>
      </c>
      <c r="V3" s="71" t="str">
        <f>HYPERLINK("https://pbs.twimg.com/media/E5-SOUeWYAAXdlY.jpg")</f>
        <v>https://pbs.twimg.com/media/E5-SOUeWYAAXdlY.jpg</v>
      </c>
      <c r="W3" s="69">
        <v>44387.995474537034</v>
      </c>
      <c r="X3" s="75">
        <v>44387</v>
      </c>
      <c r="Y3" s="73" t="s">
        <v>8515</v>
      </c>
      <c r="Z3" s="71" t="str">
        <f>HYPERLINK("https://twitter.com/xaosprincess/status/1414009915568427015")</f>
        <v>https://twitter.com/xaosprincess/status/1414009915568427015</v>
      </c>
      <c r="AA3" s="67"/>
      <c r="AB3" s="67"/>
      <c r="AC3" s="73" t="s">
        <v>8532</v>
      </c>
      <c r="AD3" s="73" t="s">
        <v>8554</v>
      </c>
      <c r="AE3" s="67" t="b">
        <v>0</v>
      </c>
      <c r="AF3" s="67">
        <v>10</v>
      </c>
      <c r="AG3" s="73" t="s">
        <v>8555</v>
      </c>
      <c r="AH3" s="67" t="b">
        <v>0</v>
      </c>
      <c r="AI3" s="67" t="s">
        <v>248</v>
      </c>
      <c r="AJ3" s="67"/>
      <c r="AK3" s="73" t="s">
        <v>247</v>
      </c>
      <c r="AL3" s="67" t="b">
        <v>0</v>
      </c>
      <c r="AM3" s="67">
        <v>6</v>
      </c>
      <c r="AN3" s="73" t="s">
        <v>247</v>
      </c>
      <c r="AO3" s="73" t="s">
        <v>250</v>
      </c>
      <c r="AP3" s="67" t="b">
        <v>0</v>
      </c>
      <c r="AQ3" s="73" t="s">
        <v>8554</v>
      </c>
      <c r="AR3" s="67" t="s">
        <v>244</v>
      </c>
      <c r="AS3" s="67">
        <v>0</v>
      </c>
      <c r="AT3" s="67">
        <v>0</v>
      </c>
      <c r="AU3" s="67"/>
      <c r="AV3" s="67"/>
      <c r="AW3" s="67"/>
      <c r="AX3" s="67"/>
      <c r="AY3" s="67"/>
      <c r="AZ3" s="67"/>
      <c r="BA3" s="67"/>
      <c r="BB3" s="67"/>
      <c r="BC3" s="67">
        <v>1</v>
      </c>
      <c r="BD3" s="67" t="str">
        <f>REPLACE(INDEX(GroupVertices[Group],MATCH(Edges99[[#This Row],[Vertex 1]],GroupVertices[Vertex],0)),1,1,"")</f>
        <v>1</v>
      </c>
      <c r="BE3" s="67" t="str">
        <f>REPLACE(INDEX(GroupVertices[Group],MATCH(Edges99[[#This Row],[Vertex 2]],GroupVertices[Vertex],0)),1,1,"")</f>
        <v>1</v>
      </c>
      <c r="BF3" s="49"/>
      <c r="BG3" s="50"/>
      <c r="BH3" s="49"/>
      <c r="BI3" s="50"/>
      <c r="BJ3" s="49"/>
      <c r="BK3" s="50"/>
      <c r="BL3" s="49"/>
      <c r="BM3" s="50"/>
      <c r="BN3" s="49"/>
    </row>
    <row r="4" spans="1:66" ht="15" customHeight="1">
      <c r="A4" s="66" t="s">
        <v>8442</v>
      </c>
      <c r="B4" s="66" t="s">
        <v>8450</v>
      </c>
      <c r="C4" s="83"/>
      <c r="D4" s="99"/>
      <c r="E4" s="100"/>
      <c r="F4" s="101"/>
      <c r="G4" s="83"/>
      <c r="H4" s="82"/>
      <c r="I4" s="102"/>
      <c r="J4" s="102"/>
      <c r="K4" s="35" t="s">
        <v>65</v>
      </c>
      <c r="L4" s="105">
        <v>4</v>
      </c>
      <c r="M4" s="105"/>
      <c r="N4" s="104"/>
      <c r="O4" s="68" t="s">
        <v>245</v>
      </c>
      <c r="P4" s="70">
        <v>44397.86855324074</v>
      </c>
      <c r="Q4" s="68" t="s">
        <v>8486</v>
      </c>
      <c r="R4" s="68"/>
      <c r="S4" s="68"/>
      <c r="T4" s="74" t="s">
        <v>8505</v>
      </c>
      <c r="U4" s="72" t="str">
        <f>HYPERLINK("https://pbs.twimg.com/media/E5-SOUeWYAAXdlY.jpg")</f>
        <v>https://pbs.twimg.com/media/E5-SOUeWYAAXdlY.jpg</v>
      </c>
      <c r="V4" s="72" t="str">
        <f>HYPERLINK("https://pbs.twimg.com/media/E5-SOUeWYAAXdlY.jpg")</f>
        <v>https://pbs.twimg.com/media/E5-SOUeWYAAXdlY.jpg</v>
      </c>
      <c r="W4" s="70">
        <v>44397.86855324074</v>
      </c>
      <c r="X4" s="76">
        <v>44397</v>
      </c>
      <c r="Y4" s="74" t="s">
        <v>8514</v>
      </c>
      <c r="Z4" s="72" t="str">
        <f>HYPERLINK("https://twitter.com/a11y_mmo/status/1417587797217714178")</f>
        <v>https://twitter.com/a11y_mmo/status/1417587797217714178</v>
      </c>
      <c r="AA4" s="68"/>
      <c r="AB4" s="68"/>
      <c r="AC4" s="74" t="s">
        <v>8531</v>
      </c>
      <c r="AD4" s="68"/>
      <c r="AE4" s="68" t="b">
        <v>0</v>
      </c>
      <c r="AF4" s="68">
        <v>0</v>
      </c>
      <c r="AG4" s="74" t="s">
        <v>247</v>
      </c>
      <c r="AH4" s="68" t="b">
        <v>0</v>
      </c>
      <c r="AI4" s="68" t="s">
        <v>248</v>
      </c>
      <c r="AJ4" s="68"/>
      <c r="AK4" s="74" t="s">
        <v>247</v>
      </c>
      <c r="AL4" s="68" t="b">
        <v>0</v>
      </c>
      <c r="AM4" s="68">
        <v>6</v>
      </c>
      <c r="AN4" s="74" t="s">
        <v>8532</v>
      </c>
      <c r="AO4" s="74" t="s">
        <v>250</v>
      </c>
      <c r="AP4" s="68" t="b">
        <v>0</v>
      </c>
      <c r="AQ4" s="74" t="s">
        <v>8532</v>
      </c>
      <c r="AR4" s="68" t="s">
        <v>204</v>
      </c>
      <c r="AS4" s="68">
        <v>0</v>
      </c>
      <c r="AT4" s="68">
        <v>0</v>
      </c>
      <c r="AU4" s="68"/>
      <c r="AV4" s="68"/>
      <c r="AW4" s="68"/>
      <c r="AX4" s="68"/>
      <c r="AY4" s="68"/>
      <c r="AZ4" s="68"/>
      <c r="BA4" s="68"/>
      <c r="BB4" s="68"/>
      <c r="BC4" s="68">
        <v>1</v>
      </c>
      <c r="BD4" s="67" t="str">
        <f>REPLACE(INDEX(GroupVertices[Group],MATCH(Edges99[[#This Row],[Vertex 1]],GroupVertices[Vertex],0)),1,1,"")</f>
        <v>1</v>
      </c>
      <c r="BE4" s="67" t="str">
        <f>REPLACE(INDEX(GroupVertices[Group],MATCH(Edges99[[#This Row],[Vertex 2]],GroupVertices[Vertex],0)),1,1,"")</f>
        <v>1</v>
      </c>
      <c r="BF4" s="49"/>
      <c r="BG4" s="50"/>
      <c r="BH4" s="49"/>
      <c r="BI4" s="50"/>
      <c r="BJ4" s="49"/>
      <c r="BK4" s="50"/>
      <c r="BL4" s="49"/>
      <c r="BM4" s="50"/>
      <c r="BN4" s="49"/>
    </row>
    <row r="5" spans="1:66" ht="15">
      <c r="A5" s="66" t="s">
        <v>8443</v>
      </c>
      <c r="B5" s="66" t="s">
        <v>8451</v>
      </c>
      <c r="C5" s="83"/>
      <c r="D5" s="99"/>
      <c r="E5" s="100"/>
      <c r="F5" s="101"/>
      <c r="G5" s="83"/>
      <c r="H5" s="82"/>
      <c r="I5" s="102"/>
      <c r="J5" s="102"/>
      <c r="K5" s="35" t="s">
        <v>65</v>
      </c>
      <c r="L5" s="105">
        <v>5</v>
      </c>
      <c r="M5" s="105"/>
      <c r="N5" s="104"/>
      <c r="O5" s="68" t="s">
        <v>243</v>
      </c>
      <c r="P5" s="70">
        <v>44387.995474537034</v>
      </c>
      <c r="Q5" s="68" t="s">
        <v>8486</v>
      </c>
      <c r="R5" s="68"/>
      <c r="S5" s="68"/>
      <c r="T5" s="74" t="s">
        <v>8505</v>
      </c>
      <c r="U5" s="72" t="str">
        <f>HYPERLINK("https://pbs.twimg.com/media/E5-SOUeWYAAXdlY.jpg")</f>
        <v>https://pbs.twimg.com/media/E5-SOUeWYAAXdlY.jpg</v>
      </c>
      <c r="V5" s="72" t="str">
        <f>HYPERLINK("https://pbs.twimg.com/media/E5-SOUeWYAAXdlY.jpg")</f>
        <v>https://pbs.twimg.com/media/E5-SOUeWYAAXdlY.jpg</v>
      </c>
      <c r="W5" s="70">
        <v>44387.995474537034</v>
      </c>
      <c r="X5" s="76">
        <v>44387</v>
      </c>
      <c r="Y5" s="74" t="s">
        <v>8515</v>
      </c>
      <c r="Z5" s="72" t="str">
        <f>HYPERLINK("https://twitter.com/xaosprincess/status/1414009915568427015")</f>
        <v>https://twitter.com/xaosprincess/status/1414009915568427015</v>
      </c>
      <c r="AA5" s="68"/>
      <c r="AB5" s="68"/>
      <c r="AC5" s="74" t="s">
        <v>8532</v>
      </c>
      <c r="AD5" s="74" t="s">
        <v>8554</v>
      </c>
      <c r="AE5" s="68" t="b">
        <v>0</v>
      </c>
      <c r="AF5" s="68">
        <v>10</v>
      </c>
      <c r="AG5" s="74" t="s">
        <v>8555</v>
      </c>
      <c r="AH5" s="68" t="b">
        <v>0</v>
      </c>
      <c r="AI5" s="68" t="s">
        <v>248</v>
      </c>
      <c r="AJ5" s="68"/>
      <c r="AK5" s="74" t="s">
        <v>247</v>
      </c>
      <c r="AL5" s="68" t="b">
        <v>0</v>
      </c>
      <c r="AM5" s="68">
        <v>6</v>
      </c>
      <c r="AN5" s="74" t="s">
        <v>247</v>
      </c>
      <c r="AO5" s="74" t="s">
        <v>250</v>
      </c>
      <c r="AP5" s="68" t="b">
        <v>0</v>
      </c>
      <c r="AQ5" s="74" t="s">
        <v>8554</v>
      </c>
      <c r="AR5" s="68" t="s">
        <v>244</v>
      </c>
      <c r="AS5" s="68">
        <v>0</v>
      </c>
      <c r="AT5" s="68">
        <v>0</v>
      </c>
      <c r="AU5" s="68"/>
      <c r="AV5" s="68"/>
      <c r="AW5" s="68"/>
      <c r="AX5" s="68"/>
      <c r="AY5" s="68"/>
      <c r="AZ5" s="68"/>
      <c r="BA5" s="68"/>
      <c r="BB5" s="68"/>
      <c r="BC5" s="68">
        <v>1</v>
      </c>
      <c r="BD5" s="67" t="str">
        <f>REPLACE(INDEX(GroupVertices[Group],MATCH(Edges99[[#This Row],[Vertex 1]],GroupVertices[Vertex],0)),1,1,"")</f>
        <v>1</v>
      </c>
      <c r="BE5" s="67" t="str">
        <f>REPLACE(INDEX(GroupVertices[Group],MATCH(Edges99[[#This Row],[Vertex 2]],GroupVertices[Vertex],0)),1,1,"")</f>
        <v>1</v>
      </c>
      <c r="BF5" s="49"/>
      <c r="BG5" s="50"/>
      <c r="BH5" s="49"/>
      <c r="BI5" s="50"/>
      <c r="BJ5" s="49"/>
      <c r="BK5" s="50"/>
      <c r="BL5" s="49"/>
      <c r="BM5" s="50"/>
      <c r="BN5" s="49"/>
    </row>
    <row r="6" spans="1:66" ht="15">
      <c r="A6" s="66" t="s">
        <v>8442</v>
      </c>
      <c r="B6" s="66" t="s">
        <v>8451</v>
      </c>
      <c r="C6" s="83"/>
      <c r="D6" s="99"/>
      <c r="E6" s="100"/>
      <c r="F6" s="101"/>
      <c r="G6" s="83"/>
      <c r="H6" s="82"/>
      <c r="I6" s="102"/>
      <c r="J6" s="102"/>
      <c r="K6" s="35" t="s">
        <v>65</v>
      </c>
      <c r="L6" s="105">
        <v>6</v>
      </c>
      <c r="M6" s="105"/>
      <c r="N6" s="104"/>
      <c r="O6" s="68" t="s">
        <v>245</v>
      </c>
      <c r="P6" s="70">
        <v>44397.86855324074</v>
      </c>
      <c r="Q6" s="68" t="s">
        <v>8486</v>
      </c>
      <c r="R6" s="68"/>
      <c r="S6" s="68"/>
      <c r="T6" s="74" t="s">
        <v>8505</v>
      </c>
      <c r="U6" s="72" t="str">
        <f>HYPERLINK("https://pbs.twimg.com/media/E5-SOUeWYAAXdlY.jpg")</f>
        <v>https://pbs.twimg.com/media/E5-SOUeWYAAXdlY.jpg</v>
      </c>
      <c r="V6" s="72" t="str">
        <f>HYPERLINK("https://pbs.twimg.com/media/E5-SOUeWYAAXdlY.jpg")</f>
        <v>https://pbs.twimg.com/media/E5-SOUeWYAAXdlY.jpg</v>
      </c>
      <c r="W6" s="70">
        <v>44397.86855324074</v>
      </c>
      <c r="X6" s="76">
        <v>44397</v>
      </c>
      <c r="Y6" s="74" t="s">
        <v>8514</v>
      </c>
      <c r="Z6" s="72" t="str">
        <f>HYPERLINK("https://twitter.com/a11y_mmo/status/1417587797217714178")</f>
        <v>https://twitter.com/a11y_mmo/status/1417587797217714178</v>
      </c>
      <c r="AA6" s="68"/>
      <c r="AB6" s="68"/>
      <c r="AC6" s="74" t="s">
        <v>8531</v>
      </c>
      <c r="AD6" s="68"/>
      <c r="AE6" s="68" t="b">
        <v>0</v>
      </c>
      <c r="AF6" s="68">
        <v>0</v>
      </c>
      <c r="AG6" s="74" t="s">
        <v>247</v>
      </c>
      <c r="AH6" s="68" t="b">
        <v>0</v>
      </c>
      <c r="AI6" s="68" t="s">
        <v>248</v>
      </c>
      <c r="AJ6" s="68"/>
      <c r="AK6" s="74" t="s">
        <v>247</v>
      </c>
      <c r="AL6" s="68" t="b">
        <v>0</v>
      </c>
      <c r="AM6" s="68">
        <v>6</v>
      </c>
      <c r="AN6" s="74" t="s">
        <v>8532</v>
      </c>
      <c r="AO6" s="74" t="s">
        <v>250</v>
      </c>
      <c r="AP6" s="68" t="b">
        <v>0</v>
      </c>
      <c r="AQ6" s="74" t="s">
        <v>8532</v>
      </c>
      <c r="AR6" s="68" t="s">
        <v>204</v>
      </c>
      <c r="AS6" s="68">
        <v>0</v>
      </c>
      <c r="AT6" s="68">
        <v>0</v>
      </c>
      <c r="AU6" s="68"/>
      <c r="AV6" s="68"/>
      <c r="AW6" s="68"/>
      <c r="AX6" s="68"/>
      <c r="AY6" s="68"/>
      <c r="AZ6" s="68"/>
      <c r="BA6" s="68"/>
      <c r="BB6" s="68"/>
      <c r="BC6" s="68">
        <v>1</v>
      </c>
      <c r="BD6" s="67" t="str">
        <f>REPLACE(INDEX(GroupVertices[Group],MATCH(Edges99[[#This Row],[Vertex 1]],GroupVertices[Vertex],0)),1,1,"")</f>
        <v>1</v>
      </c>
      <c r="BE6" s="67" t="str">
        <f>REPLACE(INDEX(GroupVertices[Group],MATCH(Edges99[[#This Row],[Vertex 2]],GroupVertices[Vertex],0)),1,1,"")</f>
        <v>1</v>
      </c>
      <c r="BF6" s="49"/>
      <c r="BG6" s="50"/>
      <c r="BH6" s="49"/>
      <c r="BI6" s="50"/>
      <c r="BJ6" s="49"/>
      <c r="BK6" s="50"/>
      <c r="BL6" s="49"/>
      <c r="BM6" s="50"/>
      <c r="BN6" s="49"/>
    </row>
    <row r="7" spans="1:66" ht="15">
      <c r="A7" s="66" t="s">
        <v>8443</v>
      </c>
      <c r="B7" s="66" t="s">
        <v>8452</v>
      </c>
      <c r="C7" s="83"/>
      <c r="D7" s="99"/>
      <c r="E7" s="100"/>
      <c r="F7" s="101"/>
      <c r="G7" s="83"/>
      <c r="H7" s="82"/>
      <c r="I7" s="102"/>
      <c r="J7" s="102"/>
      <c r="K7" s="35" t="s">
        <v>65</v>
      </c>
      <c r="L7" s="105">
        <v>7</v>
      </c>
      <c r="M7" s="105"/>
      <c r="N7" s="104"/>
      <c r="O7" s="68" t="s">
        <v>243</v>
      </c>
      <c r="P7" s="70">
        <v>44387.995474537034</v>
      </c>
      <c r="Q7" s="68" t="s">
        <v>8486</v>
      </c>
      <c r="R7" s="68"/>
      <c r="S7" s="68"/>
      <c r="T7" s="74" t="s">
        <v>8505</v>
      </c>
      <c r="U7" s="72" t="str">
        <f>HYPERLINK("https://pbs.twimg.com/media/E5-SOUeWYAAXdlY.jpg")</f>
        <v>https://pbs.twimg.com/media/E5-SOUeWYAAXdlY.jpg</v>
      </c>
      <c r="V7" s="72" t="str">
        <f>HYPERLINK("https://pbs.twimg.com/media/E5-SOUeWYAAXdlY.jpg")</f>
        <v>https://pbs.twimg.com/media/E5-SOUeWYAAXdlY.jpg</v>
      </c>
      <c r="W7" s="70">
        <v>44387.995474537034</v>
      </c>
      <c r="X7" s="76">
        <v>44387</v>
      </c>
      <c r="Y7" s="74" t="s">
        <v>8515</v>
      </c>
      <c r="Z7" s="72" t="str">
        <f>HYPERLINK("https://twitter.com/xaosprincess/status/1414009915568427015")</f>
        <v>https://twitter.com/xaosprincess/status/1414009915568427015</v>
      </c>
      <c r="AA7" s="68"/>
      <c r="AB7" s="68"/>
      <c r="AC7" s="74" t="s">
        <v>8532</v>
      </c>
      <c r="AD7" s="74" t="s">
        <v>8554</v>
      </c>
      <c r="AE7" s="68" t="b">
        <v>0</v>
      </c>
      <c r="AF7" s="68">
        <v>10</v>
      </c>
      <c r="AG7" s="74" t="s">
        <v>8555</v>
      </c>
      <c r="AH7" s="68" t="b">
        <v>0</v>
      </c>
      <c r="AI7" s="68" t="s">
        <v>248</v>
      </c>
      <c r="AJ7" s="68"/>
      <c r="AK7" s="74" t="s">
        <v>247</v>
      </c>
      <c r="AL7" s="68" t="b">
        <v>0</v>
      </c>
      <c r="AM7" s="68">
        <v>6</v>
      </c>
      <c r="AN7" s="74" t="s">
        <v>247</v>
      </c>
      <c r="AO7" s="74" t="s">
        <v>250</v>
      </c>
      <c r="AP7" s="68" t="b">
        <v>0</v>
      </c>
      <c r="AQ7" s="74" t="s">
        <v>8554</v>
      </c>
      <c r="AR7" s="68" t="s">
        <v>244</v>
      </c>
      <c r="AS7" s="68">
        <v>0</v>
      </c>
      <c r="AT7" s="68">
        <v>0</v>
      </c>
      <c r="AU7" s="68"/>
      <c r="AV7" s="68"/>
      <c r="AW7" s="68"/>
      <c r="AX7" s="68"/>
      <c r="AY7" s="68"/>
      <c r="AZ7" s="68"/>
      <c r="BA7" s="68"/>
      <c r="BB7" s="68"/>
      <c r="BC7" s="68">
        <v>1</v>
      </c>
      <c r="BD7" s="67" t="str">
        <f>REPLACE(INDEX(GroupVertices[Group],MATCH(Edges99[[#This Row],[Vertex 1]],GroupVertices[Vertex],0)),1,1,"")</f>
        <v>1</v>
      </c>
      <c r="BE7" s="67" t="str">
        <f>REPLACE(INDEX(GroupVertices[Group],MATCH(Edges99[[#This Row],[Vertex 2]],GroupVertices[Vertex],0)),1,1,"")</f>
        <v>1</v>
      </c>
      <c r="BF7" s="49"/>
      <c r="BG7" s="50"/>
      <c r="BH7" s="49"/>
      <c r="BI7" s="50"/>
      <c r="BJ7" s="49"/>
      <c r="BK7" s="50"/>
      <c r="BL7" s="49"/>
      <c r="BM7" s="50"/>
      <c r="BN7" s="49"/>
    </row>
    <row r="8" spans="1:66" ht="15">
      <c r="A8" s="66" t="s">
        <v>8442</v>
      </c>
      <c r="B8" s="66" t="s">
        <v>8452</v>
      </c>
      <c r="C8" s="83"/>
      <c r="D8" s="99"/>
      <c r="E8" s="100"/>
      <c r="F8" s="101"/>
      <c r="G8" s="83"/>
      <c r="H8" s="82"/>
      <c r="I8" s="102"/>
      <c r="J8" s="102"/>
      <c r="K8" s="35" t="s">
        <v>65</v>
      </c>
      <c r="L8" s="105">
        <v>8</v>
      </c>
      <c r="M8" s="105"/>
      <c r="N8" s="104"/>
      <c r="O8" s="68" t="s">
        <v>245</v>
      </c>
      <c r="P8" s="70">
        <v>44397.86855324074</v>
      </c>
      <c r="Q8" s="68" t="s">
        <v>8486</v>
      </c>
      <c r="R8" s="68"/>
      <c r="S8" s="68"/>
      <c r="T8" s="74" t="s">
        <v>8505</v>
      </c>
      <c r="U8" s="72" t="str">
        <f>HYPERLINK("https://pbs.twimg.com/media/E5-SOUeWYAAXdlY.jpg")</f>
        <v>https://pbs.twimg.com/media/E5-SOUeWYAAXdlY.jpg</v>
      </c>
      <c r="V8" s="72" t="str">
        <f>HYPERLINK("https://pbs.twimg.com/media/E5-SOUeWYAAXdlY.jpg")</f>
        <v>https://pbs.twimg.com/media/E5-SOUeWYAAXdlY.jpg</v>
      </c>
      <c r="W8" s="70">
        <v>44397.86855324074</v>
      </c>
      <c r="X8" s="76">
        <v>44397</v>
      </c>
      <c r="Y8" s="74" t="s">
        <v>8514</v>
      </c>
      <c r="Z8" s="72" t="str">
        <f>HYPERLINK("https://twitter.com/a11y_mmo/status/1417587797217714178")</f>
        <v>https://twitter.com/a11y_mmo/status/1417587797217714178</v>
      </c>
      <c r="AA8" s="68"/>
      <c r="AB8" s="68"/>
      <c r="AC8" s="74" t="s">
        <v>8531</v>
      </c>
      <c r="AD8" s="68"/>
      <c r="AE8" s="68" t="b">
        <v>0</v>
      </c>
      <c r="AF8" s="68">
        <v>0</v>
      </c>
      <c r="AG8" s="74" t="s">
        <v>247</v>
      </c>
      <c r="AH8" s="68" t="b">
        <v>0</v>
      </c>
      <c r="AI8" s="68" t="s">
        <v>248</v>
      </c>
      <c r="AJ8" s="68"/>
      <c r="AK8" s="74" t="s">
        <v>247</v>
      </c>
      <c r="AL8" s="68" t="b">
        <v>0</v>
      </c>
      <c r="AM8" s="68">
        <v>6</v>
      </c>
      <c r="AN8" s="74" t="s">
        <v>8532</v>
      </c>
      <c r="AO8" s="74" t="s">
        <v>250</v>
      </c>
      <c r="AP8" s="68" t="b">
        <v>0</v>
      </c>
      <c r="AQ8" s="74" t="s">
        <v>8532</v>
      </c>
      <c r="AR8" s="68" t="s">
        <v>204</v>
      </c>
      <c r="AS8" s="68">
        <v>0</v>
      </c>
      <c r="AT8" s="68">
        <v>0</v>
      </c>
      <c r="AU8" s="68"/>
      <c r="AV8" s="68"/>
      <c r="AW8" s="68"/>
      <c r="AX8" s="68"/>
      <c r="AY8" s="68"/>
      <c r="AZ8" s="68"/>
      <c r="BA8" s="68"/>
      <c r="BB8" s="68"/>
      <c r="BC8" s="68">
        <v>1</v>
      </c>
      <c r="BD8" s="67" t="str">
        <f>REPLACE(INDEX(GroupVertices[Group],MATCH(Edges99[[#This Row],[Vertex 1]],GroupVertices[Vertex],0)),1,1,"")</f>
        <v>1</v>
      </c>
      <c r="BE8" s="67" t="str">
        <f>REPLACE(INDEX(GroupVertices[Group],MATCH(Edges99[[#This Row],[Vertex 2]],GroupVertices[Vertex],0)),1,1,"")</f>
        <v>1</v>
      </c>
      <c r="BF8" s="49"/>
      <c r="BG8" s="50"/>
      <c r="BH8" s="49"/>
      <c r="BI8" s="50"/>
      <c r="BJ8" s="49"/>
      <c r="BK8" s="50"/>
      <c r="BL8" s="49"/>
      <c r="BM8" s="50"/>
      <c r="BN8" s="49"/>
    </row>
    <row r="9" spans="1:66" ht="15">
      <c r="A9" s="66" t="s">
        <v>8443</v>
      </c>
      <c r="B9" s="66" t="s">
        <v>8453</v>
      </c>
      <c r="C9" s="83"/>
      <c r="D9" s="99"/>
      <c r="E9" s="100"/>
      <c r="F9" s="101"/>
      <c r="G9" s="83"/>
      <c r="H9" s="82"/>
      <c r="I9" s="102"/>
      <c r="J9" s="102"/>
      <c r="K9" s="35" t="s">
        <v>65</v>
      </c>
      <c r="L9" s="105">
        <v>9</v>
      </c>
      <c r="M9" s="105"/>
      <c r="N9" s="104"/>
      <c r="O9" s="68" t="s">
        <v>243</v>
      </c>
      <c r="P9" s="70">
        <v>44387.995474537034</v>
      </c>
      <c r="Q9" s="68" t="s">
        <v>8486</v>
      </c>
      <c r="R9" s="68"/>
      <c r="S9" s="68"/>
      <c r="T9" s="74" t="s">
        <v>8505</v>
      </c>
      <c r="U9" s="72" t="str">
        <f>HYPERLINK("https://pbs.twimg.com/media/E5-SOUeWYAAXdlY.jpg")</f>
        <v>https://pbs.twimg.com/media/E5-SOUeWYAAXdlY.jpg</v>
      </c>
      <c r="V9" s="72" t="str">
        <f>HYPERLINK("https://pbs.twimg.com/media/E5-SOUeWYAAXdlY.jpg")</f>
        <v>https://pbs.twimg.com/media/E5-SOUeWYAAXdlY.jpg</v>
      </c>
      <c r="W9" s="70">
        <v>44387.995474537034</v>
      </c>
      <c r="X9" s="76">
        <v>44387</v>
      </c>
      <c r="Y9" s="74" t="s">
        <v>8515</v>
      </c>
      <c r="Z9" s="72" t="str">
        <f>HYPERLINK("https://twitter.com/xaosprincess/status/1414009915568427015")</f>
        <v>https://twitter.com/xaosprincess/status/1414009915568427015</v>
      </c>
      <c r="AA9" s="68"/>
      <c r="AB9" s="68"/>
      <c r="AC9" s="74" t="s">
        <v>8532</v>
      </c>
      <c r="AD9" s="74" t="s">
        <v>8554</v>
      </c>
      <c r="AE9" s="68" t="b">
        <v>0</v>
      </c>
      <c r="AF9" s="68">
        <v>10</v>
      </c>
      <c r="AG9" s="74" t="s">
        <v>8555</v>
      </c>
      <c r="AH9" s="68" t="b">
        <v>0</v>
      </c>
      <c r="AI9" s="68" t="s">
        <v>248</v>
      </c>
      <c r="AJ9" s="68"/>
      <c r="AK9" s="74" t="s">
        <v>247</v>
      </c>
      <c r="AL9" s="68" t="b">
        <v>0</v>
      </c>
      <c r="AM9" s="68">
        <v>6</v>
      </c>
      <c r="AN9" s="74" t="s">
        <v>247</v>
      </c>
      <c r="AO9" s="74" t="s">
        <v>250</v>
      </c>
      <c r="AP9" s="68" t="b">
        <v>0</v>
      </c>
      <c r="AQ9" s="74" t="s">
        <v>8554</v>
      </c>
      <c r="AR9" s="68" t="s">
        <v>244</v>
      </c>
      <c r="AS9" s="68">
        <v>0</v>
      </c>
      <c r="AT9" s="68">
        <v>0</v>
      </c>
      <c r="AU9" s="68"/>
      <c r="AV9" s="68"/>
      <c r="AW9" s="68"/>
      <c r="AX9" s="68"/>
      <c r="AY9" s="68"/>
      <c r="AZ9" s="68"/>
      <c r="BA9" s="68"/>
      <c r="BB9" s="68"/>
      <c r="BC9" s="68">
        <v>1</v>
      </c>
      <c r="BD9" s="67" t="str">
        <f>REPLACE(INDEX(GroupVertices[Group],MATCH(Edges99[[#This Row],[Vertex 1]],GroupVertices[Vertex],0)),1,1,"")</f>
        <v>1</v>
      </c>
      <c r="BE9" s="67" t="str">
        <f>REPLACE(INDEX(GroupVertices[Group],MATCH(Edges99[[#This Row],[Vertex 2]],GroupVertices[Vertex],0)),1,1,"")</f>
        <v>1</v>
      </c>
      <c r="BF9" s="49"/>
      <c r="BG9" s="50"/>
      <c r="BH9" s="49"/>
      <c r="BI9" s="50"/>
      <c r="BJ9" s="49"/>
      <c r="BK9" s="50"/>
      <c r="BL9" s="49"/>
      <c r="BM9" s="50"/>
      <c r="BN9" s="49"/>
    </row>
    <row r="10" spans="1:66" ht="15">
      <c r="A10" s="66" t="s">
        <v>8442</v>
      </c>
      <c r="B10" s="66" t="s">
        <v>8453</v>
      </c>
      <c r="C10" s="83"/>
      <c r="D10" s="99"/>
      <c r="E10" s="100"/>
      <c r="F10" s="101"/>
      <c r="G10" s="83"/>
      <c r="H10" s="82"/>
      <c r="I10" s="102"/>
      <c r="J10" s="102"/>
      <c r="K10" s="35" t="s">
        <v>65</v>
      </c>
      <c r="L10" s="105">
        <v>10</v>
      </c>
      <c r="M10" s="105"/>
      <c r="N10" s="104"/>
      <c r="O10" s="68" t="s">
        <v>245</v>
      </c>
      <c r="P10" s="70">
        <v>44397.86855324074</v>
      </c>
      <c r="Q10" s="68" t="s">
        <v>8486</v>
      </c>
      <c r="R10" s="68"/>
      <c r="S10" s="68"/>
      <c r="T10" s="74" t="s">
        <v>8505</v>
      </c>
      <c r="U10" s="72" t="str">
        <f>HYPERLINK("https://pbs.twimg.com/media/E5-SOUeWYAAXdlY.jpg")</f>
        <v>https://pbs.twimg.com/media/E5-SOUeWYAAXdlY.jpg</v>
      </c>
      <c r="V10" s="72" t="str">
        <f>HYPERLINK("https://pbs.twimg.com/media/E5-SOUeWYAAXdlY.jpg")</f>
        <v>https://pbs.twimg.com/media/E5-SOUeWYAAXdlY.jpg</v>
      </c>
      <c r="W10" s="70">
        <v>44397.86855324074</v>
      </c>
      <c r="X10" s="76">
        <v>44397</v>
      </c>
      <c r="Y10" s="74" t="s">
        <v>8514</v>
      </c>
      <c r="Z10" s="72" t="str">
        <f>HYPERLINK("https://twitter.com/a11y_mmo/status/1417587797217714178")</f>
        <v>https://twitter.com/a11y_mmo/status/1417587797217714178</v>
      </c>
      <c r="AA10" s="68"/>
      <c r="AB10" s="68"/>
      <c r="AC10" s="74" t="s">
        <v>8531</v>
      </c>
      <c r="AD10" s="68"/>
      <c r="AE10" s="68" t="b">
        <v>0</v>
      </c>
      <c r="AF10" s="68">
        <v>0</v>
      </c>
      <c r="AG10" s="74" t="s">
        <v>247</v>
      </c>
      <c r="AH10" s="68" t="b">
        <v>0</v>
      </c>
      <c r="AI10" s="68" t="s">
        <v>248</v>
      </c>
      <c r="AJ10" s="68"/>
      <c r="AK10" s="74" t="s">
        <v>247</v>
      </c>
      <c r="AL10" s="68" t="b">
        <v>0</v>
      </c>
      <c r="AM10" s="68">
        <v>6</v>
      </c>
      <c r="AN10" s="74" t="s">
        <v>8532</v>
      </c>
      <c r="AO10" s="74" t="s">
        <v>250</v>
      </c>
      <c r="AP10" s="68" t="b">
        <v>0</v>
      </c>
      <c r="AQ10" s="74" t="s">
        <v>8532</v>
      </c>
      <c r="AR10" s="68" t="s">
        <v>204</v>
      </c>
      <c r="AS10" s="68">
        <v>0</v>
      </c>
      <c r="AT10" s="68">
        <v>0</v>
      </c>
      <c r="AU10" s="68"/>
      <c r="AV10" s="68"/>
      <c r="AW10" s="68"/>
      <c r="AX10" s="68"/>
      <c r="AY10" s="68"/>
      <c r="AZ10" s="68"/>
      <c r="BA10" s="68"/>
      <c r="BB10" s="68"/>
      <c r="BC10" s="68">
        <v>1</v>
      </c>
      <c r="BD10" s="67" t="str">
        <f>REPLACE(INDEX(GroupVertices[Group],MATCH(Edges99[[#This Row],[Vertex 1]],GroupVertices[Vertex],0)),1,1,"")</f>
        <v>1</v>
      </c>
      <c r="BE10" s="67" t="str">
        <f>REPLACE(INDEX(GroupVertices[Group],MATCH(Edges99[[#This Row],[Vertex 2]],GroupVertices[Vertex],0)),1,1,"")</f>
        <v>1</v>
      </c>
      <c r="BF10" s="49"/>
      <c r="BG10" s="50"/>
      <c r="BH10" s="49"/>
      <c r="BI10" s="50"/>
      <c r="BJ10" s="49"/>
      <c r="BK10" s="50"/>
      <c r="BL10" s="49"/>
      <c r="BM10" s="50"/>
      <c r="BN10" s="49"/>
    </row>
    <row r="11" spans="1:66" ht="15">
      <c r="A11" s="66" t="s">
        <v>8443</v>
      </c>
      <c r="B11" s="66" t="s">
        <v>8454</v>
      </c>
      <c r="C11" s="83"/>
      <c r="D11" s="99"/>
      <c r="E11" s="100"/>
      <c r="F11" s="101"/>
      <c r="G11" s="83"/>
      <c r="H11" s="82"/>
      <c r="I11" s="102"/>
      <c r="J11" s="102"/>
      <c r="K11" s="35" t="s">
        <v>65</v>
      </c>
      <c r="L11" s="105">
        <v>11</v>
      </c>
      <c r="M11" s="105"/>
      <c r="N11" s="104"/>
      <c r="O11" s="68" t="s">
        <v>243</v>
      </c>
      <c r="P11" s="70">
        <v>44387.995474537034</v>
      </c>
      <c r="Q11" s="68" t="s">
        <v>8486</v>
      </c>
      <c r="R11" s="68"/>
      <c r="S11" s="68"/>
      <c r="T11" s="74" t="s">
        <v>8505</v>
      </c>
      <c r="U11" s="72" t="str">
        <f>HYPERLINK("https://pbs.twimg.com/media/E5-SOUeWYAAXdlY.jpg")</f>
        <v>https://pbs.twimg.com/media/E5-SOUeWYAAXdlY.jpg</v>
      </c>
      <c r="V11" s="72" t="str">
        <f>HYPERLINK("https://pbs.twimg.com/media/E5-SOUeWYAAXdlY.jpg")</f>
        <v>https://pbs.twimg.com/media/E5-SOUeWYAAXdlY.jpg</v>
      </c>
      <c r="W11" s="70">
        <v>44387.995474537034</v>
      </c>
      <c r="X11" s="76">
        <v>44387</v>
      </c>
      <c r="Y11" s="74" t="s">
        <v>8515</v>
      </c>
      <c r="Z11" s="72" t="str">
        <f>HYPERLINK("https://twitter.com/xaosprincess/status/1414009915568427015")</f>
        <v>https://twitter.com/xaosprincess/status/1414009915568427015</v>
      </c>
      <c r="AA11" s="68"/>
      <c r="AB11" s="68"/>
      <c r="AC11" s="74" t="s">
        <v>8532</v>
      </c>
      <c r="AD11" s="74" t="s">
        <v>8554</v>
      </c>
      <c r="AE11" s="68" t="b">
        <v>0</v>
      </c>
      <c r="AF11" s="68">
        <v>10</v>
      </c>
      <c r="AG11" s="74" t="s">
        <v>8555</v>
      </c>
      <c r="AH11" s="68" t="b">
        <v>0</v>
      </c>
      <c r="AI11" s="68" t="s">
        <v>248</v>
      </c>
      <c r="AJ11" s="68"/>
      <c r="AK11" s="74" t="s">
        <v>247</v>
      </c>
      <c r="AL11" s="68" t="b">
        <v>0</v>
      </c>
      <c r="AM11" s="68">
        <v>6</v>
      </c>
      <c r="AN11" s="74" t="s">
        <v>247</v>
      </c>
      <c r="AO11" s="74" t="s">
        <v>250</v>
      </c>
      <c r="AP11" s="68" t="b">
        <v>0</v>
      </c>
      <c r="AQ11" s="74" t="s">
        <v>8554</v>
      </c>
      <c r="AR11" s="68" t="s">
        <v>244</v>
      </c>
      <c r="AS11" s="68">
        <v>0</v>
      </c>
      <c r="AT11" s="68">
        <v>0</v>
      </c>
      <c r="AU11" s="68"/>
      <c r="AV11" s="68"/>
      <c r="AW11" s="68"/>
      <c r="AX11" s="68"/>
      <c r="AY11" s="68"/>
      <c r="AZ11" s="68"/>
      <c r="BA11" s="68"/>
      <c r="BB11" s="68"/>
      <c r="BC11" s="68">
        <v>1</v>
      </c>
      <c r="BD11" s="67" t="str">
        <f>REPLACE(INDEX(GroupVertices[Group],MATCH(Edges99[[#This Row],[Vertex 1]],GroupVertices[Vertex],0)),1,1,"")</f>
        <v>1</v>
      </c>
      <c r="BE11" s="67" t="str">
        <f>REPLACE(INDEX(GroupVertices[Group],MATCH(Edges99[[#This Row],[Vertex 2]],GroupVertices[Vertex],0)),1,1,"")</f>
        <v>1</v>
      </c>
      <c r="BF11" s="49"/>
      <c r="BG11" s="50"/>
      <c r="BH11" s="49"/>
      <c r="BI11" s="50"/>
      <c r="BJ11" s="49"/>
      <c r="BK11" s="50"/>
      <c r="BL11" s="49"/>
      <c r="BM11" s="50"/>
      <c r="BN11" s="49"/>
    </row>
    <row r="12" spans="1:66" ht="15">
      <c r="A12" s="66" t="s">
        <v>8442</v>
      </c>
      <c r="B12" s="66" t="s">
        <v>8454</v>
      </c>
      <c r="C12" s="83"/>
      <c r="D12" s="99"/>
      <c r="E12" s="100"/>
      <c r="F12" s="101"/>
      <c r="G12" s="83"/>
      <c r="H12" s="82"/>
      <c r="I12" s="102"/>
      <c r="J12" s="102"/>
      <c r="K12" s="35" t="s">
        <v>65</v>
      </c>
      <c r="L12" s="105">
        <v>12</v>
      </c>
      <c r="M12" s="105"/>
      <c r="N12" s="104"/>
      <c r="O12" s="68" t="s">
        <v>245</v>
      </c>
      <c r="P12" s="70">
        <v>44397.86855324074</v>
      </c>
      <c r="Q12" s="68" t="s">
        <v>8486</v>
      </c>
      <c r="R12" s="68"/>
      <c r="S12" s="68"/>
      <c r="T12" s="74" t="s">
        <v>8505</v>
      </c>
      <c r="U12" s="72" t="str">
        <f>HYPERLINK("https://pbs.twimg.com/media/E5-SOUeWYAAXdlY.jpg")</f>
        <v>https://pbs.twimg.com/media/E5-SOUeWYAAXdlY.jpg</v>
      </c>
      <c r="V12" s="72" t="str">
        <f>HYPERLINK("https://pbs.twimg.com/media/E5-SOUeWYAAXdlY.jpg")</f>
        <v>https://pbs.twimg.com/media/E5-SOUeWYAAXdlY.jpg</v>
      </c>
      <c r="W12" s="70">
        <v>44397.86855324074</v>
      </c>
      <c r="X12" s="76">
        <v>44397</v>
      </c>
      <c r="Y12" s="74" t="s">
        <v>8514</v>
      </c>
      <c r="Z12" s="72" t="str">
        <f>HYPERLINK("https://twitter.com/a11y_mmo/status/1417587797217714178")</f>
        <v>https://twitter.com/a11y_mmo/status/1417587797217714178</v>
      </c>
      <c r="AA12" s="68"/>
      <c r="AB12" s="68"/>
      <c r="AC12" s="74" t="s">
        <v>8531</v>
      </c>
      <c r="AD12" s="68"/>
      <c r="AE12" s="68" t="b">
        <v>0</v>
      </c>
      <c r="AF12" s="68">
        <v>0</v>
      </c>
      <c r="AG12" s="74" t="s">
        <v>247</v>
      </c>
      <c r="AH12" s="68" t="b">
        <v>0</v>
      </c>
      <c r="AI12" s="68" t="s">
        <v>248</v>
      </c>
      <c r="AJ12" s="68"/>
      <c r="AK12" s="74" t="s">
        <v>247</v>
      </c>
      <c r="AL12" s="68" t="b">
        <v>0</v>
      </c>
      <c r="AM12" s="68">
        <v>6</v>
      </c>
      <c r="AN12" s="74" t="s">
        <v>8532</v>
      </c>
      <c r="AO12" s="74" t="s">
        <v>250</v>
      </c>
      <c r="AP12" s="68" t="b">
        <v>0</v>
      </c>
      <c r="AQ12" s="74" t="s">
        <v>8532</v>
      </c>
      <c r="AR12" s="68" t="s">
        <v>204</v>
      </c>
      <c r="AS12" s="68">
        <v>0</v>
      </c>
      <c r="AT12" s="68">
        <v>0</v>
      </c>
      <c r="AU12" s="68"/>
      <c r="AV12" s="68"/>
      <c r="AW12" s="68"/>
      <c r="AX12" s="68"/>
      <c r="AY12" s="68"/>
      <c r="AZ12" s="68"/>
      <c r="BA12" s="68"/>
      <c r="BB12" s="68"/>
      <c r="BC12" s="68">
        <v>1</v>
      </c>
      <c r="BD12" s="67" t="str">
        <f>REPLACE(INDEX(GroupVertices[Group],MATCH(Edges99[[#This Row],[Vertex 1]],GroupVertices[Vertex],0)),1,1,"")</f>
        <v>1</v>
      </c>
      <c r="BE12" s="67" t="str">
        <f>REPLACE(INDEX(GroupVertices[Group],MATCH(Edges99[[#This Row],[Vertex 2]],GroupVertices[Vertex],0)),1,1,"")</f>
        <v>1</v>
      </c>
      <c r="BF12" s="49"/>
      <c r="BG12" s="50"/>
      <c r="BH12" s="49"/>
      <c r="BI12" s="50"/>
      <c r="BJ12" s="49"/>
      <c r="BK12" s="50"/>
      <c r="BL12" s="49"/>
      <c r="BM12" s="50"/>
      <c r="BN12" s="49"/>
    </row>
    <row r="13" spans="1:66" ht="15">
      <c r="A13" s="66" t="s">
        <v>8443</v>
      </c>
      <c r="B13" s="66" t="s">
        <v>8455</v>
      </c>
      <c r="C13" s="83"/>
      <c r="D13" s="99"/>
      <c r="E13" s="100"/>
      <c r="F13" s="101"/>
      <c r="G13" s="83"/>
      <c r="H13" s="82"/>
      <c r="I13" s="102"/>
      <c r="J13" s="102"/>
      <c r="K13" s="35" t="s">
        <v>65</v>
      </c>
      <c r="L13" s="105">
        <v>13</v>
      </c>
      <c r="M13" s="105"/>
      <c r="N13" s="104"/>
      <c r="O13" s="68" t="s">
        <v>243</v>
      </c>
      <c r="P13" s="70">
        <v>44387.995474537034</v>
      </c>
      <c r="Q13" s="68" t="s">
        <v>8486</v>
      </c>
      <c r="R13" s="68"/>
      <c r="S13" s="68"/>
      <c r="T13" s="74" t="s">
        <v>8505</v>
      </c>
      <c r="U13" s="72" t="str">
        <f>HYPERLINK("https://pbs.twimg.com/media/E5-SOUeWYAAXdlY.jpg")</f>
        <v>https://pbs.twimg.com/media/E5-SOUeWYAAXdlY.jpg</v>
      </c>
      <c r="V13" s="72" t="str">
        <f>HYPERLINK("https://pbs.twimg.com/media/E5-SOUeWYAAXdlY.jpg")</f>
        <v>https://pbs.twimg.com/media/E5-SOUeWYAAXdlY.jpg</v>
      </c>
      <c r="W13" s="70">
        <v>44387.995474537034</v>
      </c>
      <c r="X13" s="76">
        <v>44387</v>
      </c>
      <c r="Y13" s="74" t="s">
        <v>8515</v>
      </c>
      <c r="Z13" s="72" t="str">
        <f>HYPERLINK("https://twitter.com/xaosprincess/status/1414009915568427015")</f>
        <v>https://twitter.com/xaosprincess/status/1414009915568427015</v>
      </c>
      <c r="AA13" s="68"/>
      <c r="AB13" s="68"/>
      <c r="AC13" s="74" t="s">
        <v>8532</v>
      </c>
      <c r="AD13" s="74" t="s">
        <v>8554</v>
      </c>
      <c r="AE13" s="68" t="b">
        <v>0</v>
      </c>
      <c r="AF13" s="68">
        <v>10</v>
      </c>
      <c r="AG13" s="74" t="s">
        <v>8555</v>
      </c>
      <c r="AH13" s="68" t="b">
        <v>0</v>
      </c>
      <c r="AI13" s="68" t="s">
        <v>248</v>
      </c>
      <c r="AJ13" s="68"/>
      <c r="AK13" s="74" t="s">
        <v>247</v>
      </c>
      <c r="AL13" s="68" t="b">
        <v>0</v>
      </c>
      <c r="AM13" s="68">
        <v>6</v>
      </c>
      <c r="AN13" s="74" t="s">
        <v>247</v>
      </c>
      <c r="AO13" s="74" t="s">
        <v>250</v>
      </c>
      <c r="AP13" s="68" t="b">
        <v>0</v>
      </c>
      <c r="AQ13" s="74" t="s">
        <v>8554</v>
      </c>
      <c r="AR13" s="68" t="s">
        <v>244</v>
      </c>
      <c r="AS13" s="68">
        <v>0</v>
      </c>
      <c r="AT13" s="68">
        <v>0</v>
      </c>
      <c r="AU13" s="68"/>
      <c r="AV13" s="68"/>
      <c r="AW13" s="68"/>
      <c r="AX13" s="68"/>
      <c r="AY13" s="68"/>
      <c r="AZ13" s="68"/>
      <c r="BA13" s="68"/>
      <c r="BB13" s="68"/>
      <c r="BC13" s="68">
        <v>1</v>
      </c>
      <c r="BD13" s="67" t="str">
        <f>REPLACE(INDEX(GroupVertices[Group],MATCH(Edges99[[#This Row],[Vertex 1]],GroupVertices[Vertex],0)),1,1,"")</f>
        <v>1</v>
      </c>
      <c r="BE13" s="67" t="str">
        <f>REPLACE(INDEX(GroupVertices[Group],MATCH(Edges99[[#This Row],[Vertex 2]],GroupVertices[Vertex],0)),1,1,"")</f>
        <v>1</v>
      </c>
      <c r="BF13" s="49"/>
      <c r="BG13" s="50"/>
      <c r="BH13" s="49"/>
      <c r="BI13" s="50"/>
      <c r="BJ13" s="49"/>
      <c r="BK13" s="50"/>
      <c r="BL13" s="49"/>
      <c r="BM13" s="50"/>
      <c r="BN13" s="49"/>
    </row>
    <row r="14" spans="1:66" ht="15">
      <c r="A14" s="66" t="s">
        <v>8442</v>
      </c>
      <c r="B14" s="66" t="s">
        <v>8455</v>
      </c>
      <c r="C14" s="83"/>
      <c r="D14" s="99"/>
      <c r="E14" s="100"/>
      <c r="F14" s="101"/>
      <c r="G14" s="83"/>
      <c r="H14" s="82"/>
      <c r="I14" s="102"/>
      <c r="J14" s="102"/>
      <c r="K14" s="35" t="s">
        <v>65</v>
      </c>
      <c r="L14" s="105">
        <v>14</v>
      </c>
      <c r="M14" s="105"/>
      <c r="N14" s="104"/>
      <c r="O14" s="68" t="s">
        <v>245</v>
      </c>
      <c r="P14" s="70">
        <v>44397.86855324074</v>
      </c>
      <c r="Q14" s="68" t="s">
        <v>8486</v>
      </c>
      <c r="R14" s="68"/>
      <c r="S14" s="68"/>
      <c r="T14" s="74" t="s">
        <v>8505</v>
      </c>
      <c r="U14" s="72" t="str">
        <f>HYPERLINK("https://pbs.twimg.com/media/E5-SOUeWYAAXdlY.jpg")</f>
        <v>https://pbs.twimg.com/media/E5-SOUeWYAAXdlY.jpg</v>
      </c>
      <c r="V14" s="72" t="str">
        <f>HYPERLINK("https://pbs.twimg.com/media/E5-SOUeWYAAXdlY.jpg")</f>
        <v>https://pbs.twimg.com/media/E5-SOUeWYAAXdlY.jpg</v>
      </c>
      <c r="W14" s="70">
        <v>44397.86855324074</v>
      </c>
      <c r="X14" s="76">
        <v>44397</v>
      </c>
      <c r="Y14" s="74" t="s">
        <v>8514</v>
      </c>
      <c r="Z14" s="72" t="str">
        <f>HYPERLINK("https://twitter.com/a11y_mmo/status/1417587797217714178")</f>
        <v>https://twitter.com/a11y_mmo/status/1417587797217714178</v>
      </c>
      <c r="AA14" s="68"/>
      <c r="AB14" s="68"/>
      <c r="AC14" s="74" t="s">
        <v>8531</v>
      </c>
      <c r="AD14" s="68"/>
      <c r="AE14" s="68" t="b">
        <v>0</v>
      </c>
      <c r="AF14" s="68">
        <v>0</v>
      </c>
      <c r="AG14" s="74" t="s">
        <v>247</v>
      </c>
      <c r="AH14" s="68" t="b">
        <v>0</v>
      </c>
      <c r="AI14" s="68" t="s">
        <v>248</v>
      </c>
      <c r="AJ14" s="68"/>
      <c r="AK14" s="74" t="s">
        <v>247</v>
      </c>
      <c r="AL14" s="68" t="b">
        <v>0</v>
      </c>
      <c r="AM14" s="68">
        <v>6</v>
      </c>
      <c r="AN14" s="74" t="s">
        <v>8532</v>
      </c>
      <c r="AO14" s="74" t="s">
        <v>250</v>
      </c>
      <c r="AP14" s="68" t="b">
        <v>0</v>
      </c>
      <c r="AQ14" s="74" t="s">
        <v>8532</v>
      </c>
      <c r="AR14" s="68" t="s">
        <v>204</v>
      </c>
      <c r="AS14" s="68">
        <v>0</v>
      </c>
      <c r="AT14" s="68">
        <v>0</v>
      </c>
      <c r="AU14" s="68"/>
      <c r="AV14" s="68"/>
      <c r="AW14" s="68"/>
      <c r="AX14" s="68"/>
      <c r="AY14" s="68"/>
      <c r="AZ14" s="68"/>
      <c r="BA14" s="68"/>
      <c r="BB14" s="68"/>
      <c r="BC14" s="68">
        <v>1</v>
      </c>
      <c r="BD14" s="67" t="str">
        <f>REPLACE(INDEX(GroupVertices[Group],MATCH(Edges99[[#This Row],[Vertex 1]],GroupVertices[Vertex],0)),1,1,"")</f>
        <v>1</v>
      </c>
      <c r="BE14" s="67" t="str">
        <f>REPLACE(INDEX(GroupVertices[Group],MATCH(Edges99[[#This Row],[Vertex 2]],GroupVertices[Vertex],0)),1,1,"")</f>
        <v>1</v>
      </c>
      <c r="BF14" s="49"/>
      <c r="BG14" s="50"/>
      <c r="BH14" s="49"/>
      <c r="BI14" s="50"/>
      <c r="BJ14" s="49"/>
      <c r="BK14" s="50"/>
      <c r="BL14" s="49"/>
      <c r="BM14" s="50"/>
      <c r="BN14" s="49"/>
    </row>
    <row r="15" spans="1:66" ht="15">
      <c r="A15" s="66" t="s">
        <v>8443</v>
      </c>
      <c r="B15" s="66" t="s">
        <v>8456</v>
      </c>
      <c r="C15" s="83"/>
      <c r="D15" s="99"/>
      <c r="E15" s="100"/>
      <c r="F15" s="101"/>
      <c r="G15" s="83"/>
      <c r="H15" s="82"/>
      <c r="I15" s="102"/>
      <c r="J15" s="102"/>
      <c r="K15" s="35" t="s">
        <v>65</v>
      </c>
      <c r="L15" s="105">
        <v>15</v>
      </c>
      <c r="M15" s="105"/>
      <c r="N15" s="104"/>
      <c r="O15" s="68" t="s">
        <v>243</v>
      </c>
      <c r="P15" s="70">
        <v>44387.995474537034</v>
      </c>
      <c r="Q15" s="68" t="s">
        <v>8486</v>
      </c>
      <c r="R15" s="68"/>
      <c r="S15" s="68"/>
      <c r="T15" s="74" t="s">
        <v>8505</v>
      </c>
      <c r="U15" s="72" t="str">
        <f>HYPERLINK("https://pbs.twimg.com/media/E5-SOUeWYAAXdlY.jpg")</f>
        <v>https://pbs.twimg.com/media/E5-SOUeWYAAXdlY.jpg</v>
      </c>
      <c r="V15" s="72" t="str">
        <f>HYPERLINK("https://pbs.twimg.com/media/E5-SOUeWYAAXdlY.jpg")</f>
        <v>https://pbs.twimg.com/media/E5-SOUeWYAAXdlY.jpg</v>
      </c>
      <c r="W15" s="70">
        <v>44387.995474537034</v>
      </c>
      <c r="X15" s="76">
        <v>44387</v>
      </c>
      <c r="Y15" s="74" t="s">
        <v>8515</v>
      </c>
      <c r="Z15" s="72" t="str">
        <f>HYPERLINK("https://twitter.com/xaosprincess/status/1414009915568427015")</f>
        <v>https://twitter.com/xaosprincess/status/1414009915568427015</v>
      </c>
      <c r="AA15" s="68"/>
      <c r="AB15" s="68"/>
      <c r="AC15" s="74" t="s">
        <v>8532</v>
      </c>
      <c r="AD15" s="74" t="s">
        <v>8554</v>
      </c>
      <c r="AE15" s="68" t="b">
        <v>0</v>
      </c>
      <c r="AF15" s="68">
        <v>10</v>
      </c>
      <c r="AG15" s="74" t="s">
        <v>8555</v>
      </c>
      <c r="AH15" s="68" t="b">
        <v>0</v>
      </c>
      <c r="AI15" s="68" t="s">
        <v>248</v>
      </c>
      <c r="AJ15" s="68"/>
      <c r="AK15" s="74" t="s">
        <v>247</v>
      </c>
      <c r="AL15" s="68" t="b">
        <v>0</v>
      </c>
      <c r="AM15" s="68">
        <v>6</v>
      </c>
      <c r="AN15" s="74" t="s">
        <v>247</v>
      </c>
      <c r="AO15" s="74" t="s">
        <v>250</v>
      </c>
      <c r="AP15" s="68" t="b">
        <v>0</v>
      </c>
      <c r="AQ15" s="74" t="s">
        <v>8554</v>
      </c>
      <c r="AR15" s="68" t="s">
        <v>244</v>
      </c>
      <c r="AS15" s="68">
        <v>0</v>
      </c>
      <c r="AT15" s="68">
        <v>0</v>
      </c>
      <c r="AU15" s="68"/>
      <c r="AV15" s="68"/>
      <c r="AW15" s="68"/>
      <c r="AX15" s="68"/>
      <c r="AY15" s="68"/>
      <c r="AZ15" s="68"/>
      <c r="BA15" s="68"/>
      <c r="BB15" s="68"/>
      <c r="BC15" s="68">
        <v>1</v>
      </c>
      <c r="BD15" s="67" t="str">
        <f>REPLACE(INDEX(GroupVertices[Group],MATCH(Edges99[[#This Row],[Vertex 1]],GroupVertices[Vertex],0)),1,1,"")</f>
        <v>1</v>
      </c>
      <c r="BE15" s="67" t="str">
        <f>REPLACE(INDEX(GroupVertices[Group],MATCH(Edges99[[#This Row],[Vertex 2]],GroupVertices[Vertex],0)),1,1,"")</f>
        <v>1</v>
      </c>
      <c r="BF15" s="49"/>
      <c r="BG15" s="50"/>
      <c r="BH15" s="49"/>
      <c r="BI15" s="50"/>
      <c r="BJ15" s="49"/>
      <c r="BK15" s="50"/>
      <c r="BL15" s="49"/>
      <c r="BM15" s="50"/>
      <c r="BN15" s="49"/>
    </row>
    <row r="16" spans="1:66" ht="15">
      <c r="A16" s="66" t="s">
        <v>8442</v>
      </c>
      <c r="B16" s="66" t="s">
        <v>8456</v>
      </c>
      <c r="C16" s="83"/>
      <c r="D16" s="99"/>
      <c r="E16" s="100"/>
      <c r="F16" s="101"/>
      <c r="G16" s="83"/>
      <c r="H16" s="82"/>
      <c r="I16" s="102"/>
      <c r="J16" s="102"/>
      <c r="K16" s="35" t="s">
        <v>65</v>
      </c>
      <c r="L16" s="105">
        <v>16</v>
      </c>
      <c r="M16" s="105"/>
      <c r="N16" s="104"/>
      <c r="O16" s="68" t="s">
        <v>245</v>
      </c>
      <c r="P16" s="70">
        <v>44397.86855324074</v>
      </c>
      <c r="Q16" s="68" t="s">
        <v>8486</v>
      </c>
      <c r="R16" s="68"/>
      <c r="S16" s="68"/>
      <c r="T16" s="74" t="s">
        <v>8505</v>
      </c>
      <c r="U16" s="72" t="str">
        <f>HYPERLINK("https://pbs.twimg.com/media/E5-SOUeWYAAXdlY.jpg")</f>
        <v>https://pbs.twimg.com/media/E5-SOUeWYAAXdlY.jpg</v>
      </c>
      <c r="V16" s="72" t="str">
        <f>HYPERLINK("https://pbs.twimg.com/media/E5-SOUeWYAAXdlY.jpg")</f>
        <v>https://pbs.twimg.com/media/E5-SOUeWYAAXdlY.jpg</v>
      </c>
      <c r="W16" s="70">
        <v>44397.86855324074</v>
      </c>
      <c r="X16" s="76">
        <v>44397</v>
      </c>
      <c r="Y16" s="74" t="s">
        <v>8514</v>
      </c>
      <c r="Z16" s="72" t="str">
        <f>HYPERLINK("https://twitter.com/a11y_mmo/status/1417587797217714178")</f>
        <v>https://twitter.com/a11y_mmo/status/1417587797217714178</v>
      </c>
      <c r="AA16" s="68"/>
      <c r="AB16" s="68"/>
      <c r="AC16" s="74" t="s">
        <v>8531</v>
      </c>
      <c r="AD16" s="68"/>
      <c r="AE16" s="68" t="b">
        <v>0</v>
      </c>
      <c r="AF16" s="68">
        <v>0</v>
      </c>
      <c r="AG16" s="74" t="s">
        <v>247</v>
      </c>
      <c r="AH16" s="68" t="b">
        <v>0</v>
      </c>
      <c r="AI16" s="68" t="s">
        <v>248</v>
      </c>
      <c r="AJ16" s="68"/>
      <c r="AK16" s="74" t="s">
        <v>247</v>
      </c>
      <c r="AL16" s="68" t="b">
        <v>0</v>
      </c>
      <c r="AM16" s="68">
        <v>6</v>
      </c>
      <c r="AN16" s="74" t="s">
        <v>8532</v>
      </c>
      <c r="AO16" s="74" t="s">
        <v>250</v>
      </c>
      <c r="AP16" s="68" t="b">
        <v>0</v>
      </c>
      <c r="AQ16" s="74" t="s">
        <v>8532</v>
      </c>
      <c r="AR16" s="68" t="s">
        <v>204</v>
      </c>
      <c r="AS16" s="68">
        <v>0</v>
      </c>
      <c r="AT16" s="68">
        <v>0</v>
      </c>
      <c r="AU16" s="68"/>
      <c r="AV16" s="68"/>
      <c r="AW16" s="68"/>
      <c r="AX16" s="68"/>
      <c r="AY16" s="68"/>
      <c r="AZ16" s="68"/>
      <c r="BA16" s="68"/>
      <c r="BB16" s="68"/>
      <c r="BC16" s="68">
        <v>1</v>
      </c>
      <c r="BD16" s="67" t="str">
        <f>REPLACE(INDEX(GroupVertices[Group],MATCH(Edges99[[#This Row],[Vertex 1]],GroupVertices[Vertex],0)),1,1,"")</f>
        <v>1</v>
      </c>
      <c r="BE16" s="67" t="str">
        <f>REPLACE(INDEX(GroupVertices[Group],MATCH(Edges99[[#This Row],[Vertex 2]],GroupVertices[Vertex],0)),1,1,"")</f>
        <v>1</v>
      </c>
      <c r="BF16" s="49"/>
      <c r="BG16" s="50"/>
      <c r="BH16" s="49"/>
      <c r="BI16" s="50"/>
      <c r="BJ16" s="49"/>
      <c r="BK16" s="50"/>
      <c r="BL16" s="49"/>
      <c r="BM16" s="50"/>
      <c r="BN16" s="49"/>
    </row>
    <row r="17" spans="1:66" ht="15">
      <c r="A17" s="66" t="s">
        <v>8443</v>
      </c>
      <c r="B17" s="66" t="s">
        <v>8457</v>
      </c>
      <c r="C17" s="83"/>
      <c r="D17" s="99"/>
      <c r="E17" s="100"/>
      <c r="F17" s="101"/>
      <c r="G17" s="83"/>
      <c r="H17" s="82"/>
      <c r="I17" s="102"/>
      <c r="J17" s="102"/>
      <c r="K17" s="35" t="s">
        <v>65</v>
      </c>
      <c r="L17" s="105">
        <v>17</v>
      </c>
      <c r="M17" s="105"/>
      <c r="N17" s="104"/>
      <c r="O17" s="68" t="s">
        <v>243</v>
      </c>
      <c r="P17" s="70">
        <v>44387.995474537034</v>
      </c>
      <c r="Q17" s="68" t="s">
        <v>8486</v>
      </c>
      <c r="R17" s="68"/>
      <c r="S17" s="68"/>
      <c r="T17" s="74" t="s">
        <v>8505</v>
      </c>
      <c r="U17" s="72" t="str">
        <f>HYPERLINK("https://pbs.twimg.com/media/E5-SOUeWYAAXdlY.jpg")</f>
        <v>https://pbs.twimg.com/media/E5-SOUeWYAAXdlY.jpg</v>
      </c>
      <c r="V17" s="72" t="str">
        <f>HYPERLINK("https://pbs.twimg.com/media/E5-SOUeWYAAXdlY.jpg")</f>
        <v>https://pbs.twimg.com/media/E5-SOUeWYAAXdlY.jpg</v>
      </c>
      <c r="W17" s="70">
        <v>44387.995474537034</v>
      </c>
      <c r="X17" s="76">
        <v>44387</v>
      </c>
      <c r="Y17" s="74" t="s">
        <v>8515</v>
      </c>
      <c r="Z17" s="72" t="str">
        <f>HYPERLINK("https://twitter.com/xaosprincess/status/1414009915568427015")</f>
        <v>https://twitter.com/xaosprincess/status/1414009915568427015</v>
      </c>
      <c r="AA17" s="68"/>
      <c r="AB17" s="68"/>
      <c r="AC17" s="74" t="s">
        <v>8532</v>
      </c>
      <c r="AD17" s="74" t="s">
        <v>8554</v>
      </c>
      <c r="AE17" s="68" t="b">
        <v>0</v>
      </c>
      <c r="AF17" s="68">
        <v>10</v>
      </c>
      <c r="AG17" s="74" t="s">
        <v>8555</v>
      </c>
      <c r="AH17" s="68" t="b">
        <v>0</v>
      </c>
      <c r="AI17" s="68" t="s">
        <v>248</v>
      </c>
      <c r="AJ17" s="68"/>
      <c r="AK17" s="74" t="s">
        <v>247</v>
      </c>
      <c r="AL17" s="68" t="b">
        <v>0</v>
      </c>
      <c r="AM17" s="68">
        <v>6</v>
      </c>
      <c r="AN17" s="74" t="s">
        <v>247</v>
      </c>
      <c r="AO17" s="74" t="s">
        <v>250</v>
      </c>
      <c r="AP17" s="68" t="b">
        <v>0</v>
      </c>
      <c r="AQ17" s="74" t="s">
        <v>8554</v>
      </c>
      <c r="AR17" s="68" t="s">
        <v>244</v>
      </c>
      <c r="AS17" s="68">
        <v>0</v>
      </c>
      <c r="AT17" s="68">
        <v>0</v>
      </c>
      <c r="AU17" s="68"/>
      <c r="AV17" s="68"/>
      <c r="AW17" s="68"/>
      <c r="AX17" s="68"/>
      <c r="AY17" s="68"/>
      <c r="AZ17" s="68"/>
      <c r="BA17" s="68"/>
      <c r="BB17" s="68"/>
      <c r="BC17" s="68">
        <v>1</v>
      </c>
      <c r="BD17" s="67" t="str">
        <f>REPLACE(INDEX(GroupVertices[Group],MATCH(Edges99[[#This Row],[Vertex 1]],GroupVertices[Vertex],0)),1,1,"")</f>
        <v>1</v>
      </c>
      <c r="BE17" s="67" t="str">
        <f>REPLACE(INDEX(GroupVertices[Group],MATCH(Edges99[[#This Row],[Vertex 2]],GroupVertices[Vertex],0)),1,1,"")</f>
        <v>1</v>
      </c>
      <c r="BF17" s="49"/>
      <c r="BG17" s="50"/>
      <c r="BH17" s="49"/>
      <c r="BI17" s="50"/>
      <c r="BJ17" s="49"/>
      <c r="BK17" s="50"/>
      <c r="BL17" s="49"/>
      <c r="BM17" s="50"/>
      <c r="BN17" s="49"/>
    </row>
    <row r="18" spans="1:66" ht="15">
      <c r="A18" s="66" t="s">
        <v>8442</v>
      </c>
      <c r="B18" s="66" t="s">
        <v>8457</v>
      </c>
      <c r="C18" s="83"/>
      <c r="D18" s="99"/>
      <c r="E18" s="100"/>
      <c r="F18" s="101"/>
      <c r="G18" s="83"/>
      <c r="H18" s="82"/>
      <c r="I18" s="102"/>
      <c r="J18" s="102"/>
      <c r="K18" s="35" t="s">
        <v>65</v>
      </c>
      <c r="L18" s="105">
        <v>18</v>
      </c>
      <c r="M18" s="105"/>
      <c r="N18" s="104"/>
      <c r="O18" s="68" t="s">
        <v>245</v>
      </c>
      <c r="P18" s="70">
        <v>44397.86855324074</v>
      </c>
      <c r="Q18" s="68" t="s">
        <v>8486</v>
      </c>
      <c r="R18" s="68"/>
      <c r="S18" s="68"/>
      <c r="T18" s="74" t="s">
        <v>8505</v>
      </c>
      <c r="U18" s="72" t="str">
        <f>HYPERLINK("https://pbs.twimg.com/media/E5-SOUeWYAAXdlY.jpg")</f>
        <v>https://pbs.twimg.com/media/E5-SOUeWYAAXdlY.jpg</v>
      </c>
      <c r="V18" s="72" t="str">
        <f>HYPERLINK("https://pbs.twimg.com/media/E5-SOUeWYAAXdlY.jpg")</f>
        <v>https://pbs.twimg.com/media/E5-SOUeWYAAXdlY.jpg</v>
      </c>
      <c r="W18" s="70">
        <v>44397.86855324074</v>
      </c>
      <c r="X18" s="76">
        <v>44397</v>
      </c>
      <c r="Y18" s="74" t="s">
        <v>8514</v>
      </c>
      <c r="Z18" s="72" t="str">
        <f>HYPERLINK("https://twitter.com/a11y_mmo/status/1417587797217714178")</f>
        <v>https://twitter.com/a11y_mmo/status/1417587797217714178</v>
      </c>
      <c r="AA18" s="68"/>
      <c r="AB18" s="68"/>
      <c r="AC18" s="74" t="s">
        <v>8531</v>
      </c>
      <c r="AD18" s="68"/>
      <c r="AE18" s="68" t="b">
        <v>0</v>
      </c>
      <c r="AF18" s="68">
        <v>0</v>
      </c>
      <c r="AG18" s="74" t="s">
        <v>247</v>
      </c>
      <c r="AH18" s="68" t="b">
        <v>0</v>
      </c>
      <c r="AI18" s="68" t="s">
        <v>248</v>
      </c>
      <c r="AJ18" s="68"/>
      <c r="AK18" s="74" t="s">
        <v>247</v>
      </c>
      <c r="AL18" s="68" t="b">
        <v>0</v>
      </c>
      <c r="AM18" s="68">
        <v>6</v>
      </c>
      <c r="AN18" s="74" t="s">
        <v>8532</v>
      </c>
      <c r="AO18" s="74" t="s">
        <v>250</v>
      </c>
      <c r="AP18" s="68" t="b">
        <v>0</v>
      </c>
      <c r="AQ18" s="74" t="s">
        <v>8532</v>
      </c>
      <c r="AR18" s="68" t="s">
        <v>204</v>
      </c>
      <c r="AS18" s="68">
        <v>0</v>
      </c>
      <c r="AT18" s="68">
        <v>0</v>
      </c>
      <c r="AU18" s="68"/>
      <c r="AV18" s="68"/>
      <c r="AW18" s="68"/>
      <c r="AX18" s="68"/>
      <c r="AY18" s="68"/>
      <c r="AZ18" s="68"/>
      <c r="BA18" s="68"/>
      <c r="BB18" s="68"/>
      <c r="BC18" s="68">
        <v>1</v>
      </c>
      <c r="BD18" s="67" t="str">
        <f>REPLACE(INDEX(GroupVertices[Group],MATCH(Edges99[[#This Row],[Vertex 1]],GroupVertices[Vertex],0)),1,1,"")</f>
        <v>1</v>
      </c>
      <c r="BE18" s="67" t="str">
        <f>REPLACE(INDEX(GroupVertices[Group],MATCH(Edges99[[#This Row],[Vertex 2]],GroupVertices[Vertex],0)),1,1,"")</f>
        <v>1</v>
      </c>
      <c r="BF18" s="49"/>
      <c r="BG18" s="50"/>
      <c r="BH18" s="49"/>
      <c r="BI18" s="50"/>
      <c r="BJ18" s="49"/>
      <c r="BK18" s="50"/>
      <c r="BL18" s="49"/>
      <c r="BM18" s="50"/>
      <c r="BN18" s="49"/>
    </row>
    <row r="19" spans="1:66" ht="15">
      <c r="A19" s="66" t="s">
        <v>8443</v>
      </c>
      <c r="B19" s="66" t="s">
        <v>8458</v>
      </c>
      <c r="C19" s="83"/>
      <c r="D19" s="99"/>
      <c r="E19" s="100"/>
      <c r="F19" s="101"/>
      <c r="G19" s="83"/>
      <c r="H19" s="82"/>
      <c r="I19" s="102"/>
      <c r="J19" s="102"/>
      <c r="K19" s="35" t="s">
        <v>65</v>
      </c>
      <c r="L19" s="105">
        <v>19</v>
      </c>
      <c r="M19" s="105"/>
      <c r="N19" s="104"/>
      <c r="O19" s="68" t="s">
        <v>243</v>
      </c>
      <c r="P19" s="70">
        <v>44387.995474537034</v>
      </c>
      <c r="Q19" s="68" t="s">
        <v>8486</v>
      </c>
      <c r="R19" s="68"/>
      <c r="S19" s="68"/>
      <c r="T19" s="74" t="s">
        <v>8505</v>
      </c>
      <c r="U19" s="72" t="str">
        <f>HYPERLINK("https://pbs.twimg.com/media/E5-SOUeWYAAXdlY.jpg")</f>
        <v>https://pbs.twimg.com/media/E5-SOUeWYAAXdlY.jpg</v>
      </c>
      <c r="V19" s="72" t="str">
        <f>HYPERLINK("https://pbs.twimg.com/media/E5-SOUeWYAAXdlY.jpg")</f>
        <v>https://pbs.twimg.com/media/E5-SOUeWYAAXdlY.jpg</v>
      </c>
      <c r="W19" s="70">
        <v>44387.995474537034</v>
      </c>
      <c r="X19" s="76">
        <v>44387</v>
      </c>
      <c r="Y19" s="74" t="s">
        <v>8515</v>
      </c>
      <c r="Z19" s="72" t="str">
        <f>HYPERLINK("https://twitter.com/xaosprincess/status/1414009915568427015")</f>
        <v>https://twitter.com/xaosprincess/status/1414009915568427015</v>
      </c>
      <c r="AA19" s="68"/>
      <c r="AB19" s="68"/>
      <c r="AC19" s="74" t="s">
        <v>8532</v>
      </c>
      <c r="AD19" s="74" t="s">
        <v>8554</v>
      </c>
      <c r="AE19" s="68" t="b">
        <v>0</v>
      </c>
      <c r="AF19" s="68">
        <v>10</v>
      </c>
      <c r="AG19" s="74" t="s">
        <v>8555</v>
      </c>
      <c r="AH19" s="68" t="b">
        <v>0</v>
      </c>
      <c r="AI19" s="68" t="s">
        <v>248</v>
      </c>
      <c r="AJ19" s="68"/>
      <c r="AK19" s="74" t="s">
        <v>247</v>
      </c>
      <c r="AL19" s="68" t="b">
        <v>0</v>
      </c>
      <c r="AM19" s="68">
        <v>6</v>
      </c>
      <c r="AN19" s="74" t="s">
        <v>247</v>
      </c>
      <c r="AO19" s="74" t="s">
        <v>250</v>
      </c>
      <c r="AP19" s="68" t="b">
        <v>0</v>
      </c>
      <c r="AQ19" s="74" t="s">
        <v>8554</v>
      </c>
      <c r="AR19" s="68" t="s">
        <v>244</v>
      </c>
      <c r="AS19" s="68">
        <v>0</v>
      </c>
      <c r="AT19" s="68">
        <v>0</v>
      </c>
      <c r="AU19" s="68"/>
      <c r="AV19" s="68"/>
      <c r="AW19" s="68"/>
      <c r="AX19" s="68"/>
      <c r="AY19" s="68"/>
      <c r="AZ19" s="68"/>
      <c r="BA19" s="68"/>
      <c r="BB19" s="68"/>
      <c r="BC19" s="68">
        <v>1</v>
      </c>
      <c r="BD19" s="67" t="str">
        <f>REPLACE(INDEX(GroupVertices[Group],MATCH(Edges99[[#This Row],[Vertex 1]],GroupVertices[Vertex],0)),1,1,"")</f>
        <v>1</v>
      </c>
      <c r="BE19" s="67" t="str">
        <f>REPLACE(INDEX(GroupVertices[Group],MATCH(Edges99[[#This Row],[Vertex 2]],GroupVertices[Vertex],0)),1,1,"")</f>
        <v>1</v>
      </c>
      <c r="BF19" s="49"/>
      <c r="BG19" s="50"/>
      <c r="BH19" s="49"/>
      <c r="BI19" s="50"/>
      <c r="BJ19" s="49"/>
      <c r="BK19" s="50"/>
      <c r="BL19" s="49"/>
      <c r="BM19" s="50"/>
      <c r="BN19" s="49"/>
    </row>
    <row r="20" spans="1:66" ht="15">
      <c r="A20" s="66" t="s">
        <v>8442</v>
      </c>
      <c r="B20" s="66" t="s">
        <v>8458</v>
      </c>
      <c r="C20" s="83"/>
      <c r="D20" s="99"/>
      <c r="E20" s="100"/>
      <c r="F20" s="101"/>
      <c r="G20" s="83"/>
      <c r="H20" s="82"/>
      <c r="I20" s="102"/>
      <c r="J20" s="102"/>
      <c r="K20" s="35" t="s">
        <v>65</v>
      </c>
      <c r="L20" s="105">
        <v>20</v>
      </c>
      <c r="M20" s="105"/>
      <c r="N20" s="104"/>
      <c r="O20" s="68" t="s">
        <v>245</v>
      </c>
      <c r="P20" s="70">
        <v>44397.86855324074</v>
      </c>
      <c r="Q20" s="68" t="s">
        <v>8486</v>
      </c>
      <c r="R20" s="68"/>
      <c r="S20" s="68"/>
      <c r="T20" s="74" t="s">
        <v>8505</v>
      </c>
      <c r="U20" s="72" t="str">
        <f>HYPERLINK("https://pbs.twimg.com/media/E5-SOUeWYAAXdlY.jpg")</f>
        <v>https://pbs.twimg.com/media/E5-SOUeWYAAXdlY.jpg</v>
      </c>
      <c r="V20" s="72" t="str">
        <f>HYPERLINK("https://pbs.twimg.com/media/E5-SOUeWYAAXdlY.jpg")</f>
        <v>https://pbs.twimg.com/media/E5-SOUeWYAAXdlY.jpg</v>
      </c>
      <c r="W20" s="70">
        <v>44397.86855324074</v>
      </c>
      <c r="X20" s="76">
        <v>44397</v>
      </c>
      <c r="Y20" s="74" t="s">
        <v>8514</v>
      </c>
      <c r="Z20" s="72" t="str">
        <f>HYPERLINK("https://twitter.com/a11y_mmo/status/1417587797217714178")</f>
        <v>https://twitter.com/a11y_mmo/status/1417587797217714178</v>
      </c>
      <c r="AA20" s="68"/>
      <c r="AB20" s="68"/>
      <c r="AC20" s="74" t="s">
        <v>8531</v>
      </c>
      <c r="AD20" s="68"/>
      <c r="AE20" s="68" t="b">
        <v>0</v>
      </c>
      <c r="AF20" s="68">
        <v>0</v>
      </c>
      <c r="AG20" s="74" t="s">
        <v>247</v>
      </c>
      <c r="AH20" s="68" t="b">
        <v>0</v>
      </c>
      <c r="AI20" s="68" t="s">
        <v>248</v>
      </c>
      <c r="AJ20" s="68"/>
      <c r="AK20" s="74" t="s">
        <v>247</v>
      </c>
      <c r="AL20" s="68" t="b">
        <v>0</v>
      </c>
      <c r="AM20" s="68">
        <v>6</v>
      </c>
      <c r="AN20" s="74" t="s">
        <v>8532</v>
      </c>
      <c r="AO20" s="74" t="s">
        <v>250</v>
      </c>
      <c r="AP20" s="68" t="b">
        <v>0</v>
      </c>
      <c r="AQ20" s="74" t="s">
        <v>8532</v>
      </c>
      <c r="AR20" s="68" t="s">
        <v>204</v>
      </c>
      <c r="AS20" s="68">
        <v>0</v>
      </c>
      <c r="AT20" s="68">
        <v>0</v>
      </c>
      <c r="AU20" s="68"/>
      <c r="AV20" s="68"/>
      <c r="AW20" s="68"/>
      <c r="AX20" s="68"/>
      <c r="AY20" s="68"/>
      <c r="AZ20" s="68"/>
      <c r="BA20" s="68"/>
      <c r="BB20" s="68"/>
      <c r="BC20" s="68">
        <v>1</v>
      </c>
      <c r="BD20" s="67" t="str">
        <f>REPLACE(INDEX(GroupVertices[Group],MATCH(Edges99[[#This Row],[Vertex 1]],GroupVertices[Vertex],0)),1,1,"")</f>
        <v>1</v>
      </c>
      <c r="BE20" s="67" t="str">
        <f>REPLACE(INDEX(GroupVertices[Group],MATCH(Edges99[[#This Row],[Vertex 2]],GroupVertices[Vertex],0)),1,1,"")</f>
        <v>1</v>
      </c>
      <c r="BF20" s="49"/>
      <c r="BG20" s="50"/>
      <c r="BH20" s="49"/>
      <c r="BI20" s="50"/>
      <c r="BJ20" s="49"/>
      <c r="BK20" s="50"/>
      <c r="BL20" s="49"/>
      <c r="BM20" s="50"/>
      <c r="BN20" s="49"/>
    </row>
    <row r="21" spans="1:66" ht="15">
      <c r="A21" s="66" t="s">
        <v>8443</v>
      </c>
      <c r="B21" s="66" t="s">
        <v>8459</v>
      </c>
      <c r="C21" s="83"/>
      <c r="D21" s="99"/>
      <c r="E21" s="100"/>
      <c r="F21" s="101"/>
      <c r="G21" s="83"/>
      <c r="H21" s="82"/>
      <c r="I21" s="102"/>
      <c r="J21" s="102"/>
      <c r="K21" s="35" t="s">
        <v>65</v>
      </c>
      <c r="L21" s="105">
        <v>21</v>
      </c>
      <c r="M21" s="105"/>
      <c r="N21" s="104"/>
      <c r="O21" s="68" t="s">
        <v>243</v>
      </c>
      <c r="P21" s="70">
        <v>44387.995474537034</v>
      </c>
      <c r="Q21" s="68" t="s">
        <v>8486</v>
      </c>
      <c r="R21" s="68"/>
      <c r="S21" s="68"/>
      <c r="T21" s="74" t="s">
        <v>8505</v>
      </c>
      <c r="U21" s="72" t="str">
        <f>HYPERLINK("https://pbs.twimg.com/media/E5-SOUeWYAAXdlY.jpg")</f>
        <v>https://pbs.twimg.com/media/E5-SOUeWYAAXdlY.jpg</v>
      </c>
      <c r="V21" s="72" t="str">
        <f>HYPERLINK("https://pbs.twimg.com/media/E5-SOUeWYAAXdlY.jpg")</f>
        <v>https://pbs.twimg.com/media/E5-SOUeWYAAXdlY.jpg</v>
      </c>
      <c r="W21" s="70">
        <v>44387.995474537034</v>
      </c>
      <c r="X21" s="76">
        <v>44387</v>
      </c>
      <c r="Y21" s="74" t="s">
        <v>8515</v>
      </c>
      <c r="Z21" s="72" t="str">
        <f>HYPERLINK("https://twitter.com/xaosprincess/status/1414009915568427015")</f>
        <v>https://twitter.com/xaosprincess/status/1414009915568427015</v>
      </c>
      <c r="AA21" s="68"/>
      <c r="AB21" s="68"/>
      <c r="AC21" s="74" t="s">
        <v>8532</v>
      </c>
      <c r="AD21" s="74" t="s">
        <v>8554</v>
      </c>
      <c r="AE21" s="68" t="b">
        <v>0</v>
      </c>
      <c r="AF21" s="68">
        <v>10</v>
      </c>
      <c r="AG21" s="74" t="s">
        <v>8555</v>
      </c>
      <c r="AH21" s="68" t="b">
        <v>0</v>
      </c>
      <c r="AI21" s="68" t="s">
        <v>248</v>
      </c>
      <c r="AJ21" s="68"/>
      <c r="AK21" s="74" t="s">
        <v>247</v>
      </c>
      <c r="AL21" s="68" t="b">
        <v>0</v>
      </c>
      <c r="AM21" s="68">
        <v>6</v>
      </c>
      <c r="AN21" s="74" t="s">
        <v>247</v>
      </c>
      <c r="AO21" s="74" t="s">
        <v>250</v>
      </c>
      <c r="AP21" s="68" t="b">
        <v>0</v>
      </c>
      <c r="AQ21" s="74" t="s">
        <v>8554</v>
      </c>
      <c r="AR21" s="68" t="s">
        <v>244</v>
      </c>
      <c r="AS21" s="68">
        <v>0</v>
      </c>
      <c r="AT21" s="68">
        <v>0</v>
      </c>
      <c r="AU21" s="68"/>
      <c r="AV21" s="68"/>
      <c r="AW21" s="68"/>
      <c r="AX21" s="68"/>
      <c r="AY21" s="68"/>
      <c r="AZ21" s="68"/>
      <c r="BA21" s="68"/>
      <c r="BB21" s="68"/>
      <c r="BC21" s="68">
        <v>1</v>
      </c>
      <c r="BD21" s="67" t="str">
        <f>REPLACE(INDEX(GroupVertices[Group],MATCH(Edges99[[#This Row],[Vertex 1]],GroupVertices[Vertex],0)),1,1,"")</f>
        <v>1</v>
      </c>
      <c r="BE21" s="67" t="str">
        <f>REPLACE(INDEX(GroupVertices[Group],MATCH(Edges99[[#This Row],[Vertex 2]],GroupVertices[Vertex],0)),1,1,"")</f>
        <v>1</v>
      </c>
      <c r="BF21" s="49"/>
      <c r="BG21" s="50"/>
      <c r="BH21" s="49"/>
      <c r="BI21" s="50"/>
      <c r="BJ21" s="49"/>
      <c r="BK21" s="50"/>
      <c r="BL21" s="49"/>
      <c r="BM21" s="50"/>
      <c r="BN21" s="49"/>
    </row>
    <row r="22" spans="1:66" ht="15">
      <c r="A22" s="66" t="s">
        <v>8442</v>
      </c>
      <c r="B22" s="66" t="s">
        <v>8459</v>
      </c>
      <c r="C22" s="83"/>
      <c r="D22" s="99"/>
      <c r="E22" s="100"/>
      <c r="F22" s="101"/>
      <c r="G22" s="83"/>
      <c r="H22" s="82"/>
      <c r="I22" s="102"/>
      <c r="J22" s="102"/>
      <c r="K22" s="35" t="s">
        <v>65</v>
      </c>
      <c r="L22" s="105">
        <v>22</v>
      </c>
      <c r="M22" s="105"/>
      <c r="N22" s="104"/>
      <c r="O22" s="68" t="s">
        <v>245</v>
      </c>
      <c r="P22" s="70">
        <v>44397.86855324074</v>
      </c>
      <c r="Q22" s="68" t="s">
        <v>8486</v>
      </c>
      <c r="R22" s="68"/>
      <c r="S22" s="68"/>
      <c r="T22" s="74" t="s">
        <v>8505</v>
      </c>
      <c r="U22" s="72" t="str">
        <f>HYPERLINK("https://pbs.twimg.com/media/E5-SOUeWYAAXdlY.jpg")</f>
        <v>https://pbs.twimg.com/media/E5-SOUeWYAAXdlY.jpg</v>
      </c>
      <c r="V22" s="72" t="str">
        <f>HYPERLINK("https://pbs.twimg.com/media/E5-SOUeWYAAXdlY.jpg")</f>
        <v>https://pbs.twimg.com/media/E5-SOUeWYAAXdlY.jpg</v>
      </c>
      <c r="W22" s="70">
        <v>44397.86855324074</v>
      </c>
      <c r="X22" s="76">
        <v>44397</v>
      </c>
      <c r="Y22" s="74" t="s">
        <v>8514</v>
      </c>
      <c r="Z22" s="72" t="str">
        <f>HYPERLINK("https://twitter.com/a11y_mmo/status/1417587797217714178")</f>
        <v>https://twitter.com/a11y_mmo/status/1417587797217714178</v>
      </c>
      <c r="AA22" s="68"/>
      <c r="AB22" s="68"/>
      <c r="AC22" s="74" t="s">
        <v>8531</v>
      </c>
      <c r="AD22" s="68"/>
      <c r="AE22" s="68" t="b">
        <v>0</v>
      </c>
      <c r="AF22" s="68">
        <v>0</v>
      </c>
      <c r="AG22" s="74" t="s">
        <v>247</v>
      </c>
      <c r="AH22" s="68" t="b">
        <v>0</v>
      </c>
      <c r="AI22" s="68" t="s">
        <v>248</v>
      </c>
      <c r="AJ22" s="68"/>
      <c r="AK22" s="74" t="s">
        <v>247</v>
      </c>
      <c r="AL22" s="68" t="b">
        <v>0</v>
      </c>
      <c r="AM22" s="68">
        <v>6</v>
      </c>
      <c r="AN22" s="74" t="s">
        <v>8532</v>
      </c>
      <c r="AO22" s="74" t="s">
        <v>250</v>
      </c>
      <c r="AP22" s="68" t="b">
        <v>0</v>
      </c>
      <c r="AQ22" s="74" t="s">
        <v>8532</v>
      </c>
      <c r="AR22" s="68" t="s">
        <v>204</v>
      </c>
      <c r="AS22" s="68">
        <v>0</v>
      </c>
      <c r="AT22" s="68">
        <v>0</v>
      </c>
      <c r="AU22" s="68"/>
      <c r="AV22" s="68"/>
      <c r="AW22" s="68"/>
      <c r="AX22" s="68"/>
      <c r="AY22" s="68"/>
      <c r="AZ22" s="68"/>
      <c r="BA22" s="68"/>
      <c r="BB22" s="68"/>
      <c r="BC22" s="68">
        <v>1</v>
      </c>
      <c r="BD22" s="67" t="str">
        <f>REPLACE(INDEX(GroupVertices[Group],MATCH(Edges99[[#This Row],[Vertex 1]],GroupVertices[Vertex],0)),1,1,"")</f>
        <v>1</v>
      </c>
      <c r="BE22" s="67" t="str">
        <f>REPLACE(INDEX(GroupVertices[Group],MATCH(Edges99[[#This Row],[Vertex 2]],GroupVertices[Vertex],0)),1,1,"")</f>
        <v>1</v>
      </c>
      <c r="BF22" s="49"/>
      <c r="BG22" s="50"/>
      <c r="BH22" s="49"/>
      <c r="BI22" s="50"/>
      <c r="BJ22" s="49"/>
      <c r="BK22" s="50"/>
      <c r="BL22" s="49"/>
      <c r="BM22" s="50"/>
      <c r="BN22" s="49"/>
    </row>
    <row r="23" spans="1:66" ht="15">
      <c r="A23" s="66" t="s">
        <v>8443</v>
      </c>
      <c r="B23" s="66" t="s">
        <v>8460</v>
      </c>
      <c r="C23" s="83"/>
      <c r="D23" s="99"/>
      <c r="E23" s="100"/>
      <c r="F23" s="101"/>
      <c r="G23" s="83"/>
      <c r="H23" s="82"/>
      <c r="I23" s="102"/>
      <c r="J23" s="102"/>
      <c r="K23" s="35" t="s">
        <v>65</v>
      </c>
      <c r="L23" s="105">
        <v>23</v>
      </c>
      <c r="M23" s="105"/>
      <c r="N23" s="104"/>
      <c r="O23" s="68" t="s">
        <v>243</v>
      </c>
      <c r="P23" s="70">
        <v>44387.995474537034</v>
      </c>
      <c r="Q23" s="68" t="s">
        <v>8486</v>
      </c>
      <c r="R23" s="68"/>
      <c r="S23" s="68"/>
      <c r="T23" s="74" t="s">
        <v>8505</v>
      </c>
      <c r="U23" s="72" t="str">
        <f>HYPERLINK("https://pbs.twimg.com/media/E5-SOUeWYAAXdlY.jpg")</f>
        <v>https://pbs.twimg.com/media/E5-SOUeWYAAXdlY.jpg</v>
      </c>
      <c r="V23" s="72" t="str">
        <f>HYPERLINK("https://pbs.twimg.com/media/E5-SOUeWYAAXdlY.jpg")</f>
        <v>https://pbs.twimg.com/media/E5-SOUeWYAAXdlY.jpg</v>
      </c>
      <c r="W23" s="70">
        <v>44387.995474537034</v>
      </c>
      <c r="X23" s="76">
        <v>44387</v>
      </c>
      <c r="Y23" s="74" t="s">
        <v>8515</v>
      </c>
      <c r="Z23" s="72" t="str">
        <f>HYPERLINK("https://twitter.com/xaosprincess/status/1414009915568427015")</f>
        <v>https://twitter.com/xaosprincess/status/1414009915568427015</v>
      </c>
      <c r="AA23" s="68"/>
      <c r="AB23" s="68"/>
      <c r="AC23" s="74" t="s">
        <v>8532</v>
      </c>
      <c r="AD23" s="74" t="s">
        <v>8554</v>
      </c>
      <c r="AE23" s="68" t="b">
        <v>0</v>
      </c>
      <c r="AF23" s="68">
        <v>10</v>
      </c>
      <c r="AG23" s="74" t="s">
        <v>8555</v>
      </c>
      <c r="AH23" s="68" t="b">
        <v>0</v>
      </c>
      <c r="AI23" s="68" t="s">
        <v>248</v>
      </c>
      <c r="AJ23" s="68"/>
      <c r="AK23" s="74" t="s">
        <v>247</v>
      </c>
      <c r="AL23" s="68" t="b">
        <v>0</v>
      </c>
      <c r="AM23" s="68">
        <v>6</v>
      </c>
      <c r="AN23" s="74" t="s">
        <v>247</v>
      </c>
      <c r="AO23" s="74" t="s">
        <v>250</v>
      </c>
      <c r="AP23" s="68" t="b">
        <v>0</v>
      </c>
      <c r="AQ23" s="74" t="s">
        <v>8554</v>
      </c>
      <c r="AR23" s="68" t="s">
        <v>244</v>
      </c>
      <c r="AS23" s="68">
        <v>0</v>
      </c>
      <c r="AT23" s="68">
        <v>0</v>
      </c>
      <c r="AU23" s="68"/>
      <c r="AV23" s="68"/>
      <c r="AW23" s="68"/>
      <c r="AX23" s="68"/>
      <c r="AY23" s="68"/>
      <c r="AZ23" s="68"/>
      <c r="BA23" s="68"/>
      <c r="BB23" s="68"/>
      <c r="BC23" s="68">
        <v>1</v>
      </c>
      <c r="BD23" s="67" t="str">
        <f>REPLACE(INDEX(GroupVertices[Group],MATCH(Edges99[[#This Row],[Vertex 1]],GroupVertices[Vertex],0)),1,1,"")</f>
        <v>1</v>
      </c>
      <c r="BE23" s="67" t="str">
        <f>REPLACE(INDEX(GroupVertices[Group],MATCH(Edges99[[#This Row],[Vertex 2]],GroupVertices[Vertex],0)),1,1,"")</f>
        <v>1</v>
      </c>
      <c r="BF23" s="49"/>
      <c r="BG23" s="50"/>
      <c r="BH23" s="49"/>
      <c r="BI23" s="50"/>
      <c r="BJ23" s="49"/>
      <c r="BK23" s="50"/>
      <c r="BL23" s="49"/>
      <c r="BM23" s="50"/>
      <c r="BN23" s="49"/>
    </row>
    <row r="24" spans="1:66" ht="15">
      <c r="A24" s="66" t="s">
        <v>8442</v>
      </c>
      <c r="B24" s="66" t="s">
        <v>8460</v>
      </c>
      <c r="C24" s="83"/>
      <c r="D24" s="99"/>
      <c r="E24" s="100"/>
      <c r="F24" s="101"/>
      <c r="G24" s="83"/>
      <c r="H24" s="82"/>
      <c r="I24" s="102"/>
      <c r="J24" s="102"/>
      <c r="K24" s="35" t="s">
        <v>65</v>
      </c>
      <c r="L24" s="105">
        <v>24</v>
      </c>
      <c r="M24" s="105"/>
      <c r="N24" s="104"/>
      <c r="O24" s="68" t="s">
        <v>245</v>
      </c>
      <c r="P24" s="70">
        <v>44397.86855324074</v>
      </c>
      <c r="Q24" s="68" t="s">
        <v>8486</v>
      </c>
      <c r="R24" s="68"/>
      <c r="S24" s="68"/>
      <c r="T24" s="74" t="s">
        <v>8505</v>
      </c>
      <c r="U24" s="72" t="str">
        <f>HYPERLINK("https://pbs.twimg.com/media/E5-SOUeWYAAXdlY.jpg")</f>
        <v>https://pbs.twimg.com/media/E5-SOUeWYAAXdlY.jpg</v>
      </c>
      <c r="V24" s="72" t="str">
        <f>HYPERLINK("https://pbs.twimg.com/media/E5-SOUeWYAAXdlY.jpg")</f>
        <v>https://pbs.twimg.com/media/E5-SOUeWYAAXdlY.jpg</v>
      </c>
      <c r="W24" s="70">
        <v>44397.86855324074</v>
      </c>
      <c r="X24" s="76">
        <v>44397</v>
      </c>
      <c r="Y24" s="74" t="s">
        <v>8514</v>
      </c>
      <c r="Z24" s="72" t="str">
        <f>HYPERLINK("https://twitter.com/a11y_mmo/status/1417587797217714178")</f>
        <v>https://twitter.com/a11y_mmo/status/1417587797217714178</v>
      </c>
      <c r="AA24" s="68"/>
      <c r="AB24" s="68"/>
      <c r="AC24" s="74" t="s">
        <v>8531</v>
      </c>
      <c r="AD24" s="68"/>
      <c r="AE24" s="68" t="b">
        <v>0</v>
      </c>
      <c r="AF24" s="68">
        <v>0</v>
      </c>
      <c r="AG24" s="74" t="s">
        <v>247</v>
      </c>
      <c r="AH24" s="68" t="b">
        <v>0</v>
      </c>
      <c r="AI24" s="68" t="s">
        <v>248</v>
      </c>
      <c r="AJ24" s="68"/>
      <c r="AK24" s="74" t="s">
        <v>247</v>
      </c>
      <c r="AL24" s="68" t="b">
        <v>0</v>
      </c>
      <c r="AM24" s="68">
        <v>6</v>
      </c>
      <c r="AN24" s="74" t="s">
        <v>8532</v>
      </c>
      <c r="AO24" s="74" t="s">
        <v>250</v>
      </c>
      <c r="AP24" s="68" t="b">
        <v>0</v>
      </c>
      <c r="AQ24" s="74" t="s">
        <v>8532</v>
      </c>
      <c r="AR24" s="68" t="s">
        <v>204</v>
      </c>
      <c r="AS24" s="68">
        <v>0</v>
      </c>
      <c r="AT24" s="68">
        <v>0</v>
      </c>
      <c r="AU24" s="68"/>
      <c r="AV24" s="68"/>
      <c r="AW24" s="68"/>
      <c r="AX24" s="68"/>
      <c r="AY24" s="68"/>
      <c r="AZ24" s="68"/>
      <c r="BA24" s="68"/>
      <c r="BB24" s="68"/>
      <c r="BC24" s="68">
        <v>1</v>
      </c>
      <c r="BD24" s="67" t="str">
        <f>REPLACE(INDEX(GroupVertices[Group],MATCH(Edges99[[#This Row],[Vertex 1]],GroupVertices[Vertex],0)),1,1,"")</f>
        <v>1</v>
      </c>
      <c r="BE24" s="67" t="str">
        <f>REPLACE(INDEX(GroupVertices[Group],MATCH(Edges99[[#This Row],[Vertex 2]],GroupVertices[Vertex],0)),1,1,"")</f>
        <v>1</v>
      </c>
      <c r="BF24" s="49"/>
      <c r="BG24" s="50"/>
      <c r="BH24" s="49"/>
      <c r="BI24" s="50"/>
      <c r="BJ24" s="49"/>
      <c r="BK24" s="50"/>
      <c r="BL24" s="49"/>
      <c r="BM24" s="50"/>
      <c r="BN24" s="49"/>
    </row>
    <row r="25" spans="1:66" ht="15">
      <c r="A25" s="66" t="s">
        <v>8443</v>
      </c>
      <c r="B25" s="66" t="s">
        <v>8461</v>
      </c>
      <c r="C25" s="83"/>
      <c r="D25" s="99"/>
      <c r="E25" s="100"/>
      <c r="F25" s="101"/>
      <c r="G25" s="83"/>
      <c r="H25" s="82"/>
      <c r="I25" s="102"/>
      <c r="J25" s="102"/>
      <c r="K25" s="35" t="s">
        <v>65</v>
      </c>
      <c r="L25" s="105">
        <v>25</v>
      </c>
      <c r="M25" s="105"/>
      <c r="N25" s="104"/>
      <c r="O25" s="68" t="s">
        <v>243</v>
      </c>
      <c r="P25" s="70">
        <v>44387.995474537034</v>
      </c>
      <c r="Q25" s="68" t="s">
        <v>8486</v>
      </c>
      <c r="R25" s="68"/>
      <c r="S25" s="68"/>
      <c r="T25" s="74" t="s">
        <v>8505</v>
      </c>
      <c r="U25" s="72" t="str">
        <f>HYPERLINK("https://pbs.twimg.com/media/E5-SOUeWYAAXdlY.jpg")</f>
        <v>https://pbs.twimg.com/media/E5-SOUeWYAAXdlY.jpg</v>
      </c>
      <c r="V25" s="72" t="str">
        <f>HYPERLINK("https://pbs.twimg.com/media/E5-SOUeWYAAXdlY.jpg")</f>
        <v>https://pbs.twimg.com/media/E5-SOUeWYAAXdlY.jpg</v>
      </c>
      <c r="W25" s="70">
        <v>44387.995474537034</v>
      </c>
      <c r="X25" s="76">
        <v>44387</v>
      </c>
      <c r="Y25" s="74" t="s">
        <v>8515</v>
      </c>
      <c r="Z25" s="72" t="str">
        <f>HYPERLINK("https://twitter.com/xaosprincess/status/1414009915568427015")</f>
        <v>https://twitter.com/xaosprincess/status/1414009915568427015</v>
      </c>
      <c r="AA25" s="68"/>
      <c r="AB25" s="68"/>
      <c r="AC25" s="74" t="s">
        <v>8532</v>
      </c>
      <c r="AD25" s="74" t="s">
        <v>8554</v>
      </c>
      <c r="AE25" s="68" t="b">
        <v>0</v>
      </c>
      <c r="AF25" s="68">
        <v>10</v>
      </c>
      <c r="AG25" s="74" t="s">
        <v>8555</v>
      </c>
      <c r="AH25" s="68" t="b">
        <v>0</v>
      </c>
      <c r="AI25" s="68" t="s">
        <v>248</v>
      </c>
      <c r="AJ25" s="68"/>
      <c r="AK25" s="74" t="s">
        <v>247</v>
      </c>
      <c r="AL25" s="68" t="b">
        <v>0</v>
      </c>
      <c r="AM25" s="68">
        <v>6</v>
      </c>
      <c r="AN25" s="74" t="s">
        <v>247</v>
      </c>
      <c r="AO25" s="74" t="s">
        <v>250</v>
      </c>
      <c r="AP25" s="68" t="b">
        <v>0</v>
      </c>
      <c r="AQ25" s="74" t="s">
        <v>8554</v>
      </c>
      <c r="AR25" s="68" t="s">
        <v>244</v>
      </c>
      <c r="AS25" s="68">
        <v>0</v>
      </c>
      <c r="AT25" s="68">
        <v>0</v>
      </c>
      <c r="AU25" s="68"/>
      <c r="AV25" s="68"/>
      <c r="AW25" s="68"/>
      <c r="AX25" s="68"/>
      <c r="AY25" s="68"/>
      <c r="AZ25" s="68"/>
      <c r="BA25" s="68"/>
      <c r="BB25" s="68"/>
      <c r="BC25" s="68">
        <v>1</v>
      </c>
      <c r="BD25" s="67" t="str">
        <f>REPLACE(INDEX(GroupVertices[Group],MATCH(Edges99[[#This Row],[Vertex 1]],GroupVertices[Vertex],0)),1,1,"")</f>
        <v>1</v>
      </c>
      <c r="BE25" s="67" t="str">
        <f>REPLACE(INDEX(GroupVertices[Group],MATCH(Edges99[[#This Row],[Vertex 2]],GroupVertices[Vertex],0)),1,1,"")</f>
        <v>1</v>
      </c>
      <c r="BF25" s="49"/>
      <c r="BG25" s="50"/>
      <c r="BH25" s="49"/>
      <c r="BI25" s="50"/>
      <c r="BJ25" s="49"/>
      <c r="BK25" s="50"/>
      <c r="BL25" s="49"/>
      <c r="BM25" s="50"/>
      <c r="BN25" s="49"/>
    </row>
    <row r="26" spans="1:66" ht="15">
      <c r="A26" s="66" t="s">
        <v>8442</v>
      </c>
      <c r="B26" s="66" t="s">
        <v>8461</v>
      </c>
      <c r="C26" s="83"/>
      <c r="D26" s="99"/>
      <c r="E26" s="100"/>
      <c r="F26" s="101"/>
      <c r="G26" s="83"/>
      <c r="H26" s="82"/>
      <c r="I26" s="102"/>
      <c r="J26" s="102"/>
      <c r="K26" s="35" t="s">
        <v>65</v>
      </c>
      <c r="L26" s="105">
        <v>26</v>
      </c>
      <c r="M26" s="105"/>
      <c r="N26" s="104"/>
      <c r="O26" s="68" t="s">
        <v>245</v>
      </c>
      <c r="P26" s="70">
        <v>44397.86855324074</v>
      </c>
      <c r="Q26" s="68" t="s">
        <v>8486</v>
      </c>
      <c r="R26" s="68"/>
      <c r="S26" s="68"/>
      <c r="T26" s="74" t="s">
        <v>8505</v>
      </c>
      <c r="U26" s="72" t="str">
        <f>HYPERLINK("https://pbs.twimg.com/media/E5-SOUeWYAAXdlY.jpg")</f>
        <v>https://pbs.twimg.com/media/E5-SOUeWYAAXdlY.jpg</v>
      </c>
      <c r="V26" s="72" t="str">
        <f>HYPERLINK("https://pbs.twimg.com/media/E5-SOUeWYAAXdlY.jpg")</f>
        <v>https://pbs.twimg.com/media/E5-SOUeWYAAXdlY.jpg</v>
      </c>
      <c r="W26" s="70">
        <v>44397.86855324074</v>
      </c>
      <c r="X26" s="76">
        <v>44397</v>
      </c>
      <c r="Y26" s="74" t="s">
        <v>8514</v>
      </c>
      <c r="Z26" s="72" t="str">
        <f>HYPERLINK("https://twitter.com/a11y_mmo/status/1417587797217714178")</f>
        <v>https://twitter.com/a11y_mmo/status/1417587797217714178</v>
      </c>
      <c r="AA26" s="68"/>
      <c r="AB26" s="68"/>
      <c r="AC26" s="74" t="s">
        <v>8531</v>
      </c>
      <c r="AD26" s="68"/>
      <c r="AE26" s="68" t="b">
        <v>0</v>
      </c>
      <c r="AF26" s="68">
        <v>0</v>
      </c>
      <c r="AG26" s="74" t="s">
        <v>247</v>
      </c>
      <c r="AH26" s="68" t="b">
        <v>0</v>
      </c>
      <c r="AI26" s="68" t="s">
        <v>248</v>
      </c>
      <c r="AJ26" s="68"/>
      <c r="AK26" s="74" t="s">
        <v>247</v>
      </c>
      <c r="AL26" s="68" t="b">
        <v>0</v>
      </c>
      <c r="AM26" s="68">
        <v>6</v>
      </c>
      <c r="AN26" s="74" t="s">
        <v>8532</v>
      </c>
      <c r="AO26" s="74" t="s">
        <v>250</v>
      </c>
      <c r="AP26" s="68" t="b">
        <v>0</v>
      </c>
      <c r="AQ26" s="74" t="s">
        <v>8532</v>
      </c>
      <c r="AR26" s="68" t="s">
        <v>204</v>
      </c>
      <c r="AS26" s="68">
        <v>0</v>
      </c>
      <c r="AT26" s="68">
        <v>0</v>
      </c>
      <c r="AU26" s="68"/>
      <c r="AV26" s="68"/>
      <c r="AW26" s="68"/>
      <c r="AX26" s="68"/>
      <c r="AY26" s="68"/>
      <c r="AZ26" s="68"/>
      <c r="BA26" s="68"/>
      <c r="BB26" s="68"/>
      <c r="BC26" s="68">
        <v>1</v>
      </c>
      <c r="BD26" s="67" t="str">
        <f>REPLACE(INDEX(GroupVertices[Group],MATCH(Edges99[[#This Row],[Vertex 1]],GroupVertices[Vertex],0)),1,1,"")</f>
        <v>1</v>
      </c>
      <c r="BE26" s="67" t="str">
        <f>REPLACE(INDEX(GroupVertices[Group],MATCH(Edges99[[#This Row],[Vertex 2]],GroupVertices[Vertex],0)),1,1,"")</f>
        <v>1</v>
      </c>
      <c r="BF26" s="49"/>
      <c r="BG26" s="50"/>
      <c r="BH26" s="49"/>
      <c r="BI26" s="50"/>
      <c r="BJ26" s="49"/>
      <c r="BK26" s="50"/>
      <c r="BL26" s="49"/>
      <c r="BM26" s="50"/>
      <c r="BN26" s="49"/>
    </row>
    <row r="27" spans="1:66" ht="15">
      <c r="A27" s="66" t="s">
        <v>8443</v>
      </c>
      <c r="B27" s="66" t="s">
        <v>8462</v>
      </c>
      <c r="C27" s="83"/>
      <c r="D27" s="99"/>
      <c r="E27" s="100"/>
      <c r="F27" s="101"/>
      <c r="G27" s="83"/>
      <c r="H27" s="82"/>
      <c r="I27" s="102"/>
      <c r="J27" s="102"/>
      <c r="K27" s="35" t="s">
        <v>65</v>
      </c>
      <c r="L27" s="105">
        <v>27</v>
      </c>
      <c r="M27" s="105"/>
      <c r="N27" s="104"/>
      <c r="O27" s="68" t="s">
        <v>243</v>
      </c>
      <c r="P27" s="70">
        <v>44387.995474537034</v>
      </c>
      <c r="Q27" s="68" t="s">
        <v>8486</v>
      </c>
      <c r="R27" s="68"/>
      <c r="S27" s="68"/>
      <c r="T27" s="74" t="s">
        <v>8505</v>
      </c>
      <c r="U27" s="72" t="str">
        <f>HYPERLINK("https://pbs.twimg.com/media/E5-SOUeWYAAXdlY.jpg")</f>
        <v>https://pbs.twimg.com/media/E5-SOUeWYAAXdlY.jpg</v>
      </c>
      <c r="V27" s="72" t="str">
        <f>HYPERLINK("https://pbs.twimg.com/media/E5-SOUeWYAAXdlY.jpg")</f>
        <v>https://pbs.twimg.com/media/E5-SOUeWYAAXdlY.jpg</v>
      </c>
      <c r="W27" s="70">
        <v>44387.995474537034</v>
      </c>
      <c r="X27" s="76">
        <v>44387</v>
      </c>
      <c r="Y27" s="74" t="s">
        <v>8515</v>
      </c>
      <c r="Z27" s="72" t="str">
        <f>HYPERLINK("https://twitter.com/xaosprincess/status/1414009915568427015")</f>
        <v>https://twitter.com/xaosprincess/status/1414009915568427015</v>
      </c>
      <c r="AA27" s="68"/>
      <c r="AB27" s="68"/>
      <c r="AC27" s="74" t="s">
        <v>8532</v>
      </c>
      <c r="AD27" s="74" t="s">
        <v>8554</v>
      </c>
      <c r="AE27" s="68" t="b">
        <v>0</v>
      </c>
      <c r="AF27" s="68">
        <v>10</v>
      </c>
      <c r="AG27" s="74" t="s">
        <v>8555</v>
      </c>
      <c r="AH27" s="68" t="b">
        <v>0</v>
      </c>
      <c r="AI27" s="68" t="s">
        <v>248</v>
      </c>
      <c r="AJ27" s="68"/>
      <c r="AK27" s="74" t="s">
        <v>247</v>
      </c>
      <c r="AL27" s="68" t="b">
        <v>0</v>
      </c>
      <c r="AM27" s="68">
        <v>6</v>
      </c>
      <c r="AN27" s="74" t="s">
        <v>247</v>
      </c>
      <c r="AO27" s="74" t="s">
        <v>250</v>
      </c>
      <c r="AP27" s="68" t="b">
        <v>0</v>
      </c>
      <c r="AQ27" s="74" t="s">
        <v>8554</v>
      </c>
      <c r="AR27" s="68" t="s">
        <v>244</v>
      </c>
      <c r="AS27" s="68">
        <v>0</v>
      </c>
      <c r="AT27" s="68">
        <v>0</v>
      </c>
      <c r="AU27" s="68"/>
      <c r="AV27" s="68"/>
      <c r="AW27" s="68"/>
      <c r="AX27" s="68"/>
      <c r="AY27" s="68"/>
      <c r="AZ27" s="68"/>
      <c r="BA27" s="68"/>
      <c r="BB27" s="68"/>
      <c r="BC27" s="68">
        <v>1</v>
      </c>
      <c r="BD27" s="67" t="str">
        <f>REPLACE(INDEX(GroupVertices[Group],MATCH(Edges99[[#This Row],[Vertex 1]],GroupVertices[Vertex],0)),1,1,"")</f>
        <v>1</v>
      </c>
      <c r="BE27" s="67" t="str">
        <f>REPLACE(INDEX(GroupVertices[Group],MATCH(Edges99[[#This Row],[Vertex 2]],GroupVertices[Vertex],0)),1,1,"")</f>
        <v>1</v>
      </c>
      <c r="BF27" s="49"/>
      <c r="BG27" s="50"/>
      <c r="BH27" s="49"/>
      <c r="BI27" s="50"/>
      <c r="BJ27" s="49"/>
      <c r="BK27" s="50"/>
      <c r="BL27" s="49"/>
      <c r="BM27" s="50"/>
      <c r="BN27" s="49"/>
    </row>
    <row r="28" spans="1:66" ht="15">
      <c r="A28" s="66" t="s">
        <v>8442</v>
      </c>
      <c r="B28" s="66" t="s">
        <v>8462</v>
      </c>
      <c r="C28" s="83"/>
      <c r="D28" s="99"/>
      <c r="E28" s="100"/>
      <c r="F28" s="101"/>
      <c r="G28" s="83"/>
      <c r="H28" s="82"/>
      <c r="I28" s="102"/>
      <c r="J28" s="102"/>
      <c r="K28" s="35" t="s">
        <v>65</v>
      </c>
      <c r="L28" s="105">
        <v>28</v>
      </c>
      <c r="M28" s="105"/>
      <c r="N28" s="104"/>
      <c r="O28" s="68" t="s">
        <v>245</v>
      </c>
      <c r="P28" s="70">
        <v>44397.86855324074</v>
      </c>
      <c r="Q28" s="68" t="s">
        <v>8486</v>
      </c>
      <c r="R28" s="68"/>
      <c r="S28" s="68"/>
      <c r="T28" s="74" t="s">
        <v>8505</v>
      </c>
      <c r="U28" s="72" t="str">
        <f>HYPERLINK("https://pbs.twimg.com/media/E5-SOUeWYAAXdlY.jpg")</f>
        <v>https://pbs.twimg.com/media/E5-SOUeWYAAXdlY.jpg</v>
      </c>
      <c r="V28" s="72" t="str">
        <f>HYPERLINK("https://pbs.twimg.com/media/E5-SOUeWYAAXdlY.jpg")</f>
        <v>https://pbs.twimg.com/media/E5-SOUeWYAAXdlY.jpg</v>
      </c>
      <c r="W28" s="70">
        <v>44397.86855324074</v>
      </c>
      <c r="X28" s="76">
        <v>44397</v>
      </c>
      <c r="Y28" s="74" t="s">
        <v>8514</v>
      </c>
      <c r="Z28" s="72" t="str">
        <f>HYPERLINK("https://twitter.com/a11y_mmo/status/1417587797217714178")</f>
        <v>https://twitter.com/a11y_mmo/status/1417587797217714178</v>
      </c>
      <c r="AA28" s="68"/>
      <c r="AB28" s="68"/>
      <c r="AC28" s="74" t="s">
        <v>8531</v>
      </c>
      <c r="AD28" s="68"/>
      <c r="AE28" s="68" t="b">
        <v>0</v>
      </c>
      <c r="AF28" s="68">
        <v>0</v>
      </c>
      <c r="AG28" s="74" t="s">
        <v>247</v>
      </c>
      <c r="AH28" s="68" t="b">
        <v>0</v>
      </c>
      <c r="AI28" s="68" t="s">
        <v>248</v>
      </c>
      <c r="AJ28" s="68"/>
      <c r="AK28" s="74" t="s">
        <v>247</v>
      </c>
      <c r="AL28" s="68" t="b">
        <v>0</v>
      </c>
      <c r="AM28" s="68">
        <v>6</v>
      </c>
      <c r="AN28" s="74" t="s">
        <v>8532</v>
      </c>
      <c r="AO28" s="74" t="s">
        <v>250</v>
      </c>
      <c r="AP28" s="68" t="b">
        <v>0</v>
      </c>
      <c r="AQ28" s="74" t="s">
        <v>8532</v>
      </c>
      <c r="AR28" s="68" t="s">
        <v>204</v>
      </c>
      <c r="AS28" s="68">
        <v>0</v>
      </c>
      <c r="AT28" s="68">
        <v>0</v>
      </c>
      <c r="AU28" s="68"/>
      <c r="AV28" s="68"/>
      <c r="AW28" s="68"/>
      <c r="AX28" s="68"/>
      <c r="AY28" s="68"/>
      <c r="AZ28" s="68"/>
      <c r="BA28" s="68"/>
      <c r="BB28" s="68"/>
      <c r="BC28" s="68">
        <v>1</v>
      </c>
      <c r="BD28" s="67" t="str">
        <f>REPLACE(INDEX(GroupVertices[Group],MATCH(Edges99[[#This Row],[Vertex 1]],GroupVertices[Vertex],0)),1,1,"")</f>
        <v>1</v>
      </c>
      <c r="BE28" s="67" t="str">
        <f>REPLACE(INDEX(GroupVertices[Group],MATCH(Edges99[[#This Row],[Vertex 2]],GroupVertices[Vertex],0)),1,1,"")</f>
        <v>1</v>
      </c>
      <c r="BF28" s="49"/>
      <c r="BG28" s="50"/>
      <c r="BH28" s="49"/>
      <c r="BI28" s="50"/>
      <c r="BJ28" s="49"/>
      <c r="BK28" s="50"/>
      <c r="BL28" s="49"/>
      <c r="BM28" s="50"/>
      <c r="BN28" s="49"/>
    </row>
    <row r="29" spans="1:66" ht="15">
      <c r="A29" s="66" t="s">
        <v>8443</v>
      </c>
      <c r="B29" s="66" t="s">
        <v>8463</v>
      </c>
      <c r="C29" s="83"/>
      <c r="D29" s="99"/>
      <c r="E29" s="100"/>
      <c r="F29" s="101"/>
      <c r="G29" s="83"/>
      <c r="H29" s="82"/>
      <c r="I29" s="102"/>
      <c r="J29" s="102"/>
      <c r="K29" s="35" t="s">
        <v>65</v>
      </c>
      <c r="L29" s="105">
        <v>29</v>
      </c>
      <c r="M29" s="105"/>
      <c r="N29" s="104"/>
      <c r="O29" s="68" t="s">
        <v>243</v>
      </c>
      <c r="P29" s="70">
        <v>44387.995474537034</v>
      </c>
      <c r="Q29" s="68" t="s">
        <v>8486</v>
      </c>
      <c r="R29" s="68"/>
      <c r="S29" s="68"/>
      <c r="T29" s="74" t="s">
        <v>8505</v>
      </c>
      <c r="U29" s="72" t="str">
        <f>HYPERLINK("https://pbs.twimg.com/media/E5-SOUeWYAAXdlY.jpg")</f>
        <v>https://pbs.twimg.com/media/E5-SOUeWYAAXdlY.jpg</v>
      </c>
      <c r="V29" s="72" t="str">
        <f>HYPERLINK("https://pbs.twimg.com/media/E5-SOUeWYAAXdlY.jpg")</f>
        <v>https://pbs.twimg.com/media/E5-SOUeWYAAXdlY.jpg</v>
      </c>
      <c r="W29" s="70">
        <v>44387.995474537034</v>
      </c>
      <c r="X29" s="76">
        <v>44387</v>
      </c>
      <c r="Y29" s="74" t="s">
        <v>8515</v>
      </c>
      <c r="Z29" s="72" t="str">
        <f>HYPERLINK("https://twitter.com/xaosprincess/status/1414009915568427015")</f>
        <v>https://twitter.com/xaosprincess/status/1414009915568427015</v>
      </c>
      <c r="AA29" s="68"/>
      <c r="AB29" s="68"/>
      <c r="AC29" s="74" t="s">
        <v>8532</v>
      </c>
      <c r="AD29" s="74" t="s">
        <v>8554</v>
      </c>
      <c r="AE29" s="68" t="b">
        <v>0</v>
      </c>
      <c r="AF29" s="68">
        <v>10</v>
      </c>
      <c r="AG29" s="74" t="s">
        <v>8555</v>
      </c>
      <c r="AH29" s="68" t="b">
        <v>0</v>
      </c>
      <c r="AI29" s="68" t="s">
        <v>248</v>
      </c>
      <c r="AJ29" s="68"/>
      <c r="AK29" s="74" t="s">
        <v>247</v>
      </c>
      <c r="AL29" s="68" t="b">
        <v>0</v>
      </c>
      <c r="AM29" s="68">
        <v>6</v>
      </c>
      <c r="AN29" s="74" t="s">
        <v>247</v>
      </c>
      <c r="AO29" s="74" t="s">
        <v>250</v>
      </c>
      <c r="AP29" s="68" t="b">
        <v>0</v>
      </c>
      <c r="AQ29" s="74" t="s">
        <v>8554</v>
      </c>
      <c r="AR29" s="68" t="s">
        <v>244</v>
      </c>
      <c r="AS29" s="68">
        <v>0</v>
      </c>
      <c r="AT29" s="68">
        <v>0</v>
      </c>
      <c r="AU29" s="68"/>
      <c r="AV29" s="68"/>
      <c r="AW29" s="68"/>
      <c r="AX29" s="68"/>
      <c r="AY29" s="68"/>
      <c r="AZ29" s="68"/>
      <c r="BA29" s="68"/>
      <c r="BB29" s="68"/>
      <c r="BC29" s="68">
        <v>1</v>
      </c>
      <c r="BD29" s="67" t="str">
        <f>REPLACE(INDEX(GroupVertices[Group],MATCH(Edges99[[#This Row],[Vertex 1]],GroupVertices[Vertex],0)),1,1,"")</f>
        <v>1</v>
      </c>
      <c r="BE29" s="67" t="str">
        <f>REPLACE(INDEX(GroupVertices[Group],MATCH(Edges99[[#This Row],[Vertex 2]],GroupVertices[Vertex],0)),1,1,"")</f>
        <v>1</v>
      </c>
      <c r="BF29" s="49"/>
      <c r="BG29" s="50"/>
      <c r="BH29" s="49"/>
      <c r="BI29" s="50"/>
      <c r="BJ29" s="49"/>
      <c r="BK29" s="50"/>
      <c r="BL29" s="49"/>
      <c r="BM29" s="50"/>
      <c r="BN29" s="49"/>
    </row>
    <row r="30" spans="1:66" ht="15">
      <c r="A30" s="66" t="s">
        <v>8442</v>
      </c>
      <c r="B30" s="66" t="s">
        <v>8463</v>
      </c>
      <c r="C30" s="83"/>
      <c r="D30" s="99"/>
      <c r="E30" s="100"/>
      <c r="F30" s="101"/>
      <c r="G30" s="83"/>
      <c r="H30" s="82"/>
      <c r="I30" s="102"/>
      <c r="J30" s="102"/>
      <c r="K30" s="35" t="s">
        <v>65</v>
      </c>
      <c r="L30" s="105">
        <v>30</v>
      </c>
      <c r="M30" s="105"/>
      <c r="N30" s="104"/>
      <c r="O30" s="68" t="s">
        <v>245</v>
      </c>
      <c r="P30" s="70">
        <v>44397.86855324074</v>
      </c>
      <c r="Q30" s="68" t="s">
        <v>8486</v>
      </c>
      <c r="R30" s="68"/>
      <c r="S30" s="68"/>
      <c r="T30" s="74" t="s">
        <v>8505</v>
      </c>
      <c r="U30" s="72" t="str">
        <f>HYPERLINK("https://pbs.twimg.com/media/E5-SOUeWYAAXdlY.jpg")</f>
        <v>https://pbs.twimg.com/media/E5-SOUeWYAAXdlY.jpg</v>
      </c>
      <c r="V30" s="72" t="str">
        <f>HYPERLINK("https://pbs.twimg.com/media/E5-SOUeWYAAXdlY.jpg")</f>
        <v>https://pbs.twimg.com/media/E5-SOUeWYAAXdlY.jpg</v>
      </c>
      <c r="W30" s="70">
        <v>44397.86855324074</v>
      </c>
      <c r="X30" s="76">
        <v>44397</v>
      </c>
      <c r="Y30" s="74" t="s">
        <v>8514</v>
      </c>
      <c r="Z30" s="72" t="str">
        <f>HYPERLINK("https://twitter.com/a11y_mmo/status/1417587797217714178")</f>
        <v>https://twitter.com/a11y_mmo/status/1417587797217714178</v>
      </c>
      <c r="AA30" s="68"/>
      <c r="AB30" s="68"/>
      <c r="AC30" s="74" t="s">
        <v>8531</v>
      </c>
      <c r="AD30" s="68"/>
      <c r="AE30" s="68" t="b">
        <v>0</v>
      </c>
      <c r="AF30" s="68">
        <v>0</v>
      </c>
      <c r="AG30" s="74" t="s">
        <v>247</v>
      </c>
      <c r="AH30" s="68" t="b">
        <v>0</v>
      </c>
      <c r="AI30" s="68" t="s">
        <v>248</v>
      </c>
      <c r="AJ30" s="68"/>
      <c r="AK30" s="74" t="s">
        <v>247</v>
      </c>
      <c r="AL30" s="68" t="b">
        <v>0</v>
      </c>
      <c r="AM30" s="68">
        <v>6</v>
      </c>
      <c r="AN30" s="74" t="s">
        <v>8532</v>
      </c>
      <c r="AO30" s="74" t="s">
        <v>250</v>
      </c>
      <c r="AP30" s="68" t="b">
        <v>0</v>
      </c>
      <c r="AQ30" s="74" t="s">
        <v>8532</v>
      </c>
      <c r="AR30" s="68" t="s">
        <v>204</v>
      </c>
      <c r="AS30" s="68">
        <v>0</v>
      </c>
      <c r="AT30" s="68">
        <v>0</v>
      </c>
      <c r="AU30" s="68"/>
      <c r="AV30" s="68"/>
      <c r="AW30" s="68"/>
      <c r="AX30" s="68"/>
      <c r="AY30" s="68"/>
      <c r="AZ30" s="68"/>
      <c r="BA30" s="68"/>
      <c r="BB30" s="68"/>
      <c r="BC30" s="68">
        <v>1</v>
      </c>
      <c r="BD30" s="67" t="str">
        <f>REPLACE(INDEX(GroupVertices[Group],MATCH(Edges99[[#This Row],[Vertex 1]],GroupVertices[Vertex],0)),1,1,"")</f>
        <v>1</v>
      </c>
      <c r="BE30" s="67" t="str">
        <f>REPLACE(INDEX(GroupVertices[Group],MATCH(Edges99[[#This Row],[Vertex 2]],GroupVertices[Vertex],0)),1,1,"")</f>
        <v>1</v>
      </c>
      <c r="BF30" s="49"/>
      <c r="BG30" s="50"/>
      <c r="BH30" s="49"/>
      <c r="BI30" s="50"/>
      <c r="BJ30" s="49"/>
      <c r="BK30" s="50"/>
      <c r="BL30" s="49"/>
      <c r="BM30" s="50"/>
      <c r="BN30" s="49"/>
    </row>
    <row r="31" spans="1:66" ht="15">
      <c r="A31" s="66" t="s">
        <v>8443</v>
      </c>
      <c r="B31" s="66" t="s">
        <v>8464</v>
      </c>
      <c r="C31" s="83"/>
      <c r="D31" s="99"/>
      <c r="E31" s="100"/>
      <c r="F31" s="101"/>
      <c r="G31" s="83"/>
      <c r="H31" s="82"/>
      <c r="I31" s="102"/>
      <c r="J31" s="102"/>
      <c r="K31" s="35" t="s">
        <v>65</v>
      </c>
      <c r="L31" s="105">
        <v>31</v>
      </c>
      <c r="M31" s="105"/>
      <c r="N31" s="104"/>
      <c r="O31" s="68" t="s">
        <v>243</v>
      </c>
      <c r="P31" s="70">
        <v>44387.995474537034</v>
      </c>
      <c r="Q31" s="68" t="s">
        <v>8486</v>
      </c>
      <c r="R31" s="68"/>
      <c r="S31" s="68"/>
      <c r="T31" s="74" t="s">
        <v>8505</v>
      </c>
      <c r="U31" s="72" t="str">
        <f>HYPERLINK("https://pbs.twimg.com/media/E5-SOUeWYAAXdlY.jpg")</f>
        <v>https://pbs.twimg.com/media/E5-SOUeWYAAXdlY.jpg</v>
      </c>
      <c r="V31" s="72" t="str">
        <f>HYPERLINK("https://pbs.twimg.com/media/E5-SOUeWYAAXdlY.jpg")</f>
        <v>https://pbs.twimg.com/media/E5-SOUeWYAAXdlY.jpg</v>
      </c>
      <c r="W31" s="70">
        <v>44387.995474537034</v>
      </c>
      <c r="X31" s="76">
        <v>44387</v>
      </c>
      <c r="Y31" s="74" t="s">
        <v>8515</v>
      </c>
      <c r="Z31" s="72" t="str">
        <f>HYPERLINK("https://twitter.com/xaosprincess/status/1414009915568427015")</f>
        <v>https://twitter.com/xaosprincess/status/1414009915568427015</v>
      </c>
      <c r="AA31" s="68"/>
      <c r="AB31" s="68"/>
      <c r="AC31" s="74" t="s">
        <v>8532</v>
      </c>
      <c r="AD31" s="74" t="s">
        <v>8554</v>
      </c>
      <c r="AE31" s="68" t="b">
        <v>0</v>
      </c>
      <c r="AF31" s="68">
        <v>10</v>
      </c>
      <c r="AG31" s="74" t="s">
        <v>8555</v>
      </c>
      <c r="AH31" s="68" t="b">
        <v>0</v>
      </c>
      <c r="AI31" s="68" t="s">
        <v>248</v>
      </c>
      <c r="AJ31" s="68"/>
      <c r="AK31" s="74" t="s">
        <v>247</v>
      </c>
      <c r="AL31" s="68" t="b">
        <v>0</v>
      </c>
      <c r="AM31" s="68">
        <v>6</v>
      </c>
      <c r="AN31" s="74" t="s">
        <v>247</v>
      </c>
      <c r="AO31" s="74" t="s">
        <v>250</v>
      </c>
      <c r="AP31" s="68" t="b">
        <v>0</v>
      </c>
      <c r="AQ31" s="74" t="s">
        <v>8554</v>
      </c>
      <c r="AR31" s="68" t="s">
        <v>244</v>
      </c>
      <c r="AS31" s="68">
        <v>0</v>
      </c>
      <c r="AT31" s="68">
        <v>0</v>
      </c>
      <c r="AU31" s="68"/>
      <c r="AV31" s="68"/>
      <c r="AW31" s="68"/>
      <c r="AX31" s="68"/>
      <c r="AY31" s="68"/>
      <c r="AZ31" s="68"/>
      <c r="BA31" s="68"/>
      <c r="BB31" s="68"/>
      <c r="BC31" s="68">
        <v>1</v>
      </c>
      <c r="BD31" s="67" t="str">
        <f>REPLACE(INDEX(GroupVertices[Group],MATCH(Edges99[[#This Row],[Vertex 1]],GroupVertices[Vertex],0)),1,1,"")</f>
        <v>1</v>
      </c>
      <c r="BE31" s="67" t="str">
        <f>REPLACE(INDEX(GroupVertices[Group],MATCH(Edges99[[#This Row],[Vertex 2]],GroupVertices[Vertex],0)),1,1,"")</f>
        <v>1</v>
      </c>
      <c r="BF31" s="49"/>
      <c r="BG31" s="50"/>
      <c r="BH31" s="49"/>
      <c r="BI31" s="50"/>
      <c r="BJ31" s="49"/>
      <c r="BK31" s="50"/>
      <c r="BL31" s="49"/>
      <c r="BM31" s="50"/>
      <c r="BN31" s="49"/>
    </row>
    <row r="32" spans="1:66" ht="15">
      <c r="A32" s="66" t="s">
        <v>8442</v>
      </c>
      <c r="B32" s="66" t="s">
        <v>8464</v>
      </c>
      <c r="C32" s="83"/>
      <c r="D32" s="99"/>
      <c r="E32" s="100"/>
      <c r="F32" s="101"/>
      <c r="G32" s="83"/>
      <c r="H32" s="82"/>
      <c r="I32" s="102"/>
      <c r="J32" s="102"/>
      <c r="K32" s="35" t="s">
        <v>65</v>
      </c>
      <c r="L32" s="105">
        <v>32</v>
      </c>
      <c r="M32" s="105"/>
      <c r="N32" s="104"/>
      <c r="O32" s="68" t="s">
        <v>245</v>
      </c>
      <c r="P32" s="70">
        <v>44397.86855324074</v>
      </c>
      <c r="Q32" s="68" t="s">
        <v>8486</v>
      </c>
      <c r="R32" s="68"/>
      <c r="S32" s="68"/>
      <c r="T32" s="74" t="s">
        <v>8505</v>
      </c>
      <c r="U32" s="72" t="str">
        <f>HYPERLINK("https://pbs.twimg.com/media/E5-SOUeWYAAXdlY.jpg")</f>
        <v>https://pbs.twimg.com/media/E5-SOUeWYAAXdlY.jpg</v>
      </c>
      <c r="V32" s="72" t="str">
        <f>HYPERLINK("https://pbs.twimg.com/media/E5-SOUeWYAAXdlY.jpg")</f>
        <v>https://pbs.twimg.com/media/E5-SOUeWYAAXdlY.jpg</v>
      </c>
      <c r="W32" s="70">
        <v>44397.86855324074</v>
      </c>
      <c r="X32" s="76">
        <v>44397</v>
      </c>
      <c r="Y32" s="74" t="s">
        <v>8514</v>
      </c>
      <c r="Z32" s="72" t="str">
        <f>HYPERLINK("https://twitter.com/a11y_mmo/status/1417587797217714178")</f>
        <v>https://twitter.com/a11y_mmo/status/1417587797217714178</v>
      </c>
      <c r="AA32" s="68"/>
      <c r="AB32" s="68"/>
      <c r="AC32" s="74" t="s">
        <v>8531</v>
      </c>
      <c r="AD32" s="68"/>
      <c r="AE32" s="68" t="b">
        <v>0</v>
      </c>
      <c r="AF32" s="68">
        <v>0</v>
      </c>
      <c r="AG32" s="74" t="s">
        <v>247</v>
      </c>
      <c r="AH32" s="68" t="b">
        <v>0</v>
      </c>
      <c r="AI32" s="68" t="s">
        <v>248</v>
      </c>
      <c r="AJ32" s="68"/>
      <c r="AK32" s="74" t="s">
        <v>247</v>
      </c>
      <c r="AL32" s="68" t="b">
        <v>0</v>
      </c>
      <c r="AM32" s="68">
        <v>6</v>
      </c>
      <c r="AN32" s="74" t="s">
        <v>8532</v>
      </c>
      <c r="AO32" s="74" t="s">
        <v>250</v>
      </c>
      <c r="AP32" s="68" t="b">
        <v>0</v>
      </c>
      <c r="AQ32" s="74" t="s">
        <v>8532</v>
      </c>
      <c r="AR32" s="68" t="s">
        <v>204</v>
      </c>
      <c r="AS32" s="68">
        <v>0</v>
      </c>
      <c r="AT32" s="68">
        <v>0</v>
      </c>
      <c r="AU32" s="68"/>
      <c r="AV32" s="68"/>
      <c r="AW32" s="68"/>
      <c r="AX32" s="68"/>
      <c r="AY32" s="68"/>
      <c r="AZ32" s="68"/>
      <c r="BA32" s="68"/>
      <c r="BB32" s="68"/>
      <c r="BC32" s="68">
        <v>1</v>
      </c>
      <c r="BD32" s="67" t="str">
        <f>REPLACE(INDEX(GroupVertices[Group],MATCH(Edges99[[#This Row],[Vertex 1]],GroupVertices[Vertex],0)),1,1,"")</f>
        <v>1</v>
      </c>
      <c r="BE32" s="67" t="str">
        <f>REPLACE(INDEX(GroupVertices[Group],MATCH(Edges99[[#This Row],[Vertex 2]],GroupVertices[Vertex],0)),1,1,"")</f>
        <v>1</v>
      </c>
      <c r="BF32" s="49"/>
      <c r="BG32" s="50"/>
      <c r="BH32" s="49"/>
      <c r="BI32" s="50"/>
      <c r="BJ32" s="49"/>
      <c r="BK32" s="50"/>
      <c r="BL32" s="49"/>
      <c r="BM32" s="50"/>
      <c r="BN32" s="49"/>
    </row>
    <row r="33" spans="1:66" ht="15">
      <c r="A33" s="66" t="s">
        <v>8443</v>
      </c>
      <c r="B33" s="66" t="s">
        <v>8465</v>
      </c>
      <c r="C33" s="83"/>
      <c r="D33" s="99"/>
      <c r="E33" s="100"/>
      <c r="F33" s="101"/>
      <c r="G33" s="83"/>
      <c r="H33" s="82"/>
      <c r="I33" s="102"/>
      <c r="J33" s="102"/>
      <c r="K33" s="35" t="s">
        <v>65</v>
      </c>
      <c r="L33" s="105">
        <v>33</v>
      </c>
      <c r="M33" s="105"/>
      <c r="N33" s="104"/>
      <c r="O33" s="68" t="s">
        <v>243</v>
      </c>
      <c r="P33" s="70">
        <v>44387.995474537034</v>
      </c>
      <c r="Q33" s="68" t="s">
        <v>8486</v>
      </c>
      <c r="R33" s="68"/>
      <c r="S33" s="68"/>
      <c r="T33" s="74" t="s">
        <v>8505</v>
      </c>
      <c r="U33" s="72" t="str">
        <f>HYPERLINK("https://pbs.twimg.com/media/E5-SOUeWYAAXdlY.jpg")</f>
        <v>https://pbs.twimg.com/media/E5-SOUeWYAAXdlY.jpg</v>
      </c>
      <c r="V33" s="72" t="str">
        <f>HYPERLINK("https://pbs.twimg.com/media/E5-SOUeWYAAXdlY.jpg")</f>
        <v>https://pbs.twimg.com/media/E5-SOUeWYAAXdlY.jpg</v>
      </c>
      <c r="W33" s="70">
        <v>44387.995474537034</v>
      </c>
      <c r="X33" s="76">
        <v>44387</v>
      </c>
      <c r="Y33" s="74" t="s">
        <v>8515</v>
      </c>
      <c r="Z33" s="72" t="str">
        <f>HYPERLINK("https://twitter.com/xaosprincess/status/1414009915568427015")</f>
        <v>https://twitter.com/xaosprincess/status/1414009915568427015</v>
      </c>
      <c r="AA33" s="68"/>
      <c r="AB33" s="68"/>
      <c r="AC33" s="74" t="s">
        <v>8532</v>
      </c>
      <c r="AD33" s="74" t="s">
        <v>8554</v>
      </c>
      <c r="AE33" s="68" t="b">
        <v>0</v>
      </c>
      <c r="AF33" s="68">
        <v>10</v>
      </c>
      <c r="AG33" s="74" t="s">
        <v>8555</v>
      </c>
      <c r="AH33" s="68" t="b">
        <v>0</v>
      </c>
      <c r="AI33" s="68" t="s">
        <v>248</v>
      </c>
      <c r="AJ33" s="68"/>
      <c r="AK33" s="74" t="s">
        <v>247</v>
      </c>
      <c r="AL33" s="68" t="b">
        <v>0</v>
      </c>
      <c r="AM33" s="68">
        <v>6</v>
      </c>
      <c r="AN33" s="74" t="s">
        <v>247</v>
      </c>
      <c r="AO33" s="74" t="s">
        <v>250</v>
      </c>
      <c r="AP33" s="68" t="b">
        <v>0</v>
      </c>
      <c r="AQ33" s="74" t="s">
        <v>8554</v>
      </c>
      <c r="AR33" s="68" t="s">
        <v>244</v>
      </c>
      <c r="AS33" s="68">
        <v>0</v>
      </c>
      <c r="AT33" s="68">
        <v>0</v>
      </c>
      <c r="AU33" s="68"/>
      <c r="AV33" s="68"/>
      <c r="AW33" s="68"/>
      <c r="AX33" s="68"/>
      <c r="AY33" s="68"/>
      <c r="AZ33" s="68"/>
      <c r="BA33" s="68"/>
      <c r="BB33" s="68"/>
      <c r="BC33" s="68">
        <v>1</v>
      </c>
      <c r="BD33" s="67" t="str">
        <f>REPLACE(INDEX(GroupVertices[Group],MATCH(Edges99[[#This Row],[Vertex 1]],GroupVertices[Vertex],0)),1,1,"")</f>
        <v>1</v>
      </c>
      <c r="BE33" s="67" t="str">
        <f>REPLACE(INDEX(GroupVertices[Group],MATCH(Edges99[[#This Row],[Vertex 2]],GroupVertices[Vertex],0)),1,1,"")</f>
        <v>1</v>
      </c>
      <c r="BF33" s="49"/>
      <c r="BG33" s="50"/>
      <c r="BH33" s="49"/>
      <c r="BI33" s="50"/>
      <c r="BJ33" s="49"/>
      <c r="BK33" s="50"/>
      <c r="BL33" s="49"/>
      <c r="BM33" s="50"/>
      <c r="BN33" s="49"/>
    </row>
    <row r="34" spans="1:66" ht="15">
      <c r="A34" s="66" t="s">
        <v>8442</v>
      </c>
      <c r="B34" s="66" t="s">
        <v>8465</v>
      </c>
      <c r="C34" s="83"/>
      <c r="D34" s="99"/>
      <c r="E34" s="100"/>
      <c r="F34" s="101"/>
      <c r="G34" s="83"/>
      <c r="H34" s="82"/>
      <c r="I34" s="102"/>
      <c r="J34" s="102"/>
      <c r="K34" s="35" t="s">
        <v>65</v>
      </c>
      <c r="L34" s="105">
        <v>34</v>
      </c>
      <c r="M34" s="105"/>
      <c r="N34" s="104"/>
      <c r="O34" s="68" t="s">
        <v>245</v>
      </c>
      <c r="P34" s="70">
        <v>44397.86855324074</v>
      </c>
      <c r="Q34" s="68" t="s">
        <v>8486</v>
      </c>
      <c r="R34" s="68"/>
      <c r="S34" s="68"/>
      <c r="T34" s="74" t="s">
        <v>8505</v>
      </c>
      <c r="U34" s="72" t="str">
        <f>HYPERLINK("https://pbs.twimg.com/media/E5-SOUeWYAAXdlY.jpg")</f>
        <v>https://pbs.twimg.com/media/E5-SOUeWYAAXdlY.jpg</v>
      </c>
      <c r="V34" s="72" t="str">
        <f>HYPERLINK("https://pbs.twimg.com/media/E5-SOUeWYAAXdlY.jpg")</f>
        <v>https://pbs.twimg.com/media/E5-SOUeWYAAXdlY.jpg</v>
      </c>
      <c r="W34" s="70">
        <v>44397.86855324074</v>
      </c>
      <c r="X34" s="76">
        <v>44397</v>
      </c>
      <c r="Y34" s="74" t="s">
        <v>8514</v>
      </c>
      <c r="Z34" s="72" t="str">
        <f>HYPERLINK("https://twitter.com/a11y_mmo/status/1417587797217714178")</f>
        <v>https://twitter.com/a11y_mmo/status/1417587797217714178</v>
      </c>
      <c r="AA34" s="68"/>
      <c r="AB34" s="68"/>
      <c r="AC34" s="74" t="s">
        <v>8531</v>
      </c>
      <c r="AD34" s="68"/>
      <c r="AE34" s="68" t="b">
        <v>0</v>
      </c>
      <c r="AF34" s="68">
        <v>0</v>
      </c>
      <c r="AG34" s="74" t="s">
        <v>247</v>
      </c>
      <c r="AH34" s="68" t="b">
        <v>0</v>
      </c>
      <c r="AI34" s="68" t="s">
        <v>248</v>
      </c>
      <c r="AJ34" s="68"/>
      <c r="AK34" s="74" t="s">
        <v>247</v>
      </c>
      <c r="AL34" s="68" t="b">
        <v>0</v>
      </c>
      <c r="AM34" s="68">
        <v>6</v>
      </c>
      <c r="AN34" s="74" t="s">
        <v>8532</v>
      </c>
      <c r="AO34" s="74" t="s">
        <v>250</v>
      </c>
      <c r="AP34" s="68" t="b">
        <v>0</v>
      </c>
      <c r="AQ34" s="74" t="s">
        <v>8532</v>
      </c>
      <c r="AR34" s="68" t="s">
        <v>204</v>
      </c>
      <c r="AS34" s="68">
        <v>0</v>
      </c>
      <c r="AT34" s="68">
        <v>0</v>
      </c>
      <c r="AU34" s="68"/>
      <c r="AV34" s="68"/>
      <c r="AW34" s="68"/>
      <c r="AX34" s="68"/>
      <c r="AY34" s="68"/>
      <c r="AZ34" s="68"/>
      <c r="BA34" s="68"/>
      <c r="BB34" s="68"/>
      <c r="BC34" s="68">
        <v>1</v>
      </c>
      <c r="BD34" s="67" t="str">
        <f>REPLACE(INDEX(GroupVertices[Group],MATCH(Edges99[[#This Row],[Vertex 1]],GroupVertices[Vertex],0)),1,1,"")</f>
        <v>1</v>
      </c>
      <c r="BE34" s="67" t="str">
        <f>REPLACE(INDEX(GroupVertices[Group],MATCH(Edges99[[#This Row],[Vertex 2]],GroupVertices[Vertex],0)),1,1,"")</f>
        <v>1</v>
      </c>
      <c r="BF34" s="49"/>
      <c r="BG34" s="50"/>
      <c r="BH34" s="49"/>
      <c r="BI34" s="50"/>
      <c r="BJ34" s="49"/>
      <c r="BK34" s="50"/>
      <c r="BL34" s="49"/>
      <c r="BM34" s="50"/>
      <c r="BN34" s="49"/>
    </row>
    <row r="35" spans="1:66" ht="15">
      <c r="A35" s="66" t="s">
        <v>8443</v>
      </c>
      <c r="B35" s="66" t="s">
        <v>8466</v>
      </c>
      <c r="C35" s="83"/>
      <c r="D35" s="99"/>
      <c r="E35" s="100"/>
      <c r="F35" s="101"/>
      <c r="G35" s="83"/>
      <c r="H35" s="82"/>
      <c r="I35" s="102"/>
      <c r="J35" s="102"/>
      <c r="K35" s="35" t="s">
        <v>65</v>
      </c>
      <c r="L35" s="105">
        <v>35</v>
      </c>
      <c r="M35" s="105"/>
      <c r="N35" s="104"/>
      <c r="O35" s="68" t="s">
        <v>243</v>
      </c>
      <c r="P35" s="70">
        <v>44387.995474537034</v>
      </c>
      <c r="Q35" s="68" t="s">
        <v>8486</v>
      </c>
      <c r="R35" s="68"/>
      <c r="S35" s="68"/>
      <c r="T35" s="74" t="s">
        <v>8505</v>
      </c>
      <c r="U35" s="72" t="str">
        <f>HYPERLINK("https://pbs.twimg.com/media/E5-SOUeWYAAXdlY.jpg")</f>
        <v>https://pbs.twimg.com/media/E5-SOUeWYAAXdlY.jpg</v>
      </c>
      <c r="V35" s="72" t="str">
        <f>HYPERLINK("https://pbs.twimg.com/media/E5-SOUeWYAAXdlY.jpg")</f>
        <v>https://pbs.twimg.com/media/E5-SOUeWYAAXdlY.jpg</v>
      </c>
      <c r="W35" s="70">
        <v>44387.995474537034</v>
      </c>
      <c r="X35" s="76">
        <v>44387</v>
      </c>
      <c r="Y35" s="74" t="s">
        <v>8515</v>
      </c>
      <c r="Z35" s="72" t="str">
        <f>HYPERLINK("https://twitter.com/xaosprincess/status/1414009915568427015")</f>
        <v>https://twitter.com/xaosprincess/status/1414009915568427015</v>
      </c>
      <c r="AA35" s="68"/>
      <c r="AB35" s="68"/>
      <c r="AC35" s="74" t="s">
        <v>8532</v>
      </c>
      <c r="AD35" s="74" t="s">
        <v>8554</v>
      </c>
      <c r="AE35" s="68" t="b">
        <v>0</v>
      </c>
      <c r="AF35" s="68">
        <v>10</v>
      </c>
      <c r="AG35" s="74" t="s">
        <v>8555</v>
      </c>
      <c r="AH35" s="68" t="b">
        <v>0</v>
      </c>
      <c r="AI35" s="68" t="s">
        <v>248</v>
      </c>
      <c r="AJ35" s="68"/>
      <c r="AK35" s="74" t="s">
        <v>247</v>
      </c>
      <c r="AL35" s="68" t="b">
        <v>0</v>
      </c>
      <c r="AM35" s="68">
        <v>6</v>
      </c>
      <c r="AN35" s="74" t="s">
        <v>247</v>
      </c>
      <c r="AO35" s="74" t="s">
        <v>250</v>
      </c>
      <c r="AP35" s="68" t="b">
        <v>0</v>
      </c>
      <c r="AQ35" s="74" t="s">
        <v>8554</v>
      </c>
      <c r="AR35" s="68" t="s">
        <v>244</v>
      </c>
      <c r="AS35" s="68">
        <v>0</v>
      </c>
      <c r="AT35" s="68">
        <v>0</v>
      </c>
      <c r="AU35" s="68"/>
      <c r="AV35" s="68"/>
      <c r="AW35" s="68"/>
      <c r="AX35" s="68"/>
      <c r="AY35" s="68"/>
      <c r="AZ35" s="68"/>
      <c r="BA35" s="68"/>
      <c r="BB35" s="68"/>
      <c r="BC35" s="68">
        <v>1</v>
      </c>
      <c r="BD35" s="67" t="str">
        <f>REPLACE(INDEX(GroupVertices[Group],MATCH(Edges99[[#This Row],[Vertex 1]],GroupVertices[Vertex],0)),1,1,"")</f>
        <v>1</v>
      </c>
      <c r="BE35" s="67" t="str">
        <f>REPLACE(INDEX(GroupVertices[Group],MATCH(Edges99[[#This Row],[Vertex 2]],GroupVertices[Vertex],0)),1,1,"")</f>
        <v>1</v>
      </c>
      <c r="BF35" s="49"/>
      <c r="BG35" s="50"/>
      <c r="BH35" s="49"/>
      <c r="BI35" s="50"/>
      <c r="BJ35" s="49"/>
      <c r="BK35" s="50"/>
      <c r="BL35" s="49"/>
      <c r="BM35" s="50"/>
      <c r="BN35" s="49"/>
    </row>
    <row r="36" spans="1:66" ht="15">
      <c r="A36" s="66" t="s">
        <v>8442</v>
      </c>
      <c r="B36" s="66" t="s">
        <v>8466</v>
      </c>
      <c r="C36" s="83"/>
      <c r="D36" s="99"/>
      <c r="E36" s="100"/>
      <c r="F36" s="101"/>
      <c r="G36" s="83"/>
      <c r="H36" s="82"/>
      <c r="I36" s="102"/>
      <c r="J36" s="102"/>
      <c r="K36" s="35" t="s">
        <v>65</v>
      </c>
      <c r="L36" s="105">
        <v>36</v>
      </c>
      <c r="M36" s="105"/>
      <c r="N36" s="104"/>
      <c r="O36" s="68" t="s">
        <v>245</v>
      </c>
      <c r="P36" s="70">
        <v>44397.86855324074</v>
      </c>
      <c r="Q36" s="68" t="s">
        <v>8486</v>
      </c>
      <c r="R36" s="68"/>
      <c r="S36" s="68"/>
      <c r="T36" s="74" t="s">
        <v>8505</v>
      </c>
      <c r="U36" s="72" t="str">
        <f>HYPERLINK("https://pbs.twimg.com/media/E5-SOUeWYAAXdlY.jpg")</f>
        <v>https://pbs.twimg.com/media/E5-SOUeWYAAXdlY.jpg</v>
      </c>
      <c r="V36" s="72" t="str">
        <f>HYPERLINK("https://pbs.twimg.com/media/E5-SOUeWYAAXdlY.jpg")</f>
        <v>https://pbs.twimg.com/media/E5-SOUeWYAAXdlY.jpg</v>
      </c>
      <c r="W36" s="70">
        <v>44397.86855324074</v>
      </c>
      <c r="X36" s="76">
        <v>44397</v>
      </c>
      <c r="Y36" s="74" t="s">
        <v>8514</v>
      </c>
      <c r="Z36" s="72" t="str">
        <f>HYPERLINK("https://twitter.com/a11y_mmo/status/1417587797217714178")</f>
        <v>https://twitter.com/a11y_mmo/status/1417587797217714178</v>
      </c>
      <c r="AA36" s="68"/>
      <c r="AB36" s="68"/>
      <c r="AC36" s="74" t="s">
        <v>8531</v>
      </c>
      <c r="AD36" s="68"/>
      <c r="AE36" s="68" t="b">
        <v>0</v>
      </c>
      <c r="AF36" s="68">
        <v>0</v>
      </c>
      <c r="AG36" s="74" t="s">
        <v>247</v>
      </c>
      <c r="AH36" s="68" t="b">
        <v>0</v>
      </c>
      <c r="AI36" s="68" t="s">
        <v>248</v>
      </c>
      <c r="AJ36" s="68"/>
      <c r="AK36" s="74" t="s">
        <v>247</v>
      </c>
      <c r="AL36" s="68" t="b">
        <v>0</v>
      </c>
      <c r="AM36" s="68">
        <v>6</v>
      </c>
      <c r="AN36" s="74" t="s">
        <v>8532</v>
      </c>
      <c r="AO36" s="74" t="s">
        <v>250</v>
      </c>
      <c r="AP36" s="68" t="b">
        <v>0</v>
      </c>
      <c r="AQ36" s="74" t="s">
        <v>8532</v>
      </c>
      <c r="AR36" s="68" t="s">
        <v>204</v>
      </c>
      <c r="AS36" s="68">
        <v>0</v>
      </c>
      <c r="AT36" s="68">
        <v>0</v>
      </c>
      <c r="AU36" s="68"/>
      <c r="AV36" s="68"/>
      <c r="AW36" s="68"/>
      <c r="AX36" s="68"/>
      <c r="AY36" s="68"/>
      <c r="AZ36" s="68"/>
      <c r="BA36" s="68"/>
      <c r="BB36" s="68"/>
      <c r="BC36" s="68">
        <v>1</v>
      </c>
      <c r="BD36" s="67" t="str">
        <f>REPLACE(INDEX(GroupVertices[Group],MATCH(Edges99[[#This Row],[Vertex 1]],GroupVertices[Vertex],0)),1,1,"")</f>
        <v>1</v>
      </c>
      <c r="BE36" s="67" t="str">
        <f>REPLACE(INDEX(GroupVertices[Group],MATCH(Edges99[[#This Row],[Vertex 2]],GroupVertices[Vertex],0)),1,1,"")</f>
        <v>1</v>
      </c>
      <c r="BF36" s="49"/>
      <c r="BG36" s="50"/>
      <c r="BH36" s="49"/>
      <c r="BI36" s="50"/>
      <c r="BJ36" s="49"/>
      <c r="BK36" s="50"/>
      <c r="BL36" s="49"/>
      <c r="BM36" s="50"/>
      <c r="BN36" s="49"/>
    </row>
    <row r="37" spans="1:66" ht="15">
      <c r="A37" s="66" t="s">
        <v>8443</v>
      </c>
      <c r="B37" s="66" t="s">
        <v>8467</v>
      </c>
      <c r="C37" s="83"/>
      <c r="D37" s="99"/>
      <c r="E37" s="100"/>
      <c r="F37" s="101"/>
      <c r="G37" s="83"/>
      <c r="H37" s="82"/>
      <c r="I37" s="102"/>
      <c r="J37" s="102"/>
      <c r="K37" s="35" t="s">
        <v>65</v>
      </c>
      <c r="L37" s="105">
        <v>37</v>
      </c>
      <c r="M37" s="105"/>
      <c r="N37" s="104"/>
      <c r="O37" s="68" t="s">
        <v>243</v>
      </c>
      <c r="P37" s="70">
        <v>44387.995474537034</v>
      </c>
      <c r="Q37" s="68" t="s">
        <v>8486</v>
      </c>
      <c r="R37" s="68"/>
      <c r="S37" s="68"/>
      <c r="T37" s="74" t="s">
        <v>8505</v>
      </c>
      <c r="U37" s="72" t="str">
        <f>HYPERLINK("https://pbs.twimg.com/media/E5-SOUeWYAAXdlY.jpg")</f>
        <v>https://pbs.twimg.com/media/E5-SOUeWYAAXdlY.jpg</v>
      </c>
      <c r="V37" s="72" t="str">
        <f>HYPERLINK("https://pbs.twimg.com/media/E5-SOUeWYAAXdlY.jpg")</f>
        <v>https://pbs.twimg.com/media/E5-SOUeWYAAXdlY.jpg</v>
      </c>
      <c r="W37" s="70">
        <v>44387.995474537034</v>
      </c>
      <c r="X37" s="76">
        <v>44387</v>
      </c>
      <c r="Y37" s="74" t="s">
        <v>8515</v>
      </c>
      <c r="Z37" s="72" t="str">
        <f>HYPERLINK("https://twitter.com/xaosprincess/status/1414009915568427015")</f>
        <v>https://twitter.com/xaosprincess/status/1414009915568427015</v>
      </c>
      <c r="AA37" s="68"/>
      <c r="AB37" s="68"/>
      <c r="AC37" s="74" t="s">
        <v>8532</v>
      </c>
      <c r="AD37" s="74" t="s">
        <v>8554</v>
      </c>
      <c r="AE37" s="68" t="b">
        <v>0</v>
      </c>
      <c r="AF37" s="68">
        <v>10</v>
      </c>
      <c r="AG37" s="74" t="s">
        <v>8555</v>
      </c>
      <c r="AH37" s="68" t="b">
        <v>0</v>
      </c>
      <c r="AI37" s="68" t="s">
        <v>248</v>
      </c>
      <c r="AJ37" s="68"/>
      <c r="AK37" s="74" t="s">
        <v>247</v>
      </c>
      <c r="AL37" s="68" t="b">
        <v>0</v>
      </c>
      <c r="AM37" s="68">
        <v>6</v>
      </c>
      <c r="AN37" s="74" t="s">
        <v>247</v>
      </c>
      <c r="AO37" s="74" t="s">
        <v>250</v>
      </c>
      <c r="AP37" s="68" t="b">
        <v>0</v>
      </c>
      <c r="AQ37" s="74" t="s">
        <v>8554</v>
      </c>
      <c r="AR37" s="68" t="s">
        <v>244</v>
      </c>
      <c r="AS37" s="68">
        <v>0</v>
      </c>
      <c r="AT37" s="68">
        <v>0</v>
      </c>
      <c r="AU37" s="68"/>
      <c r="AV37" s="68"/>
      <c r="AW37" s="68"/>
      <c r="AX37" s="68"/>
      <c r="AY37" s="68"/>
      <c r="AZ37" s="68"/>
      <c r="BA37" s="68"/>
      <c r="BB37" s="68"/>
      <c r="BC37" s="68">
        <v>1</v>
      </c>
      <c r="BD37" s="67" t="str">
        <f>REPLACE(INDEX(GroupVertices[Group],MATCH(Edges99[[#This Row],[Vertex 1]],GroupVertices[Vertex],0)),1,1,"")</f>
        <v>1</v>
      </c>
      <c r="BE37" s="67" t="str">
        <f>REPLACE(INDEX(GroupVertices[Group],MATCH(Edges99[[#This Row],[Vertex 2]],GroupVertices[Vertex],0)),1,1,"")</f>
        <v>1</v>
      </c>
      <c r="BF37" s="49"/>
      <c r="BG37" s="50"/>
      <c r="BH37" s="49"/>
      <c r="BI37" s="50"/>
      <c r="BJ37" s="49"/>
      <c r="BK37" s="50"/>
      <c r="BL37" s="49"/>
      <c r="BM37" s="50"/>
      <c r="BN37" s="49"/>
    </row>
    <row r="38" spans="1:66" ht="15">
      <c r="A38" s="66" t="s">
        <v>8442</v>
      </c>
      <c r="B38" s="66" t="s">
        <v>8467</v>
      </c>
      <c r="C38" s="83"/>
      <c r="D38" s="99"/>
      <c r="E38" s="100"/>
      <c r="F38" s="101"/>
      <c r="G38" s="83"/>
      <c r="H38" s="82"/>
      <c r="I38" s="102"/>
      <c r="J38" s="102"/>
      <c r="K38" s="35" t="s">
        <v>65</v>
      </c>
      <c r="L38" s="105">
        <v>38</v>
      </c>
      <c r="M38" s="105"/>
      <c r="N38" s="104"/>
      <c r="O38" s="68" t="s">
        <v>245</v>
      </c>
      <c r="P38" s="70">
        <v>44397.86855324074</v>
      </c>
      <c r="Q38" s="68" t="s">
        <v>8486</v>
      </c>
      <c r="R38" s="68"/>
      <c r="S38" s="68"/>
      <c r="T38" s="74" t="s">
        <v>8505</v>
      </c>
      <c r="U38" s="72" t="str">
        <f>HYPERLINK("https://pbs.twimg.com/media/E5-SOUeWYAAXdlY.jpg")</f>
        <v>https://pbs.twimg.com/media/E5-SOUeWYAAXdlY.jpg</v>
      </c>
      <c r="V38" s="72" t="str">
        <f>HYPERLINK("https://pbs.twimg.com/media/E5-SOUeWYAAXdlY.jpg")</f>
        <v>https://pbs.twimg.com/media/E5-SOUeWYAAXdlY.jpg</v>
      </c>
      <c r="W38" s="70">
        <v>44397.86855324074</v>
      </c>
      <c r="X38" s="76">
        <v>44397</v>
      </c>
      <c r="Y38" s="74" t="s">
        <v>8514</v>
      </c>
      <c r="Z38" s="72" t="str">
        <f>HYPERLINK("https://twitter.com/a11y_mmo/status/1417587797217714178")</f>
        <v>https://twitter.com/a11y_mmo/status/1417587797217714178</v>
      </c>
      <c r="AA38" s="68"/>
      <c r="AB38" s="68"/>
      <c r="AC38" s="74" t="s">
        <v>8531</v>
      </c>
      <c r="AD38" s="68"/>
      <c r="AE38" s="68" t="b">
        <v>0</v>
      </c>
      <c r="AF38" s="68">
        <v>0</v>
      </c>
      <c r="AG38" s="74" t="s">
        <v>247</v>
      </c>
      <c r="AH38" s="68" t="b">
        <v>0</v>
      </c>
      <c r="AI38" s="68" t="s">
        <v>248</v>
      </c>
      <c r="AJ38" s="68"/>
      <c r="AK38" s="74" t="s">
        <v>247</v>
      </c>
      <c r="AL38" s="68" t="b">
        <v>0</v>
      </c>
      <c r="AM38" s="68">
        <v>6</v>
      </c>
      <c r="AN38" s="74" t="s">
        <v>8532</v>
      </c>
      <c r="AO38" s="74" t="s">
        <v>250</v>
      </c>
      <c r="AP38" s="68" t="b">
        <v>0</v>
      </c>
      <c r="AQ38" s="74" t="s">
        <v>8532</v>
      </c>
      <c r="AR38" s="68" t="s">
        <v>204</v>
      </c>
      <c r="AS38" s="68">
        <v>0</v>
      </c>
      <c r="AT38" s="68">
        <v>0</v>
      </c>
      <c r="AU38" s="68"/>
      <c r="AV38" s="68"/>
      <c r="AW38" s="68"/>
      <c r="AX38" s="68"/>
      <c r="AY38" s="68"/>
      <c r="AZ38" s="68"/>
      <c r="BA38" s="68"/>
      <c r="BB38" s="68"/>
      <c r="BC38" s="68">
        <v>1</v>
      </c>
      <c r="BD38" s="67" t="str">
        <f>REPLACE(INDEX(GroupVertices[Group],MATCH(Edges99[[#This Row],[Vertex 1]],GroupVertices[Vertex],0)),1,1,"")</f>
        <v>1</v>
      </c>
      <c r="BE38" s="67" t="str">
        <f>REPLACE(INDEX(GroupVertices[Group],MATCH(Edges99[[#This Row],[Vertex 2]],GroupVertices[Vertex],0)),1,1,"")</f>
        <v>1</v>
      </c>
      <c r="BF38" s="49"/>
      <c r="BG38" s="50"/>
      <c r="BH38" s="49"/>
      <c r="BI38" s="50"/>
      <c r="BJ38" s="49"/>
      <c r="BK38" s="50"/>
      <c r="BL38" s="49"/>
      <c r="BM38" s="50"/>
      <c r="BN38" s="49"/>
    </row>
    <row r="39" spans="1:66" ht="15">
      <c r="A39" s="66" t="s">
        <v>8443</v>
      </c>
      <c r="B39" s="66" t="s">
        <v>8382</v>
      </c>
      <c r="C39" s="83"/>
      <c r="D39" s="99"/>
      <c r="E39" s="100"/>
      <c r="F39" s="101"/>
      <c r="G39" s="83"/>
      <c r="H39" s="82"/>
      <c r="I39" s="102"/>
      <c r="J39" s="102"/>
      <c r="K39" s="35" t="s">
        <v>65</v>
      </c>
      <c r="L39" s="105">
        <v>39</v>
      </c>
      <c r="M39" s="105"/>
      <c r="N39" s="104"/>
      <c r="O39" s="68" t="s">
        <v>243</v>
      </c>
      <c r="P39" s="70">
        <v>44387.995474537034</v>
      </c>
      <c r="Q39" s="68" t="s">
        <v>8486</v>
      </c>
      <c r="R39" s="68"/>
      <c r="S39" s="68"/>
      <c r="T39" s="74" t="s">
        <v>8505</v>
      </c>
      <c r="U39" s="72" t="str">
        <f>HYPERLINK("https://pbs.twimg.com/media/E5-SOUeWYAAXdlY.jpg")</f>
        <v>https://pbs.twimg.com/media/E5-SOUeWYAAXdlY.jpg</v>
      </c>
      <c r="V39" s="72" t="str">
        <f>HYPERLINK("https://pbs.twimg.com/media/E5-SOUeWYAAXdlY.jpg")</f>
        <v>https://pbs.twimg.com/media/E5-SOUeWYAAXdlY.jpg</v>
      </c>
      <c r="W39" s="70">
        <v>44387.995474537034</v>
      </c>
      <c r="X39" s="76">
        <v>44387</v>
      </c>
      <c r="Y39" s="74" t="s">
        <v>8515</v>
      </c>
      <c r="Z39" s="72" t="str">
        <f>HYPERLINK("https://twitter.com/xaosprincess/status/1414009915568427015")</f>
        <v>https://twitter.com/xaosprincess/status/1414009915568427015</v>
      </c>
      <c r="AA39" s="68"/>
      <c r="AB39" s="68"/>
      <c r="AC39" s="74" t="s">
        <v>8532</v>
      </c>
      <c r="AD39" s="74" t="s">
        <v>8554</v>
      </c>
      <c r="AE39" s="68" t="b">
        <v>0</v>
      </c>
      <c r="AF39" s="68">
        <v>10</v>
      </c>
      <c r="AG39" s="74" t="s">
        <v>8555</v>
      </c>
      <c r="AH39" s="68" t="b">
        <v>0</v>
      </c>
      <c r="AI39" s="68" t="s">
        <v>248</v>
      </c>
      <c r="AJ39" s="68"/>
      <c r="AK39" s="74" t="s">
        <v>247</v>
      </c>
      <c r="AL39" s="68" t="b">
        <v>0</v>
      </c>
      <c r="AM39" s="68">
        <v>6</v>
      </c>
      <c r="AN39" s="74" t="s">
        <v>247</v>
      </c>
      <c r="AO39" s="74" t="s">
        <v>250</v>
      </c>
      <c r="AP39" s="68" t="b">
        <v>0</v>
      </c>
      <c r="AQ39" s="74" t="s">
        <v>8554</v>
      </c>
      <c r="AR39" s="68" t="s">
        <v>244</v>
      </c>
      <c r="AS39" s="68">
        <v>0</v>
      </c>
      <c r="AT39" s="68">
        <v>0</v>
      </c>
      <c r="AU39" s="68"/>
      <c r="AV39" s="68"/>
      <c r="AW39" s="68"/>
      <c r="AX39" s="68"/>
      <c r="AY39" s="68"/>
      <c r="AZ39" s="68"/>
      <c r="BA39" s="68"/>
      <c r="BB39" s="68"/>
      <c r="BC39" s="68">
        <v>1</v>
      </c>
      <c r="BD39" s="67" t="str">
        <f>REPLACE(INDEX(GroupVertices[Group],MATCH(Edges99[[#This Row],[Vertex 1]],GroupVertices[Vertex],0)),1,1,"")</f>
        <v>1</v>
      </c>
      <c r="BE39" s="67" t="str">
        <f>REPLACE(INDEX(GroupVertices[Group],MATCH(Edges99[[#This Row],[Vertex 2]],GroupVertices[Vertex],0)),1,1,"")</f>
        <v>1</v>
      </c>
      <c r="BF39" s="49"/>
      <c r="BG39" s="50"/>
      <c r="BH39" s="49"/>
      <c r="BI39" s="50"/>
      <c r="BJ39" s="49"/>
      <c r="BK39" s="50"/>
      <c r="BL39" s="49"/>
      <c r="BM39" s="50"/>
      <c r="BN39" s="49"/>
    </row>
    <row r="40" spans="1:66" ht="15">
      <c r="A40" s="66" t="s">
        <v>8442</v>
      </c>
      <c r="B40" s="66" t="s">
        <v>8382</v>
      </c>
      <c r="C40" s="83"/>
      <c r="D40" s="99"/>
      <c r="E40" s="100"/>
      <c r="F40" s="101"/>
      <c r="G40" s="83"/>
      <c r="H40" s="82"/>
      <c r="I40" s="102"/>
      <c r="J40" s="102"/>
      <c r="K40" s="35" t="s">
        <v>65</v>
      </c>
      <c r="L40" s="105">
        <v>40</v>
      </c>
      <c r="M40" s="105"/>
      <c r="N40" s="104"/>
      <c r="O40" s="68" t="s">
        <v>245</v>
      </c>
      <c r="P40" s="70">
        <v>44397.86855324074</v>
      </c>
      <c r="Q40" s="68" t="s">
        <v>8486</v>
      </c>
      <c r="R40" s="68"/>
      <c r="S40" s="68"/>
      <c r="T40" s="74" t="s">
        <v>8505</v>
      </c>
      <c r="U40" s="72" t="str">
        <f>HYPERLINK("https://pbs.twimg.com/media/E5-SOUeWYAAXdlY.jpg")</f>
        <v>https://pbs.twimg.com/media/E5-SOUeWYAAXdlY.jpg</v>
      </c>
      <c r="V40" s="72" t="str">
        <f>HYPERLINK("https://pbs.twimg.com/media/E5-SOUeWYAAXdlY.jpg")</f>
        <v>https://pbs.twimg.com/media/E5-SOUeWYAAXdlY.jpg</v>
      </c>
      <c r="W40" s="70">
        <v>44397.86855324074</v>
      </c>
      <c r="X40" s="76">
        <v>44397</v>
      </c>
      <c r="Y40" s="74" t="s">
        <v>8514</v>
      </c>
      <c r="Z40" s="72" t="str">
        <f>HYPERLINK("https://twitter.com/a11y_mmo/status/1417587797217714178")</f>
        <v>https://twitter.com/a11y_mmo/status/1417587797217714178</v>
      </c>
      <c r="AA40" s="68"/>
      <c r="AB40" s="68"/>
      <c r="AC40" s="74" t="s">
        <v>8531</v>
      </c>
      <c r="AD40" s="68"/>
      <c r="AE40" s="68" t="b">
        <v>0</v>
      </c>
      <c r="AF40" s="68">
        <v>0</v>
      </c>
      <c r="AG40" s="74" t="s">
        <v>247</v>
      </c>
      <c r="AH40" s="68" t="b">
        <v>0</v>
      </c>
      <c r="AI40" s="68" t="s">
        <v>248</v>
      </c>
      <c r="AJ40" s="68"/>
      <c r="AK40" s="74" t="s">
        <v>247</v>
      </c>
      <c r="AL40" s="68" t="b">
        <v>0</v>
      </c>
      <c r="AM40" s="68">
        <v>6</v>
      </c>
      <c r="AN40" s="74" t="s">
        <v>8532</v>
      </c>
      <c r="AO40" s="74" t="s">
        <v>250</v>
      </c>
      <c r="AP40" s="68" t="b">
        <v>0</v>
      </c>
      <c r="AQ40" s="74" t="s">
        <v>8532</v>
      </c>
      <c r="AR40" s="68" t="s">
        <v>204</v>
      </c>
      <c r="AS40" s="68">
        <v>0</v>
      </c>
      <c r="AT40" s="68">
        <v>0</v>
      </c>
      <c r="AU40" s="68"/>
      <c r="AV40" s="68"/>
      <c r="AW40" s="68"/>
      <c r="AX40" s="68"/>
      <c r="AY40" s="68"/>
      <c r="AZ40" s="68"/>
      <c r="BA40" s="68"/>
      <c r="BB40" s="68"/>
      <c r="BC40" s="68">
        <v>1</v>
      </c>
      <c r="BD40" s="67" t="str">
        <f>REPLACE(INDEX(GroupVertices[Group],MATCH(Edges99[[#This Row],[Vertex 1]],GroupVertices[Vertex],0)),1,1,"")</f>
        <v>1</v>
      </c>
      <c r="BE40" s="67" t="str">
        <f>REPLACE(INDEX(GroupVertices[Group],MATCH(Edges99[[#This Row],[Vertex 2]],GroupVertices[Vertex],0)),1,1,"")</f>
        <v>1</v>
      </c>
      <c r="BF40" s="49"/>
      <c r="BG40" s="50"/>
      <c r="BH40" s="49"/>
      <c r="BI40" s="50"/>
      <c r="BJ40" s="49"/>
      <c r="BK40" s="50"/>
      <c r="BL40" s="49"/>
      <c r="BM40" s="50"/>
      <c r="BN40" s="49"/>
    </row>
    <row r="41" spans="1:66" ht="15">
      <c r="A41" s="66" t="s">
        <v>8443</v>
      </c>
      <c r="B41" s="66" t="s">
        <v>8468</v>
      </c>
      <c r="C41" s="83"/>
      <c r="D41" s="99"/>
      <c r="E41" s="100"/>
      <c r="F41" s="101"/>
      <c r="G41" s="83"/>
      <c r="H41" s="82"/>
      <c r="I41" s="102"/>
      <c r="J41" s="102"/>
      <c r="K41" s="35" t="s">
        <v>65</v>
      </c>
      <c r="L41" s="105">
        <v>41</v>
      </c>
      <c r="M41" s="105"/>
      <c r="N41" s="104"/>
      <c r="O41" s="68" t="s">
        <v>243</v>
      </c>
      <c r="P41" s="70">
        <v>44387.995474537034</v>
      </c>
      <c r="Q41" s="68" t="s">
        <v>8486</v>
      </c>
      <c r="R41" s="68"/>
      <c r="S41" s="68"/>
      <c r="T41" s="74" t="s">
        <v>8505</v>
      </c>
      <c r="U41" s="72" t="str">
        <f>HYPERLINK("https://pbs.twimg.com/media/E5-SOUeWYAAXdlY.jpg")</f>
        <v>https://pbs.twimg.com/media/E5-SOUeWYAAXdlY.jpg</v>
      </c>
      <c r="V41" s="72" t="str">
        <f>HYPERLINK("https://pbs.twimg.com/media/E5-SOUeWYAAXdlY.jpg")</f>
        <v>https://pbs.twimg.com/media/E5-SOUeWYAAXdlY.jpg</v>
      </c>
      <c r="W41" s="70">
        <v>44387.995474537034</v>
      </c>
      <c r="X41" s="76">
        <v>44387</v>
      </c>
      <c r="Y41" s="74" t="s">
        <v>8515</v>
      </c>
      <c r="Z41" s="72" t="str">
        <f>HYPERLINK("https://twitter.com/xaosprincess/status/1414009915568427015")</f>
        <v>https://twitter.com/xaosprincess/status/1414009915568427015</v>
      </c>
      <c r="AA41" s="68"/>
      <c r="AB41" s="68"/>
      <c r="AC41" s="74" t="s">
        <v>8532</v>
      </c>
      <c r="AD41" s="74" t="s">
        <v>8554</v>
      </c>
      <c r="AE41" s="68" t="b">
        <v>0</v>
      </c>
      <c r="AF41" s="68">
        <v>10</v>
      </c>
      <c r="AG41" s="74" t="s">
        <v>8555</v>
      </c>
      <c r="AH41" s="68" t="b">
        <v>0</v>
      </c>
      <c r="AI41" s="68" t="s">
        <v>248</v>
      </c>
      <c r="AJ41" s="68"/>
      <c r="AK41" s="74" t="s">
        <v>247</v>
      </c>
      <c r="AL41" s="68" t="b">
        <v>0</v>
      </c>
      <c r="AM41" s="68">
        <v>6</v>
      </c>
      <c r="AN41" s="74" t="s">
        <v>247</v>
      </c>
      <c r="AO41" s="74" t="s">
        <v>250</v>
      </c>
      <c r="AP41" s="68" t="b">
        <v>0</v>
      </c>
      <c r="AQ41" s="74" t="s">
        <v>8554</v>
      </c>
      <c r="AR41" s="68" t="s">
        <v>244</v>
      </c>
      <c r="AS41" s="68">
        <v>0</v>
      </c>
      <c r="AT41" s="68">
        <v>0</v>
      </c>
      <c r="AU41" s="68"/>
      <c r="AV41" s="68"/>
      <c r="AW41" s="68"/>
      <c r="AX41" s="68"/>
      <c r="AY41" s="68"/>
      <c r="AZ41" s="68"/>
      <c r="BA41" s="68"/>
      <c r="BB41" s="68"/>
      <c r="BC41" s="68">
        <v>1</v>
      </c>
      <c r="BD41" s="67" t="str">
        <f>REPLACE(INDEX(GroupVertices[Group],MATCH(Edges99[[#This Row],[Vertex 1]],GroupVertices[Vertex],0)),1,1,"")</f>
        <v>1</v>
      </c>
      <c r="BE41" s="67" t="str">
        <f>REPLACE(INDEX(GroupVertices[Group],MATCH(Edges99[[#This Row],[Vertex 2]],GroupVertices[Vertex],0)),1,1,"")</f>
        <v>1</v>
      </c>
      <c r="BF41" s="49"/>
      <c r="BG41" s="50"/>
      <c r="BH41" s="49"/>
      <c r="BI41" s="50"/>
      <c r="BJ41" s="49"/>
      <c r="BK41" s="50"/>
      <c r="BL41" s="49"/>
      <c r="BM41" s="50"/>
      <c r="BN41" s="49"/>
    </row>
    <row r="42" spans="1:66" ht="15">
      <c r="A42" s="66" t="s">
        <v>8442</v>
      </c>
      <c r="B42" s="66" t="s">
        <v>8468</v>
      </c>
      <c r="C42" s="83"/>
      <c r="D42" s="99"/>
      <c r="E42" s="100"/>
      <c r="F42" s="101"/>
      <c r="G42" s="83"/>
      <c r="H42" s="82"/>
      <c r="I42" s="102"/>
      <c r="J42" s="102"/>
      <c r="K42" s="35" t="s">
        <v>65</v>
      </c>
      <c r="L42" s="105">
        <v>42</v>
      </c>
      <c r="M42" s="105"/>
      <c r="N42" s="104"/>
      <c r="O42" s="68" t="s">
        <v>245</v>
      </c>
      <c r="P42" s="70">
        <v>44397.86855324074</v>
      </c>
      <c r="Q42" s="68" t="s">
        <v>8486</v>
      </c>
      <c r="R42" s="68"/>
      <c r="S42" s="68"/>
      <c r="T42" s="74" t="s">
        <v>8505</v>
      </c>
      <c r="U42" s="72" t="str">
        <f>HYPERLINK("https://pbs.twimg.com/media/E5-SOUeWYAAXdlY.jpg")</f>
        <v>https://pbs.twimg.com/media/E5-SOUeWYAAXdlY.jpg</v>
      </c>
      <c r="V42" s="72" t="str">
        <f>HYPERLINK("https://pbs.twimg.com/media/E5-SOUeWYAAXdlY.jpg")</f>
        <v>https://pbs.twimg.com/media/E5-SOUeWYAAXdlY.jpg</v>
      </c>
      <c r="W42" s="70">
        <v>44397.86855324074</v>
      </c>
      <c r="X42" s="76">
        <v>44397</v>
      </c>
      <c r="Y42" s="74" t="s">
        <v>8514</v>
      </c>
      <c r="Z42" s="72" t="str">
        <f>HYPERLINK("https://twitter.com/a11y_mmo/status/1417587797217714178")</f>
        <v>https://twitter.com/a11y_mmo/status/1417587797217714178</v>
      </c>
      <c r="AA42" s="68"/>
      <c r="AB42" s="68"/>
      <c r="AC42" s="74" t="s">
        <v>8531</v>
      </c>
      <c r="AD42" s="68"/>
      <c r="AE42" s="68" t="b">
        <v>0</v>
      </c>
      <c r="AF42" s="68">
        <v>0</v>
      </c>
      <c r="AG42" s="74" t="s">
        <v>247</v>
      </c>
      <c r="AH42" s="68" t="b">
        <v>0</v>
      </c>
      <c r="AI42" s="68" t="s">
        <v>248</v>
      </c>
      <c r="AJ42" s="68"/>
      <c r="AK42" s="74" t="s">
        <v>247</v>
      </c>
      <c r="AL42" s="68" t="b">
        <v>0</v>
      </c>
      <c r="AM42" s="68">
        <v>6</v>
      </c>
      <c r="AN42" s="74" t="s">
        <v>8532</v>
      </c>
      <c r="AO42" s="74" t="s">
        <v>250</v>
      </c>
      <c r="AP42" s="68" t="b">
        <v>0</v>
      </c>
      <c r="AQ42" s="74" t="s">
        <v>8532</v>
      </c>
      <c r="AR42" s="68" t="s">
        <v>204</v>
      </c>
      <c r="AS42" s="68">
        <v>0</v>
      </c>
      <c r="AT42" s="68">
        <v>0</v>
      </c>
      <c r="AU42" s="68"/>
      <c r="AV42" s="68"/>
      <c r="AW42" s="68"/>
      <c r="AX42" s="68"/>
      <c r="AY42" s="68"/>
      <c r="AZ42" s="68"/>
      <c r="BA42" s="68"/>
      <c r="BB42" s="68"/>
      <c r="BC42" s="68">
        <v>1</v>
      </c>
      <c r="BD42" s="67" t="str">
        <f>REPLACE(INDEX(GroupVertices[Group],MATCH(Edges99[[#This Row],[Vertex 1]],GroupVertices[Vertex],0)),1,1,"")</f>
        <v>1</v>
      </c>
      <c r="BE42" s="67" t="str">
        <f>REPLACE(INDEX(GroupVertices[Group],MATCH(Edges99[[#This Row],[Vertex 2]],GroupVertices[Vertex],0)),1,1,"")</f>
        <v>1</v>
      </c>
      <c r="BF42" s="49"/>
      <c r="BG42" s="50"/>
      <c r="BH42" s="49"/>
      <c r="BI42" s="50"/>
      <c r="BJ42" s="49"/>
      <c r="BK42" s="50"/>
      <c r="BL42" s="49"/>
      <c r="BM42" s="50"/>
      <c r="BN42" s="49"/>
    </row>
    <row r="43" spans="1:66" ht="15">
      <c r="A43" s="66" t="s">
        <v>8443</v>
      </c>
      <c r="B43" s="66" t="s">
        <v>8469</v>
      </c>
      <c r="C43" s="83"/>
      <c r="D43" s="99"/>
      <c r="E43" s="100"/>
      <c r="F43" s="101"/>
      <c r="G43" s="83"/>
      <c r="H43" s="82"/>
      <c r="I43" s="102"/>
      <c r="J43" s="102"/>
      <c r="K43" s="35" t="s">
        <v>65</v>
      </c>
      <c r="L43" s="105">
        <v>43</v>
      </c>
      <c r="M43" s="105"/>
      <c r="N43" s="104"/>
      <c r="O43" s="68" t="s">
        <v>243</v>
      </c>
      <c r="P43" s="70">
        <v>44387.995474537034</v>
      </c>
      <c r="Q43" s="68" t="s">
        <v>8486</v>
      </c>
      <c r="R43" s="68"/>
      <c r="S43" s="68"/>
      <c r="T43" s="74" t="s">
        <v>8505</v>
      </c>
      <c r="U43" s="72" t="str">
        <f>HYPERLINK("https://pbs.twimg.com/media/E5-SOUeWYAAXdlY.jpg")</f>
        <v>https://pbs.twimg.com/media/E5-SOUeWYAAXdlY.jpg</v>
      </c>
      <c r="V43" s="72" t="str">
        <f>HYPERLINK("https://pbs.twimg.com/media/E5-SOUeWYAAXdlY.jpg")</f>
        <v>https://pbs.twimg.com/media/E5-SOUeWYAAXdlY.jpg</v>
      </c>
      <c r="W43" s="70">
        <v>44387.995474537034</v>
      </c>
      <c r="X43" s="76">
        <v>44387</v>
      </c>
      <c r="Y43" s="74" t="s">
        <v>8515</v>
      </c>
      <c r="Z43" s="72" t="str">
        <f>HYPERLINK("https://twitter.com/xaosprincess/status/1414009915568427015")</f>
        <v>https://twitter.com/xaosprincess/status/1414009915568427015</v>
      </c>
      <c r="AA43" s="68"/>
      <c r="AB43" s="68"/>
      <c r="AC43" s="74" t="s">
        <v>8532</v>
      </c>
      <c r="AD43" s="74" t="s">
        <v>8554</v>
      </c>
      <c r="AE43" s="68" t="b">
        <v>0</v>
      </c>
      <c r="AF43" s="68">
        <v>10</v>
      </c>
      <c r="AG43" s="74" t="s">
        <v>8555</v>
      </c>
      <c r="AH43" s="68" t="b">
        <v>0</v>
      </c>
      <c r="AI43" s="68" t="s">
        <v>248</v>
      </c>
      <c r="AJ43" s="68"/>
      <c r="AK43" s="74" t="s">
        <v>247</v>
      </c>
      <c r="AL43" s="68" t="b">
        <v>0</v>
      </c>
      <c r="AM43" s="68">
        <v>6</v>
      </c>
      <c r="AN43" s="74" t="s">
        <v>247</v>
      </c>
      <c r="AO43" s="74" t="s">
        <v>250</v>
      </c>
      <c r="AP43" s="68" t="b">
        <v>0</v>
      </c>
      <c r="AQ43" s="74" t="s">
        <v>8554</v>
      </c>
      <c r="AR43" s="68" t="s">
        <v>244</v>
      </c>
      <c r="AS43" s="68">
        <v>0</v>
      </c>
      <c r="AT43" s="68">
        <v>0</v>
      </c>
      <c r="AU43" s="68"/>
      <c r="AV43" s="68"/>
      <c r="AW43" s="68"/>
      <c r="AX43" s="68"/>
      <c r="AY43" s="68"/>
      <c r="AZ43" s="68"/>
      <c r="BA43" s="68"/>
      <c r="BB43" s="68"/>
      <c r="BC43" s="68">
        <v>1</v>
      </c>
      <c r="BD43" s="67" t="str">
        <f>REPLACE(INDEX(GroupVertices[Group],MATCH(Edges99[[#This Row],[Vertex 1]],GroupVertices[Vertex],0)),1,1,"")</f>
        <v>1</v>
      </c>
      <c r="BE43" s="67" t="str">
        <f>REPLACE(INDEX(GroupVertices[Group],MATCH(Edges99[[#This Row],[Vertex 2]],GroupVertices[Vertex],0)),1,1,"")</f>
        <v>1</v>
      </c>
      <c r="BF43" s="49"/>
      <c r="BG43" s="50"/>
      <c r="BH43" s="49"/>
      <c r="BI43" s="50"/>
      <c r="BJ43" s="49"/>
      <c r="BK43" s="50"/>
      <c r="BL43" s="49"/>
      <c r="BM43" s="50"/>
      <c r="BN43" s="49"/>
    </row>
    <row r="44" spans="1:66" ht="15">
      <c r="A44" s="66" t="s">
        <v>8442</v>
      </c>
      <c r="B44" s="66" t="s">
        <v>8469</v>
      </c>
      <c r="C44" s="83"/>
      <c r="D44" s="99"/>
      <c r="E44" s="100"/>
      <c r="F44" s="101"/>
      <c r="G44" s="83"/>
      <c r="H44" s="82"/>
      <c r="I44" s="102"/>
      <c r="J44" s="102"/>
      <c r="K44" s="35" t="s">
        <v>65</v>
      </c>
      <c r="L44" s="105">
        <v>44</v>
      </c>
      <c r="M44" s="105"/>
      <c r="N44" s="104"/>
      <c r="O44" s="68" t="s">
        <v>245</v>
      </c>
      <c r="P44" s="70">
        <v>44397.86855324074</v>
      </c>
      <c r="Q44" s="68" t="s">
        <v>8486</v>
      </c>
      <c r="R44" s="68"/>
      <c r="S44" s="68"/>
      <c r="T44" s="74" t="s">
        <v>8505</v>
      </c>
      <c r="U44" s="72" t="str">
        <f>HYPERLINK("https://pbs.twimg.com/media/E5-SOUeWYAAXdlY.jpg")</f>
        <v>https://pbs.twimg.com/media/E5-SOUeWYAAXdlY.jpg</v>
      </c>
      <c r="V44" s="72" t="str">
        <f>HYPERLINK("https://pbs.twimg.com/media/E5-SOUeWYAAXdlY.jpg")</f>
        <v>https://pbs.twimg.com/media/E5-SOUeWYAAXdlY.jpg</v>
      </c>
      <c r="W44" s="70">
        <v>44397.86855324074</v>
      </c>
      <c r="X44" s="76">
        <v>44397</v>
      </c>
      <c r="Y44" s="74" t="s">
        <v>8514</v>
      </c>
      <c r="Z44" s="72" t="str">
        <f>HYPERLINK("https://twitter.com/a11y_mmo/status/1417587797217714178")</f>
        <v>https://twitter.com/a11y_mmo/status/1417587797217714178</v>
      </c>
      <c r="AA44" s="68"/>
      <c r="AB44" s="68"/>
      <c r="AC44" s="74" t="s">
        <v>8531</v>
      </c>
      <c r="AD44" s="68"/>
      <c r="AE44" s="68" t="b">
        <v>0</v>
      </c>
      <c r="AF44" s="68">
        <v>0</v>
      </c>
      <c r="AG44" s="74" t="s">
        <v>247</v>
      </c>
      <c r="AH44" s="68" t="b">
        <v>0</v>
      </c>
      <c r="AI44" s="68" t="s">
        <v>248</v>
      </c>
      <c r="AJ44" s="68"/>
      <c r="AK44" s="74" t="s">
        <v>247</v>
      </c>
      <c r="AL44" s="68" t="b">
        <v>0</v>
      </c>
      <c r="AM44" s="68">
        <v>6</v>
      </c>
      <c r="AN44" s="74" t="s">
        <v>8532</v>
      </c>
      <c r="AO44" s="74" t="s">
        <v>250</v>
      </c>
      <c r="AP44" s="68" t="b">
        <v>0</v>
      </c>
      <c r="AQ44" s="74" t="s">
        <v>8532</v>
      </c>
      <c r="AR44" s="68" t="s">
        <v>204</v>
      </c>
      <c r="AS44" s="68">
        <v>0</v>
      </c>
      <c r="AT44" s="68">
        <v>0</v>
      </c>
      <c r="AU44" s="68"/>
      <c r="AV44" s="68"/>
      <c r="AW44" s="68"/>
      <c r="AX44" s="68"/>
      <c r="AY44" s="68"/>
      <c r="AZ44" s="68"/>
      <c r="BA44" s="68"/>
      <c r="BB44" s="68"/>
      <c r="BC44" s="68">
        <v>1</v>
      </c>
      <c r="BD44" s="67" t="str">
        <f>REPLACE(INDEX(GroupVertices[Group],MATCH(Edges99[[#This Row],[Vertex 1]],GroupVertices[Vertex],0)),1,1,"")</f>
        <v>1</v>
      </c>
      <c r="BE44" s="67" t="str">
        <f>REPLACE(INDEX(GroupVertices[Group],MATCH(Edges99[[#This Row],[Vertex 2]],GroupVertices[Vertex],0)),1,1,"")</f>
        <v>1</v>
      </c>
      <c r="BF44" s="49"/>
      <c r="BG44" s="50"/>
      <c r="BH44" s="49"/>
      <c r="BI44" s="50"/>
      <c r="BJ44" s="49"/>
      <c r="BK44" s="50"/>
      <c r="BL44" s="49"/>
      <c r="BM44" s="50"/>
      <c r="BN44" s="49"/>
    </row>
    <row r="45" spans="1:66" ht="15">
      <c r="A45" s="66" t="s">
        <v>8443</v>
      </c>
      <c r="B45" s="66" t="s">
        <v>8470</v>
      </c>
      <c r="C45" s="83"/>
      <c r="D45" s="99"/>
      <c r="E45" s="100"/>
      <c r="F45" s="101"/>
      <c r="G45" s="83"/>
      <c r="H45" s="82"/>
      <c r="I45" s="102"/>
      <c r="J45" s="102"/>
      <c r="K45" s="35" t="s">
        <v>65</v>
      </c>
      <c r="L45" s="105">
        <v>45</v>
      </c>
      <c r="M45" s="105"/>
      <c r="N45" s="104"/>
      <c r="O45" s="68" t="s">
        <v>243</v>
      </c>
      <c r="P45" s="70">
        <v>44387.995474537034</v>
      </c>
      <c r="Q45" s="68" t="s">
        <v>8486</v>
      </c>
      <c r="R45" s="68"/>
      <c r="S45" s="68"/>
      <c r="T45" s="74" t="s">
        <v>8505</v>
      </c>
      <c r="U45" s="72" t="str">
        <f>HYPERLINK("https://pbs.twimg.com/media/E5-SOUeWYAAXdlY.jpg")</f>
        <v>https://pbs.twimg.com/media/E5-SOUeWYAAXdlY.jpg</v>
      </c>
      <c r="V45" s="72" t="str">
        <f>HYPERLINK("https://pbs.twimg.com/media/E5-SOUeWYAAXdlY.jpg")</f>
        <v>https://pbs.twimg.com/media/E5-SOUeWYAAXdlY.jpg</v>
      </c>
      <c r="W45" s="70">
        <v>44387.995474537034</v>
      </c>
      <c r="X45" s="76">
        <v>44387</v>
      </c>
      <c r="Y45" s="74" t="s">
        <v>8515</v>
      </c>
      <c r="Z45" s="72" t="str">
        <f>HYPERLINK("https://twitter.com/xaosprincess/status/1414009915568427015")</f>
        <v>https://twitter.com/xaosprincess/status/1414009915568427015</v>
      </c>
      <c r="AA45" s="68"/>
      <c r="AB45" s="68"/>
      <c r="AC45" s="74" t="s">
        <v>8532</v>
      </c>
      <c r="AD45" s="74" t="s">
        <v>8554</v>
      </c>
      <c r="AE45" s="68" t="b">
        <v>0</v>
      </c>
      <c r="AF45" s="68">
        <v>10</v>
      </c>
      <c r="AG45" s="74" t="s">
        <v>8555</v>
      </c>
      <c r="AH45" s="68" t="b">
        <v>0</v>
      </c>
      <c r="AI45" s="68" t="s">
        <v>248</v>
      </c>
      <c r="AJ45" s="68"/>
      <c r="AK45" s="74" t="s">
        <v>247</v>
      </c>
      <c r="AL45" s="68" t="b">
        <v>0</v>
      </c>
      <c r="AM45" s="68">
        <v>6</v>
      </c>
      <c r="AN45" s="74" t="s">
        <v>247</v>
      </c>
      <c r="AO45" s="74" t="s">
        <v>250</v>
      </c>
      <c r="AP45" s="68" t="b">
        <v>0</v>
      </c>
      <c r="AQ45" s="74" t="s">
        <v>8554</v>
      </c>
      <c r="AR45" s="68" t="s">
        <v>244</v>
      </c>
      <c r="AS45" s="68">
        <v>0</v>
      </c>
      <c r="AT45" s="68">
        <v>0</v>
      </c>
      <c r="AU45" s="68"/>
      <c r="AV45" s="68"/>
      <c r="AW45" s="68"/>
      <c r="AX45" s="68"/>
      <c r="AY45" s="68"/>
      <c r="AZ45" s="68"/>
      <c r="BA45" s="68"/>
      <c r="BB45" s="68"/>
      <c r="BC45" s="68">
        <v>1</v>
      </c>
      <c r="BD45" s="67" t="str">
        <f>REPLACE(INDEX(GroupVertices[Group],MATCH(Edges99[[#This Row],[Vertex 1]],GroupVertices[Vertex],0)),1,1,"")</f>
        <v>1</v>
      </c>
      <c r="BE45" s="67" t="str">
        <f>REPLACE(INDEX(GroupVertices[Group],MATCH(Edges99[[#This Row],[Vertex 2]],GroupVertices[Vertex],0)),1,1,"")</f>
        <v>1</v>
      </c>
      <c r="BF45" s="49"/>
      <c r="BG45" s="50"/>
      <c r="BH45" s="49"/>
      <c r="BI45" s="50"/>
      <c r="BJ45" s="49"/>
      <c r="BK45" s="50"/>
      <c r="BL45" s="49"/>
      <c r="BM45" s="50"/>
      <c r="BN45" s="49"/>
    </row>
    <row r="46" spans="1:66" ht="15">
      <c r="A46" s="66" t="s">
        <v>8442</v>
      </c>
      <c r="B46" s="66" t="s">
        <v>8470</v>
      </c>
      <c r="C46" s="83"/>
      <c r="D46" s="99"/>
      <c r="E46" s="100"/>
      <c r="F46" s="101"/>
      <c r="G46" s="83"/>
      <c r="H46" s="82"/>
      <c r="I46" s="102"/>
      <c r="J46" s="102"/>
      <c r="K46" s="35" t="s">
        <v>65</v>
      </c>
      <c r="L46" s="105">
        <v>46</v>
      </c>
      <c r="M46" s="105"/>
      <c r="N46" s="104"/>
      <c r="O46" s="68" t="s">
        <v>245</v>
      </c>
      <c r="P46" s="70">
        <v>44397.86855324074</v>
      </c>
      <c r="Q46" s="68" t="s">
        <v>8486</v>
      </c>
      <c r="R46" s="68"/>
      <c r="S46" s="68"/>
      <c r="T46" s="74" t="s">
        <v>8505</v>
      </c>
      <c r="U46" s="72" t="str">
        <f>HYPERLINK("https://pbs.twimg.com/media/E5-SOUeWYAAXdlY.jpg")</f>
        <v>https://pbs.twimg.com/media/E5-SOUeWYAAXdlY.jpg</v>
      </c>
      <c r="V46" s="72" t="str">
        <f>HYPERLINK("https://pbs.twimg.com/media/E5-SOUeWYAAXdlY.jpg")</f>
        <v>https://pbs.twimg.com/media/E5-SOUeWYAAXdlY.jpg</v>
      </c>
      <c r="W46" s="70">
        <v>44397.86855324074</v>
      </c>
      <c r="X46" s="76">
        <v>44397</v>
      </c>
      <c r="Y46" s="74" t="s">
        <v>8514</v>
      </c>
      <c r="Z46" s="72" t="str">
        <f>HYPERLINK("https://twitter.com/a11y_mmo/status/1417587797217714178")</f>
        <v>https://twitter.com/a11y_mmo/status/1417587797217714178</v>
      </c>
      <c r="AA46" s="68"/>
      <c r="AB46" s="68"/>
      <c r="AC46" s="74" t="s">
        <v>8531</v>
      </c>
      <c r="AD46" s="68"/>
      <c r="AE46" s="68" t="b">
        <v>0</v>
      </c>
      <c r="AF46" s="68">
        <v>0</v>
      </c>
      <c r="AG46" s="74" t="s">
        <v>247</v>
      </c>
      <c r="AH46" s="68" t="b">
        <v>0</v>
      </c>
      <c r="AI46" s="68" t="s">
        <v>248</v>
      </c>
      <c r="AJ46" s="68"/>
      <c r="AK46" s="74" t="s">
        <v>247</v>
      </c>
      <c r="AL46" s="68" t="b">
        <v>0</v>
      </c>
      <c r="AM46" s="68">
        <v>6</v>
      </c>
      <c r="AN46" s="74" t="s">
        <v>8532</v>
      </c>
      <c r="AO46" s="74" t="s">
        <v>250</v>
      </c>
      <c r="AP46" s="68" t="b">
        <v>0</v>
      </c>
      <c r="AQ46" s="74" t="s">
        <v>8532</v>
      </c>
      <c r="AR46" s="68" t="s">
        <v>204</v>
      </c>
      <c r="AS46" s="68">
        <v>0</v>
      </c>
      <c r="AT46" s="68">
        <v>0</v>
      </c>
      <c r="AU46" s="68"/>
      <c r="AV46" s="68"/>
      <c r="AW46" s="68"/>
      <c r="AX46" s="68"/>
      <c r="AY46" s="68"/>
      <c r="AZ46" s="68"/>
      <c r="BA46" s="68"/>
      <c r="BB46" s="68"/>
      <c r="BC46" s="68">
        <v>1</v>
      </c>
      <c r="BD46" s="67" t="str">
        <f>REPLACE(INDEX(GroupVertices[Group],MATCH(Edges99[[#This Row],[Vertex 1]],GroupVertices[Vertex],0)),1,1,"")</f>
        <v>1</v>
      </c>
      <c r="BE46" s="67" t="str">
        <f>REPLACE(INDEX(GroupVertices[Group],MATCH(Edges99[[#This Row],[Vertex 2]],GroupVertices[Vertex],0)),1,1,"")</f>
        <v>1</v>
      </c>
      <c r="BF46" s="49"/>
      <c r="BG46" s="50"/>
      <c r="BH46" s="49"/>
      <c r="BI46" s="50"/>
      <c r="BJ46" s="49"/>
      <c r="BK46" s="50"/>
      <c r="BL46" s="49"/>
      <c r="BM46" s="50"/>
      <c r="BN46" s="49"/>
    </row>
    <row r="47" spans="1:66" ht="15">
      <c r="A47" s="66" t="s">
        <v>8443</v>
      </c>
      <c r="B47" s="66" t="s">
        <v>8471</v>
      </c>
      <c r="C47" s="83"/>
      <c r="D47" s="99"/>
      <c r="E47" s="100"/>
      <c r="F47" s="101"/>
      <c r="G47" s="83"/>
      <c r="H47" s="82"/>
      <c r="I47" s="102"/>
      <c r="J47" s="102"/>
      <c r="K47" s="35" t="s">
        <v>65</v>
      </c>
      <c r="L47" s="105">
        <v>47</v>
      </c>
      <c r="M47" s="105"/>
      <c r="N47" s="104"/>
      <c r="O47" s="68" t="s">
        <v>246</v>
      </c>
      <c r="P47" s="70">
        <v>44387.995474537034</v>
      </c>
      <c r="Q47" s="68" t="s">
        <v>8486</v>
      </c>
      <c r="R47" s="68"/>
      <c r="S47" s="68"/>
      <c r="T47" s="74" t="s">
        <v>8505</v>
      </c>
      <c r="U47" s="72" t="str">
        <f>HYPERLINK("https://pbs.twimg.com/media/E5-SOUeWYAAXdlY.jpg")</f>
        <v>https://pbs.twimg.com/media/E5-SOUeWYAAXdlY.jpg</v>
      </c>
      <c r="V47" s="72" t="str">
        <f>HYPERLINK("https://pbs.twimg.com/media/E5-SOUeWYAAXdlY.jpg")</f>
        <v>https://pbs.twimg.com/media/E5-SOUeWYAAXdlY.jpg</v>
      </c>
      <c r="W47" s="70">
        <v>44387.995474537034</v>
      </c>
      <c r="X47" s="76">
        <v>44387</v>
      </c>
      <c r="Y47" s="74" t="s">
        <v>8515</v>
      </c>
      <c r="Z47" s="72" t="str">
        <f>HYPERLINK("https://twitter.com/xaosprincess/status/1414009915568427015")</f>
        <v>https://twitter.com/xaosprincess/status/1414009915568427015</v>
      </c>
      <c r="AA47" s="68"/>
      <c r="AB47" s="68"/>
      <c r="AC47" s="74" t="s">
        <v>8532</v>
      </c>
      <c r="AD47" s="74" t="s">
        <v>8554</v>
      </c>
      <c r="AE47" s="68" t="b">
        <v>0</v>
      </c>
      <c r="AF47" s="68">
        <v>10</v>
      </c>
      <c r="AG47" s="74" t="s">
        <v>8555</v>
      </c>
      <c r="AH47" s="68" t="b">
        <v>0</v>
      </c>
      <c r="AI47" s="68" t="s">
        <v>248</v>
      </c>
      <c r="AJ47" s="68"/>
      <c r="AK47" s="74" t="s">
        <v>247</v>
      </c>
      <c r="AL47" s="68" t="b">
        <v>0</v>
      </c>
      <c r="AM47" s="68">
        <v>6</v>
      </c>
      <c r="AN47" s="74" t="s">
        <v>247</v>
      </c>
      <c r="AO47" s="74" t="s">
        <v>250</v>
      </c>
      <c r="AP47" s="68" t="b">
        <v>0</v>
      </c>
      <c r="AQ47" s="74" t="s">
        <v>8554</v>
      </c>
      <c r="AR47" s="68" t="s">
        <v>244</v>
      </c>
      <c r="AS47" s="68">
        <v>0</v>
      </c>
      <c r="AT47" s="68">
        <v>0</v>
      </c>
      <c r="AU47" s="68"/>
      <c r="AV47" s="68"/>
      <c r="AW47" s="68"/>
      <c r="AX47" s="68"/>
      <c r="AY47" s="68"/>
      <c r="AZ47" s="68"/>
      <c r="BA47" s="68"/>
      <c r="BB47" s="68"/>
      <c r="BC47" s="68">
        <v>1</v>
      </c>
      <c r="BD47" s="67" t="str">
        <f>REPLACE(INDEX(GroupVertices[Group],MATCH(Edges99[[#This Row],[Vertex 1]],GroupVertices[Vertex],0)),1,1,"")</f>
        <v>1</v>
      </c>
      <c r="BE47" s="67" t="str">
        <f>REPLACE(INDEX(GroupVertices[Group],MATCH(Edges99[[#This Row],[Vertex 2]],GroupVertices[Vertex],0)),1,1,"")</f>
        <v>1</v>
      </c>
      <c r="BF47" s="49">
        <v>2</v>
      </c>
      <c r="BG47" s="50">
        <v>4.444444444444445</v>
      </c>
      <c r="BH47" s="49">
        <v>0</v>
      </c>
      <c r="BI47" s="50">
        <v>0</v>
      </c>
      <c r="BJ47" s="49">
        <v>0</v>
      </c>
      <c r="BK47" s="50">
        <v>0</v>
      </c>
      <c r="BL47" s="49">
        <v>43</v>
      </c>
      <c r="BM47" s="50">
        <v>95.55555555555556</v>
      </c>
      <c r="BN47" s="49">
        <v>45</v>
      </c>
    </row>
    <row r="48" spans="1:66" ht="15">
      <c r="A48" s="66" t="s">
        <v>8442</v>
      </c>
      <c r="B48" s="66" t="s">
        <v>8443</v>
      </c>
      <c r="C48" s="83"/>
      <c r="D48" s="99"/>
      <c r="E48" s="100"/>
      <c r="F48" s="101"/>
      <c r="G48" s="83"/>
      <c r="H48" s="82"/>
      <c r="I48" s="102"/>
      <c r="J48" s="102"/>
      <c r="K48" s="35" t="s">
        <v>65</v>
      </c>
      <c r="L48" s="105">
        <v>48</v>
      </c>
      <c r="M48" s="105"/>
      <c r="N48" s="104"/>
      <c r="O48" s="68" t="s">
        <v>244</v>
      </c>
      <c r="P48" s="70">
        <v>44397.86855324074</v>
      </c>
      <c r="Q48" s="68" t="s">
        <v>8486</v>
      </c>
      <c r="R48" s="68"/>
      <c r="S48" s="68"/>
      <c r="T48" s="74" t="s">
        <v>8505</v>
      </c>
      <c r="U48" s="72" t="str">
        <f>HYPERLINK("https://pbs.twimg.com/media/E5-SOUeWYAAXdlY.jpg")</f>
        <v>https://pbs.twimg.com/media/E5-SOUeWYAAXdlY.jpg</v>
      </c>
      <c r="V48" s="72" t="str">
        <f>HYPERLINK("https://pbs.twimg.com/media/E5-SOUeWYAAXdlY.jpg")</f>
        <v>https://pbs.twimg.com/media/E5-SOUeWYAAXdlY.jpg</v>
      </c>
      <c r="W48" s="70">
        <v>44397.86855324074</v>
      </c>
      <c r="X48" s="76">
        <v>44397</v>
      </c>
      <c r="Y48" s="74" t="s">
        <v>8514</v>
      </c>
      <c r="Z48" s="72" t="str">
        <f>HYPERLINK("https://twitter.com/a11y_mmo/status/1417587797217714178")</f>
        <v>https://twitter.com/a11y_mmo/status/1417587797217714178</v>
      </c>
      <c r="AA48" s="68"/>
      <c r="AB48" s="68"/>
      <c r="AC48" s="74" t="s">
        <v>8531</v>
      </c>
      <c r="AD48" s="68"/>
      <c r="AE48" s="68" t="b">
        <v>0</v>
      </c>
      <c r="AF48" s="68">
        <v>0</v>
      </c>
      <c r="AG48" s="74" t="s">
        <v>247</v>
      </c>
      <c r="AH48" s="68" t="b">
        <v>0</v>
      </c>
      <c r="AI48" s="68" t="s">
        <v>248</v>
      </c>
      <c r="AJ48" s="68"/>
      <c r="AK48" s="74" t="s">
        <v>247</v>
      </c>
      <c r="AL48" s="68" t="b">
        <v>0</v>
      </c>
      <c r="AM48" s="68">
        <v>6</v>
      </c>
      <c r="AN48" s="74" t="s">
        <v>8532</v>
      </c>
      <c r="AO48" s="74" t="s">
        <v>250</v>
      </c>
      <c r="AP48" s="68" t="b">
        <v>0</v>
      </c>
      <c r="AQ48" s="74" t="s">
        <v>8532</v>
      </c>
      <c r="AR48" s="68" t="s">
        <v>204</v>
      </c>
      <c r="AS48" s="68">
        <v>0</v>
      </c>
      <c r="AT48" s="68">
        <v>0</v>
      </c>
      <c r="AU48" s="68"/>
      <c r="AV48" s="68"/>
      <c r="AW48" s="68"/>
      <c r="AX48" s="68"/>
      <c r="AY48" s="68"/>
      <c r="AZ48" s="68"/>
      <c r="BA48" s="68"/>
      <c r="BB48" s="68"/>
      <c r="BC48" s="68">
        <v>1</v>
      </c>
      <c r="BD48" s="67" t="str">
        <f>REPLACE(INDEX(GroupVertices[Group],MATCH(Edges99[[#This Row],[Vertex 1]],GroupVertices[Vertex],0)),1,1,"")</f>
        <v>1</v>
      </c>
      <c r="BE48" s="67" t="str">
        <f>REPLACE(INDEX(GroupVertices[Group],MATCH(Edges99[[#This Row],[Vertex 2]],GroupVertices[Vertex],0)),1,1,"")</f>
        <v>1</v>
      </c>
      <c r="BF48" s="49"/>
      <c r="BG48" s="50"/>
      <c r="BH48" s="49"/>
      <c r="BI48" s="50"/>
      <c r="BJ48" s="49"/>
      <c r="BK48" s="50"/>
      <c r="BL48" s="49"/>
      <c r="BM48" s="50"/>
      <c r="BN48" s="49"/>
    </row>
    <row r="49" spans="1:66" ht="15">
      <c r="A49" s="66" t="s">
        <v>8442</v>
      </c>
      <c r="B49" s="66" t="s">
        <v>8471</v>
      </c>
      <c r="C49" s="83"/>
      <c r="D49" s="99"/>
      <c r="E49" s="100"/>
      <c r="F49" s="101"/>
      <c r="G49" s="83"/>
      <c r="H49" s="82"/>
      <c r="I49" s="102"/>
      <c r="J49" s="102"/>
      <c r="K49" s="35" t="s">
        <v>65</v>
      </c>
      <c r="L49" s="105">
        <v>49</v>
      </c>
      <c r="M49" s="105"/>
      <c r="N49" s="104"/>
      <c r="O49" s="68" t="s">
        <v>246</v>
      </c>
      <c r="P49" s="70">
        <v>44397.86855324074</v>
      </c>
      <c r="Q49" s="68" t="s">
        <v>8486</v>
      </c>
      <c r="R49" s="68"/>
      <c r="S49" s="68"/>
      <c r="T49" s="74" t="s">
        <v>8505</v>
      </c>
      <c r="U49" s="72" t="str">
        <f>HYPERLINK("https://pbs.twimg.com/media/E5-SOUeWYAAXdlY.jpg")</f>
        <v>https://pbs.twimg.com/media/E5-SOUeWYAAXdlY.jpg</v>
      </c>
      <c r="V49" s="72" t="str">
        <f>HYPERLINK("https://pbs.twimg.com/media/E5-SOUeWYAAXdlY.jpg")</f>
        <v>https://pbs.twimg.com/media/E5-SOUeWYAAXdlY.jpg</v>
      </c>
      <c r="W49" s="70">
        <v>44397.86855324074</v>
      </c>
      <c r="X49" s="76">
        <v>44397</v>
      </c>
      <c r="Y49" s="74" t="s">
        <v>8514</v>
      </c>
      <c r="Z49" s="72" t="str">
        <f>HYPERLINK("https://twitter.com/a11y_mmo/status/1417587797217714178")</f>
        <v>https://twitter.com/a11y_mmo/status/1417587797217714178</v>
      </c>
      <c r="AA49" s="68"/>
      <c r="AB49" s="68"/>
      <c r="AC49" s="74" t="s">
        <v>8531</v>
      </c>
      <c r="AD49" s="68"/>
      <c r="AE49" s="68" t="b">
        <v>0</v>
      </c>
      <c r="AF49" s="68">
        <v>0</v>
      </c>
      <c r="AG49" s="74" t="s">
        <v>247</v>
      </c>
      <c r="AH49" s="68" t="b">
        <v>0</v>
      </c>
      <c r="AI49" s="68" t="s">
        <v>248</v>
      </c>
      <c r="AJ49" s="68"/>
      <c r="AK49" s="74" t="s">
        <v>247</v>
      </c>
      <c r="AL49" s="68" t="b">
        <v>0</v>
      </c>
      <c r="AM49" s="68">
        <v>6</v>
      </c>
      <c r="AN49" s="74" t="s">
        <v>8532</v>
      </c>
      <c r="AO49" s="74" t="s">
        <v>250</v>
      </c>
      <c r="AP49" s="68" t="b">
        <v>0</v>
      </c>
      <c r="AQ49" s="74" t="s">
        <v>8532</v>
      </c>
      <c r="AR49" s="68" t="s">
        <v>204</v>
      </c>
      <c r="AS49" s="68">
        <v>0</v>
      </c>
      <c r="AT49" s="68">
        <v>0</v>
      </c>
      <c r="AU49" s="68"/>
      <c r="AV49" s="68"/>
      <c r="AW49" s="68"/>
      <c r="AX49" s="68"/>
      <c r="AY49" s="68"/>
      <c r="AZ49" s="68"/>
      <c r="BA49" s="68"/>
      <c r="BB49" s="68"/>
      <c r="BC49" s="68">
        <v>1</v>
      </c>
      <c r="BD49" s="67" t="str">
        <f>REPLACE(INDEX(GroupVertices[Group],MATCH(Edges99[[#This Row],[Vertex 1]],GroupVertices[Vertex],0)),1,1,"")</f>
        <v>1</v>
      </c>
      <c r="BE49" s="67" t="str">
        <f>REPLACE(INDEX(GroupVertices[Group],MATCH(Edges99[[#This Row],[Vertex 2]],GroupVertices[Vertex],0)),1,1,"")</f>
        <v>1</v>
      </c>
      <c r="BF49" s="49">
        <v>2</v>
      </c>
      <c r="BG49" s="50">
        <v>4.444444444444445</v>
      </c>
      <c r="BH49" s="49">
        <v>0</v>
      </c>
      <c r="BI49" s="50">
        <v>0</v>
      </c>
      <c r="BJ49" s="49">
        <v>0</v>
      </c>
      <c r="BK49" s="50">
        <v>0</v>
      </c>
      <c r="BL49" s="49">
        <v>43</v>
      </c>
      <c r="BM49" s="50">
        <v>95.55555555555556</v>
      </c>
      <c r="BN49" s="49">
        <v>45</v>
      </c>
    </row>
    <row r="50" spans="1:66" ht="15">
      <c r="A50" s="66" t="s">
        <v>8444</v>
      </c>
      <c r="B50" s="66" t="s">
        <v>8472</v>
      </c>
      <c r="C50" s="83"/>
      <c r="D50" s="99"/>
      <c r="E50" s="100"/>
      <c r="F50" s="101"/>
      <c r="G50" s="83"/>
      <c r="H50" s="82"/>
      <c r="I50" s="102"/>
      <c r="J50" s="102"/>
      <c r="K50" s="35" t="s">
        <v>65</v>
      </c>
      <c r="L50" s="105">
        <v>50</v>
      </c>
      <c r="M50" s="105"/>
      <c r="N50" s="104"/>
      <c r="O50" s="68" t="s">
        <v>245</v>
      </c>
      <c r="P50" s="70">
        <v>44398.651354166665</v>
      </c>
      <c r="Q50" s="68" t="s">
        <v>8487</v>
      </c>
      <c r="R50" s="72" t="str">
        <f>HYPERLINK("https://www.gofundme.com/f/the-inclusion-of-ict-in-schools?utm_campaign=p_lico+share-sheet&amp;utm_medium=chat&amp;utm_source=whatsapp-visit")</f>
        <v>https://www.gofundme.com/f/the-inclusion-of-ict-in-schools?utm_campaign=p_lico+share-sheet&amp;utm_medium=chat&amp;utm_source=whatsapp-visit</v>
      </c>
      <c r="S50" s="68" t="s">
        <v>8089</v>
      </c>
      <c r="T50" s="68"/>
      <c r="U50" s="68"/>
      <c r="V50" s="72" t="str">
        <f>HYPERLINK("https://pbs.twimg.com/profile_images/1312899804310237185/mgxd04N2_normal.jpg")</f>
        <v>https://pbs.twimg.com/profile_images/1312899804310237185/mgxd04N2_normal.jpg</v>
      </c>
      <c r="W50" s="70">
        <v>44398.651354166665</v>
      </c>
      <c r="X50" s="76">
        <v>44398</v>
      </c>
      <c r="Y50" s="74" t="s">
        <v>8516</v>
      </c>
      <c r="Z50" s="72" t="str">
        <f>HYPERLINK("https://twitter.com/salonemessenger/status/1417871477991481344")</f>
        <v>https://twitter.com/salonemessenger/status/1417871477991481344</v>
      </c>
      <c r="AA50" s="68"/>
      <c r="AB50" s="68"/>
      <c r="AC50" s="74" t="s">
        <v>8533</v>
      </c>
      <c r="AD50" s="68"/>
      <c r="AE50" s="68" t="b">
        <v>0</v>
      </c>
      <c r="AF50" s="68">
        <v>0</v>
      </c>
      <c r="AG50" s="74" t="s">
        <v>247</v>
      </c>
      <c r="AH50" s="68" t="b">
        <v>0</v>
      </c>
      <c r="AI50" s="68" t="s">
        <v>248</v>
      </c>
      <c r="AJ50" s="68"/>
      <c r="AK50" s="74" t="s">
        <v>247</v>
      </c>
      <c r="AL50" s="68" t="b">
        <v>0</v>
      </c>
      <c r="AM50" s="68">
        <v>3</v>
      </c>
      <c r="AN50" s="74" t="s">
        <v>8534</v>
      </c>
      <c r="AO50" s="74" t="s">
        <v>249</v>
      </c>
      <c r="AP50" s="68" t="b">
        <v>0</v>
      </c>
      <c r="AQ50" s="74" t="s">
        <v>8534</v>
      </c>
      <c r="AR50" s="68" t="s">
        <v>204</v>
      </c>
      <c r="AS50" s="68">
        <v>0</v>
      </c>
      <c r="AT50" s="68">
        <v>0</v>
      </c>
      <c r="AU50" s="68"/>
      <c r="AV50" s="68"/>
      <c r="AW50" s="68"/>
      <c r="AX50" s="68"/>
      <c r="AY50" s="68"/>
      <c r="AZ50" s="68"/>
      <c r="BA50" s="68"/>
      <c r="BB50" s="68"/>
      <c r="BC50" s="68">
        <v>1</v>
      </c>
      <c r="BD50" s="67" t="str">
        <f>REPLACE(INDEX(GroupVertices[Group],MATCH(Edges99[[#This Row],[Vertex 1]],GroupVertices[Vertex],0)),1,1,"")</f>
        <v>3</v>
      </c>
      <c r="BE50" s="67" t="str">
        <f>REPLACE(INDEX(GroupVertices[Group],MATCH(Edges99[[#This Row],[Vertex 2]],GroupVertices[Vertex],0)),1,1,"")</f>
        <v>3</v>
      </c>
      <c r="BF50" s="49"/>
      <c r="BG50" s="50"/>
      <c r="BH50" s="49"/>
      <c r="BI50" s="50"/>
      <c r="BJ50" s="49"/>
      <c r="BK50" s="50"/>
      <c r="BL50" s="49"/>
      <c r="BM50" s="50"/>
      <c r="BN50" s="49"/>
    </row>
    <row r="51" spans="1:66" ht="15">
      <c r="A51" s="66" t="s">
        <v>8444</v>
      </c>
      <c r="B51" s="66" t="s">
        <v>8473</v>
      </c>
      <c r="C51" s="83"/>
      <c r="D51" s="99"/>
      <c r="E51" s="100"/>
      <c r="F51" s="101"/>
      <c r="G51" s="83"/>
      <c r="H51" s="82"/>
      <c r="I51" s="102"/>
      <c r="J51" s="102"/>
      <c r="K51" s="35" t="s">
        <v>65</v>
      </c>
      <c r="L51" s="105">
        <v>51</v>
      </c>
      <c r="M51" s="105"/>
      <c r="N51" s="104"/>
      <c r="O51" s="68" t="s">
        <v>245</v>
      </c>
      <c r="P51" s="70">
        <v>44398.651354166665</v>
      </c>
      <c r="Q51" s="68" t="s">
        <v>8487</v>
      </c>
      <c r="R51" s="72" t="str">
        <f>HYPERLINK("https://www.gofundme.com/f/the-inclusion-of-ict-in-schools?utm_campaign=p_lico+share-sheet&amp;utm_medium=chat&amp;utm_source=whatsapp-visit")</f>
        <v>https://www.gofundme.com/f/the-inclusion-of-ict-in-schools?utm_campaign=p_lico+share-sheet&amp;utm_medium=chat&amp;utm_source=whatsapp-visit</v>
      </c>
      <c r="S51" s="68" t="s">
        <v>8089</v>
      </c>
      <c r="T51" s="68"/>
      <c r="U51" s="68"/>
      <c r="V51" s="72" t="str">
        <f>HYPERLINK("https://pbs.twimg.com/profile_images/1312899804310237185/mgxd04N2_normal.jpg")</f>
        <v>https://pbs.twimg.com/profile_images/1312899804310237185/mgxd04N2_normal.jpg</v>
      </c>
      <c r="W51" s="70">
        <v>44398.651354166665</v>
      </c>
      <c r="X51" s="76">
        <v>44398</v>
      </c>
      <c r="Y51" s="74" t="s">
        <v>8516</v>
      </c>
      <c r="Z51" s="72" t="str">
        <f>HYPERLINK("https://twitter.com/salonemessenger/status/1417871477991481344")</f>
        <v>https://twitter.com/salonemessenger/status/1417871477991481344</v>
      </c>
      <c r="AA51" s="68"/>
      <c r="AB51" s="68"/>
      <c r="AC51" s="74" t="s">
        <v>8533</v>
      </c>
      <c r="AD51" s="68"/>
      <c r="AE51" s="68" t="b">
        <v>0</v>
      </c>
      <c r="AF51" s="68">
        <v>0</v>
      </c>
      <c r="AG51" s="74" t="s">
        <v>247</v>
      </c>
      <c r="AH51" s="68" t="b">
        <v>0</v>
      </c>
      <c r="AI51" s="68" t="s">
        <v>248</v>
      </c>
      <c r="AJ51" s="68"/>
      <c r="AK51" s="74" t="s">
        <v>247</v>
      </c>
      <c r="AL51" s="68" t="b">
        <v>0</v>
      </c>
      <c r="AM51" s="68">
        <v>3</v>
      </c>
      <c r="AN51" s="74" t="s">
        <v>8534</v>
      </c>
      <c r="AO51" s="74" t="s">
        <v>249</v>
      </c>
      <c r="AP51" s="68" t="b">
        <v>0</v>
      </c>
      <c r="AQ51" s="74" t="s">
        <v>8534</v>
      </c>
      <c r="AR51" s="68" t="s">
        <v>204</v>
      </c>
      <c r="AS51" s="68">
        <v>0</v>
      </c>
      <c r="AT51" s="68">
        <v>0</v>
      </c>
      <c r="AU51" s="68"/>
      <c r="AV51" s="68"/>
      <c r="AW51" s="68"/>
      <c r="AX51" s="68"/>
      <c r="AY51" s="68"/>
      <c r="AZ51" s="68"/>
      <c r="BA51" s="68"/>
      <c r="BB51" s="68"/>
      <c r="BC51" s="68">
        <v>1</v>
      </c>
      <c r="BD51" s="67" t="str">
        <f>REPLACE(INDEX(GroupVertices[Group],MATCH(Edges99[[#This Row],[Vertex 1]],GroupVertices[Vertex],0)),1,1,"")</f>
        <v>3</v>
      </c>
      <c r="BE51" s="67" t="str">
        <f>REPLACE(INDEX(GroupVertices[Group],MATCH(Edges99[[#This Row],[Vertex 2]],GroupVertices[Vertex],0)),1,1,"")</f>
        <v>3</v>
      </c>
      <c r="BF51" s="49"/>
      <c r="BG51" s="50"/>
      <c r="BH51" s="49"/>
      <c r="BI51" s="50"/>
      <c r="BJ51" s="49"/>
      <c r="BK51" s="50"/>
      <c r="BL51" s="49"/>
      <c r="BM51" s="50"/>
      <c r="BN51" s="49"/>
    </row>
    <row r="52" spans="1:66" ht="15">
      <c r="A52" s="66" t="s">
        <v>8444</v>
      </c>
      <c r="B52" s="66" t="s">
        <v>8474</v>
      </c>
      <c r="C52" s="83"/>
      <c r="D52" s="99"/>
      <c r="E52" s="100"/>
      <c r="F52" s="101"/>
      <c r="G52" s="83"/>
      <c r="H52" s="82"/>
      <c r="I52" s="102"/>
      <c r="J52" s="102"/>
      <c r="K52" s="35" t="s">
        <v>65</v>
      </c>
      <c r="L52" s="105">
        <v>52</v>
      </c>
      <c r="M52" s="105"/>
      <c r="N52" s="104"/>
      <c r="O52" s="68" t="s">
        <v>245</v>
      </c>
      <c r="P52" s="70">
        <v>44398.651354166665</v>
      </c>
      <c r="Q52" s="68" t="s">
        <v>8487</v>
      </c>
      <c r="R52" s="72" t="str">
        <f>HYPERLINK("https://www.gofundme.com/f/the-inclusion-of-ict-in-schools?utm_campaign=p_lico+share-sheet&amp;utm_medium=chat&amp;utm_source=whatsapp-visit")</f>
        <v>https://www.gofundme.com/f/the-inclusion-of-ict-in-schools?utm_campaign=p_lico+share-sheet&amp;utm_medium=chat&amp;utm_source=whatsapp-visit</v>
      </c>
      <c r="S52" s="68" t="s">
        <v>8089</v>
      </c>
      <c r="T52" s="68"/>
      <c r="U52" s="68"/>
      <c r="V52" s="72" t="str">
        <f>HYPERLINK("https://pbs.twimg.com/profile_images/1312899804310237185/mgxd04N2_normal.jpg")</f>
        <v>https://pbs.twimg.com/profile_images/1312899804310237185/mgxd04N2_normal.jpg</v>
      </c>
      <c r="W52" s="70">
        <v>44398.651354166665</v>
      </c>
      <c r="X52" s="76">
        <v>44398</v>
      </c>
      <c r="Y52" s="74" t="s">
        <v>8516</v>
      </c>
      <c r="Z52" s="72" t="str">
        <f>HYPERLINK("https://twitter.com/salonemessenger/status/1417871477991481344")</f>
        <v>https://twitter.com/salonemessenger/status/1417871477991481344</v>
      </c>
      <c r="AA52" s="68"/>
      <c r="AB52" s="68"/>
      <c r="AC52" s="74" t="s">
        <v>8533</v>
      </c>
      <c r="AD52" s="68"/>
      <c r="AE52" s="68" t="b">
        <v>0</v>
      </c>
      <c r="AF52" s="68">
        <v>0</v>
      </c>
      <c r="AG52" s="74" t="s">
        <v>247</v>
      </c>
      <c r="AH52" s="68" t="b">
        <v>0</v>
      </c>
      <c r="AI52" s="68" t="s">
        <v>248</v>
      </c>
      <c r="AJ52" s="68"/>
      <c r="AK52" s="74" t="s">
        <v>247</v>
      </c>
      <c r="AL52" s="68" t="b">
        <v>0</v>
      </c>
      <c r="AM52" s="68">
        <v>3</v>
      </c>
      <c r="AN52" s="74" t="s">
        <v>8534</v>
      </c>
      <c r="AO52" s="74" t="s">
        <v>249</v>
      </c>
      <c r="AP52" s="68" t="b">
        <v>0</v>
      </c>
      <c r="AQ52" s="74" t="s">
        <v>8534</v>
      </c>
      <c r="AR52" s="68" t="s">
        <v>204</v>
      </c>
      <c r="AS52" s="68">
        <v>0</v>
      </c>
      <c r="AT52" s="68">
        <v>0</v>
      </c>
      <c r="AU52" s="68"/>
      <c r="AV52" s="68"/>
      <c r="AW52" s="68"/>
      <c r="AX52" s="68"/>
      <c r="AY52" s="68"/>
      <c r="AZ52" s="68"/>
      <c r="BA52" s="68"/>
      <c r="BB52" s="68"/>
      <c r="BC52" s="68">
        <v>1</v>
      </c>
      <c r="BD52" s="67" t="str">
        <f>REPLACE(INDEX(GroupVertices[Group],MATCH(Edges99[[#This Row],[Vertex 1]],GroupVertices[Vertex],0)),1,1,"")</f>
        <v>3</v>
      </c>
      <c r="BE52" s="67" t="str">
        <f>REPLACE(INDEX(GroupVertices[Group],MATCH(Edges99[[#This Row],[Vertex 2]],GroupVertices[Vertex],0)),1,1,"")</f>
        <v>3</v>
      </c>
      <c r="BF52" s="49"/>
      <c r="BG52" s="50"/>
      <c r="BH52" s="49"/>
      <c r="BI52" s="50"/>
      <c r="BJ52" s="49"/>
      <c r="BK52" s="50"/>
      <c r="BL52" s="49"/>
      <c r="BM52" s="50"/>
      <c r="BN52" s="49"/>
    </row>
    <row r="53" spans="1:66" ht="15">
      <c r="A53" s="66" t="s">
        <v>8444</v>
      </c>
      <c r="B53" s="66" t="s">
        <v>8475</v>
      </c>
      <c r="C53" s="83"/>
      <c r="D53" s="99"/>
      <c r="E53" s="100"/>
      <c r="F53" s="101"/>
      <c r="G53" s="83"/>
      <c r="H53" s="82"/>
      <c r="I53" s="102"/>
      <c r="J53" s="102"/>
      <c r="K53" s="35" t="s">
        <v>65</v>
      </c>
      <c r="L53" s="105">
        <v>53</v>
      </c>
      <c r="M53" s="105"/>
      <c r="N53" s="104"/>
      <c r="O53" s="68" t="s">
        <v>245</v>
      </c>
      <c r="P53" s="70">
        <v>44398.651354166665</v>
      </c>
      <c r="Q53" s="68" t="s">
        <v>8487</v>
      </c>
      <c r="R53" s="72" t="str">
        <f>HYPERLINK("https://www.gofundme.com/f/the-inclusion-of-ict-in-schools?utm_campaign=p_lico+share-sheet&amp;utm_medium=chat&amp;utm_source=whatsapp-visit")</f>
        <v>https://www.gofundme.com/f/the-inclusion-of-ict-in-schools?utm_campaign=p_lico+share-sheet&amp;utm_medium=chat&amp;utm_source=whatsapp-visit</v>
      </c>
      <c r="S53" s="68" t="s">
        <v>8089</v>
      </c>
      <c r="T53" s="68"/>
      <c r="U53" s="68"/>
      <c r="V53" s="72" t="str">
        <f>HYPERLINK("https://pbs.twimg.com/profile_images/1312899804310237185/mgxd04N2_normal.jpg")</f>
        <v>https://pbs.twimg.com/profile_images/1312899804310237185/mgxd04N2_normal.jpg</v>
      </c>
      <c r="W53" s="70">
        <v>44398.651354166665</v>
      </c>
      <c r="X53" s="76">
        <v>44398</v>
      </c>
      <c r="Y53" s="74" t="s">
        <v>8516</v>
      </c>
      <c r="Z53" s="72" t="str">
        <f>HYPERLINK("https://twitter.com/salonemessenger/status/1417871477991481344")</f>
        <v>https://twitter.com/salonemessenger/status/1417871477991481344</v>
      </c>
      <c r="AA53" s="68"/>
      <c r="AB53" s="68"/>
      <c r="AC53" s="74" t="s">
        <v>8533</v>
      </c>
      <c r="AD53" s="68"/>
      <c r="AE53" s="68" t="b">
        <v>0</v>
      </c>
      <c r="AF53" s="68">
        <v>0</v>
      </c>
      <c r="AG53" s="74" t="s">
        <v>247</v>
      </c>
      <c r="AH53" s="68" t="b">
        <v>0</v>
      </c>
      <c r="AI53" s="68" t="s">
        <v>248</v>
      </c>
      <c r="AJ53" s="68"/>
      <c r="AK53" s="74" t="s">
        <v>247</v>
      </c>
      <c r="AL53" s="68" t="b">
        <v>0</v>
      </c>
      <c r="AM53" s="68">
        <v>3</v>
      </c>
      <c r="AN53" s="74" t="s">
        <v>8534</v>
      </c>
      <c r="AO53" s="74" t="s">
        <v>249</v>
      </c>
      <c r="AP53" s="68" t="b">
        <v>0</v>
      </c>
      <c r="AQ53" s="74" t="s">
        <v>8534</v>
      </c>
      <c r="AR53" s="68" t="s">
        <v>204</v>
      </c>
      <c r="AS53" s="68">
        <v>0</v>
      </c>
      <c r="AT53" s="68">
        <v>0</v>
      </c>
      <c r="AU53" s="68"/>
      <c r="AV53" s="68"/>
      <c r="AW53" s="68"/>
      <c r="AX53" s="68"/>
      <c r="AY53" s="68"/>
      <c r="AZ53" s="68"/>
      <c r="BA53" s="68"/>
      <c r="BB53" s="68"/>
      <c r="BC53" s="68">
        <v>1</v>
      </c>
      <c r="BD53" s="67" t="str">
        <f>REPLACE(INDEX(GroupVertices[Group],MATCH(Edges99[[#This Row],[Vertex 1]],GroupVertices[Vertex],0)),1,1,"")</f>
        <v>3</v>
      </c>
      <c r="BE53" s="67" t="str">
        <f>REPLACE(INDEX(GroupVertices[Group],MATCH(Edges99[[#This Row],[Vertex 2]],GroupVertices[Vertex],0)),1,1,"")</f>
        <v>3</v>
      </c>
      <c r="BF53" s="49"/>
      <c r="BG53" s="50"/>
      <c r="BH53" s="49"/>
      <c r="BI53" s="50"/>
      <c r="BJ53" s="49"/>
      <c r="BK53" s="50"/>
      <c r="BL53" s="49"/>
      <c r="BM53" s="50"/>
      <c r="BN53" s="49"/>
    </row>
    <row r="54" spans="1:66" ht="15">
      <c r="A54" s="66" t="s">
        <v>8444</v>
      </c>
      <c r="B54" s="66" t="s">
        <v>8476</v>
      </c>
      <c r="C54" s="83"/>
      <c r="D54" s="99"/>
      <c r="E54" s="100"/>
      <c r="F54" s="101"/>
      <c r="G54" s="83"/>
      <c r="H54" s="82"/>
      <c r="I54" s="102"/>
      <c r="J54" s="102"/>
      <c r="K54" s="35" t="s">
        <v>65</v>
      </c>
      <c r="L54" s="105">
        <v>54</v>
      </c>
      <c r="M54" s="105"/>
      <c r="N54" s="104"/>
      <c r="O54" s="68" t="s">
        <v>245</v>
      </c>
      <c r="P54" s="70">
        <v>44398.651354166665</v>
      </c>
      <c r="Q54" s="68" t="s">
        <v>8487</v>
      </c>
      <c r="R54" s="72" t="str">
        <f>HYPERLINK("https://www.gofundme.com/f/the-inclusion-of-ict-in-schools?utm_campaign=p_lico+share-sheet&amp;utm_medium=chat&amp;utm_source=whatsapp-visit")</f>
        <v>https://www.gofundme.com/f/the-inclusion-of-ict-in-schools?utm_campaign=p_lico+share-sheet&amp;utm_medium=chat&amp;utm_source=whatsapp-visit</v>
      </c>
      <c r="S54" s="68" t="s">
        <v>8089</v>
      </c>
      <c r="T54" s="68"/>
      <c r="U54" s="68"/>
      <c r="V54" s="72" t="str">
        <f>HYPERLINK("https://pbs.twimg.com/profile_images/1312899804310237185/mgxd04N2_normal.jpg")</f>
        <v>https://pbs.twimg.com/profile_images/1312899804310237185/mgxd04N2_normal.jpg</v>
      </c>
      <c r="W54" s="70">
        <v>44398.651354166665</v>
      </c>
      <c r="X54" s="76">
        <v>44398</v>
      </c>
      <c r="Y54" s="74" t="s">
        <v>8516</v>
      </c>
      <c r="Z54" s="72" t="str">
        <f>HYPERLINK("https://twitter.com/salonemessenger/status/1417871477991481344")</f>
        <v>https://twitter.com/salonemessenger/status/1417871477991481344</v>
      </c>
      <c r="AA54" s="68"/>
      <c r="AB54" s="68"/>
      <c r="AC54" s="74" t="s">
        <v>8533</v>
      </c>
      <c r="AD54" s="68"/>
      <c r="AE54" s="68" t="b">
        <v>0</v>
      </c>
      <c r="AF54" s="68">
        <v>0</v>
      </c>
      <c r="AG54" s="74" t="s">
        <v>247</v>
      </c>
      <c r="AH54" s="68" t="b">
        <v>0</v>
      </c>
      <c r="AI54" s="68" t="s">
        <v>248</v>
      </c>
      <c r="AJ54" s="68"/>
      <c r="AK54" s="74" t="s">
        <v>247</v>
      </c>
      <c r="AL54" s="68" t="b">
        <v>0</v>
      </c>
      <c r="AM54" s="68">
        <v>3</v>
      </c>
      <c r="AN54" s="74" t="s">
        <v>8534</v>
      </c>
      <c r="AO54" s="74" t="s">
        <v>249</v>
      </c>
      <c r="AP54" s="68" t="b">
        <v>0</v>
      </c>
      <c r="AQ54" s="74" t="s">
        <v>8534</v>
      </c>
      <c r="AR54" s="68" t="s">
        <v>204</v>
      </c>
      <c r="AS54" s="68">
        <v>0</v>
      </c>
      <c r="AT54" s="68">
        <v>0</v>
      </c>
      <c r="AU54" s="68"/>
      <c r="AV54" s="68"/>
      <c r="AW54" s="68"/>
      <c r="AX54" s="68"/>
      <c r="AY54" s="68"/>
      <c r="AZ54" s="68"/>
      <c r="BA54" s="68"/>
      <c r="BB54" s="68"/>
      <c r="BC54" s="68">
        <v>1</v>
      </c>
      <c r="BD54" s="67" t="str">
        <f>REPLACE(INDEX(GroupVertices[Group],MATCH(Edges99[[#This Row],[Vertex 1]],GroupVertices[Vertex],0)),1,1,"")</f>
        <v>3</v>
      </c>
      <c r="BE54" s="67" t="str">
        <f>REPLACE(INDEX(GroupVertices[Group],MATCH(Edges99[[#This Row],[Vertex 2]],GroupVertices[Vertex],0)),1,1,"")</f>
        <v>3</v>
      </c>
      <c r="BF54" s="49"/>
      <c r="BG54" s="50"/>
      <c r="BH54" s="49"/>
      <c r="BI54" s="50"/>
      <c r="BJ54" s="49"/>
      <c r="BK54" s="50"/>
      <c r="BL54" s="49"/>
      <c r="BM54" s="50"/>
      <c r="BN54" s="49"/>
    </row>
    <row r="55" spans="1:66" ht="15">
      <c r="A55" s="66" t="s">
        <v>8444</v>
      </c>
      <c r="B55" s="66" t="s">
        <v>8477</v>
      </c>
      <c r="C55" s="83"/>
      <c r="D55" s="99"/>
      <c r="E55" s="100"/>
      <c r="F55" s="101"/>
      <c r="G55" s="83"/>
      <c r="H55" s="82"/>
      <c r="I55" s="102"/>
      <c r="J55" s="102"/>
      <c r="K55" s="35" t="s">
        <v>65</v>
      </c>
      <c r="L55" s="105">
        <v>55</v>
      </c>
      <c r="M55" s="105"/>
      <c r="N55" s="104"/>
      <c r="O55" s="68" t="s">
        <v>245</v>
      </c>
      <c r="P55" s="70">
        <v>44398.651354166665</v>
      </c>
      <c r="Q55" s="68" t="s">
        <v>8487</v>
      </c>
      <c r="R55" s="72" t="str">
        <f>HYPERLINK("https://www.gofundme.com/f/the-inclusion-of-ict-in-schools?utm_campaign=p_lico+share-sheet&amp;utm_medium=chat&amp;utm_source=whatsapp-visit")</f>
        <v>https://www.gofundme.com/f/the-inclusion-of-ict-in-schools?utm_campaign=p_lico+share-sheet&amp;utm_medium=chat&amp;utm_source=whatsapp-visit</v>
      </c>
      <c r="S55" s="68" t="s">
        <v>8089</v>
      </c>
      <c r="T55" s="68"/>
      <c r="U55" s="68"/>
      <c r="V55" s="72" t="str">
        <f>HYPERLINK("https://pbs.twimg.com/profile_images/1312899804310237185/mgxd04N2_normal.jpg")</f>
        <v>https://pbs.twimg.com/profile_images/1312899804310237185/mgxd04N2_normal.jpg</v>
      </c>
      <c r="W55" s="70">
        <v>44398.651354166665</v>
      </c>
      <c r="X55" s="76">
        <v>44398</v>
      </c>
      <c r="Y55" s="74" t="s">
        <v>8516</v>
      </c>
      <c r="Z55" s="72" t="str">
        <f>HYPERLINK("https://twitter.com/salonemessenger/status/1417871477991481344")</f>
        <v>https://twitter.com/salonemessenger/status/1417871477991481344</v>
      </c>
      <c r="AA55" s="68"/>
      <c r="AB55" s="68"/>
      <c r="AC55" s="74" t="s">
        <v>8533</v>
      </c>
      <c r="AD55" s="68"/>
      <c r="AE55" s="68" t="b">
        <v>0</v>
      </c>
      <c r="AF55" s="68">
        <v>0</v>
      </c>
      <c r="AG55" s="74" t="s">
        <v>247</v>
      </c>
      <c r="AH55" s="68" t="b">
        <v>0</v>
      </c>
      <c r="AI55" s="68" t="s">
        <v>248</v>
      </c>
      <c r="AJ55" s="68"/>
      <c r="AK55" s="74" t="s">
        <v>247</v>
      </c>
      <c r="AL55" s="68" t="b">
        <v>0</v>
      </c>
      <c r="AM55" s="68">
        <v>3</v>
      </c>
      <c r="AN55" s="74" t="s">
        <v>8534</v>
      </c>
      <c r="AO55" s="74" t="s">
        <v>249</v>
      </c>
      <c r="AP55" s="68" t="b">
        <v>0</v>
      </c>
      <c r="AQ55" s="74" t="s">
        <v>8534</v>
      </c>
      <c r="AR55" s="68" t="s">
        <v>204</v>
      </c>
      <c r="AS55" s="68">
        <v>0</v>
      </c>
      <c r="AT55" s="68">
        <v>0</v>
      </c>
      <c r="AU55" s="68"/>
      <c r="AV55" s="68"/>
      <c r="AW55" s="68"/>
      <c r="AX55" s="68"/>
      <c r="AY55" s="68"/>
      <c r="AZ55" s="68"/>
      <c r="BA55" s="68"/>
      <c r="BB55" s="68"/>
      <c r="BC55" s="68">
        <v>1</v>
      </c>
      <c r="BD55" s="67" t="str">
        <f>REPLACE(INDEX(GroupVertices[Group],MATCH(Edges99[[#This Row],[Vertex 1]],GroupVertices[Vertex],0)),1,1,"")</f>
        <v>3</v>
      </c>
      <c r="BE55" s="67" t="str">
        <f>REPLACE(INDEX(GroupVertices[Group],MATCH(Edges99[[#This Row],[Vertex 2]],GroupVertices[Vertex],0)),1,1,"")</f>
        <v>3</v>
      </c>
      <c r="BF55" s="49"/>
      <c r="BG55" s="50"/>
      <c r="BH55" s="49"/>
      <c r="BI55" s="50"/>
      <c r="BJ55" s="49"/>
      <c r="BK55" s="50"/>
      <c r="BL55" s="49"/>
      <c r="BM55" s="50"/>
      <c r="BN55" s="49"/>
    </row>
    <row r="56" spans="1:66" ht="15">
      <c r="A56" s="66" t="s">
        <v>8444</v>
      </c>
      <c r="B56" s="66" t="s">
        <v>8478</v>
      </c>
      <c r="C56" s="83"/>
      <c r="D56" s="99"/>
      <c r="E56" s="100"/>
      <c r="F56" s="101"/>
      <c r="G56" s="83"/>
      <c r="H56" s="82"/>
      <c r="I56" s="102"/>
      <c r="J56" s="102"/>
      <c r="K56" s="35" t="s">
        <v>65</v>
      </c>
      <c r="L56" s="105">
        <v>56</v>
      </c>
      <c r="M56" s="105"/>
      <c r="N56" s="104"/>
      <c r="O56" s="68" t="s">
        <v>245</v>
      </c>
      <c r="P56" s="70">
        <v>44398.651354166665</v>
      </c>
      <c r="Q56" s="68" t="s">
        <v>8487</v>
      </c>
      <c r="R56" s="72" t="str">
        <f>HYPERLINK("https://www.gofundme.com/f/the-inclusion-of-ict-in-schools?utm_campaign=p_lico+share-sheet&amp;utm_medium=chat&amp;utm_source=whatsapp-visit")</f>
        <v>https://www.gofundme.com/f/the-inclusion-of-ict-in-schools?utm_campaign=p_lico+share-sheet&amp;utm_medium=chat&amp;utm_source=whatsapp-visit</v>
      </c>
      <c r="S56" s="68" t="s">
        <v>8089</v>
      </c>
      <c r="T56" s="68"/>
      <c r="U56" s="68"/>
      <c r="V56" s="72" t="str">
        <f>HYPERLINK("https://pbs.twimg.com/profile_images/1312899804310237185/mgxd04N2_normal.jpg")</f>
        <v>https://pbs.twimg.com/profile_images/1312899804310237185/mgxd04N2_normal.jpg</v>
      </c>
      <c r="W56" s="70">
        <v>44398.651354166665</v>
      </c>
      <c r="X56" s="76">
        <v>44398</v>
      </c>
      <c r="Y56" s="74" t="s">
        <v>8516</v>
      </c>
      <c r="Z56" s="72" t="str">
        <f>HYPERLINK("https://twitter.com/salonemessenger/status/1417871477991481344")</f>
        <v>https://twitter.com/salonemessenger/status/1417871477991481344</v>
      </c>
      <c r="AA56" s="68"/>
      <c r="AB56" s="68"/>
      <c r="AC56" s="74" t="s">
        <v>8533</v>
      </c>
      <c r="AD56" s="68"/>
      <c r="AE56" s="68" t="b">
        <v>0</v>
      </c>
      <c r="AF56" s="68">
        <v>0</v>
      </c>
      <c r="AG56" s="74" t="s">
        <v>247</v>
      </c>
      <c r="AH56" s="68" t="b">
        <v>0</v>
      </c>
      <c r="AI56" s="68" t="s">
        <v>248</v>
      </c>
      <c r="AJ56" s="68"/>
      <c r="AK56" s="74" t="s">
        <v>247</v>
      </c>
      <c r="AL56" s="68" t="b">
        <v>0</v>
      </c>
      <c r="AM56" s="68">
        <v>3</v>
      </c>
      <c r="AN56" s="74" t="s">
        <v>8534</v>
      </c>
      <c r="AO56" s="74" t="s">
        <v>249</v>
      </c>
      <c r="AP56" s="68" t="b">
        <v>0</v>
      </c>
      <c r="AQ56" s="74" t="s">
        <v>8534</v>
      </c>
      <c r="AR56" s="68" t="s">
        <v>204</v>
      </c>
      <c r="AS56" s="68">
        <v>0</v>
      </c>
      <c r="AT56" s="68">
        <v>0</v>
      </c>
      <c r="AU56" s="68"/>
      <c r="AV56" s="68"/>
      <c r="AW56" s="68"/>
      <c r="AX56" s="68"/>
      <c r="AY56" s="68"/>
      <c r="AZ56" s="68"/>
      <c r="BA56" s="68"/>
      <c r="BB56" s="68"/>
      <c r="BC56" s="68">
        <v>1</v>
      </c>
      <c r="BD56" s="67" t="str">
        <f>REPLACE(INDEX(GroupVertices[Group],MATCH(Edges99[[#This Row],[Vertex 1]],GroupVertices[Vertex],0)),1,1,"")</f>
        <v>3</v>
      </c>
      <c r="BE56" s="67" t="str">
        <f>REPLACE(INDEX(GroupVertices[Group],MATCH(Edges99[[#This Row],[Vertex 2]],GroupVertices[Vertex],0)),1,1,"")</f>
        <v>3</v>
      </c>
      <c r="BF56" s="49"/>
      <c r="BG56" s="50"/>
      <c r="BH56" s="49"/>
      <c r="BI56" s="50"/>
      <c r="BJ56" s="49"/>
      <c r="BK56" s="50"/>
      <c r="BL56" s="49"/>
      <c r="BM56" s="50"/>
      <c r="BN56" s="49"/>
    </row>
    <row r="57" spans="1:66" ht="15">
      <c r="A57" s="66" t="s">
        <v>8444</v>
      </c>
      <c r="B57" s="66" t="s">
        <v>8479</v>
      </c>
      <c r="C57" s="83"/>
      <c r="D57" s="99"/>
      <c r="E57" s="100"/>
      <c r="F57" s="101"/>
      <c r="G57" s="83"/>
      <c r="H57" s="82"/>
      <c r="I57" s="102"/>
      <c r="J57" s="102"/>
      <c r="K57" s="35" t="s">
        <v>65</v>
      </c>
      <c r="L57" s="105">
        <v>57</v>
      </c>
      <c r="M57" s="105"/>
      <c r="N57" s="104"/>
      <c r="O57" s="68" t="s">
        <v>245</v>
      </c>
      <c r="P57" s="70">
        <v>44398.651354166665</v>
      </c>
      <c r="Q57" s="68" t="s">
        <v>8487</v>
      </c>
      <c r="R57" s="72" t="str">
        <f>HYPERLINK("https://www.gofundme.com/f/the-inclusion-of-ict-in-schools?utm_campaign=p_lico+share-sheet&amp;utm_medium=chat&amp;utm_source=whatsapp-visit")</f>
        <v>https://www.gofundme.com/f/the-inclusion-of-ict-in-schools?utm_campaign=p_lico+share-sheet&amp;utm_medium=chat&amp;utm_source=whatsapp-visit</v>
      </c>
      <c r="S57" s="68" t="s">
        <v>8089</v>
      </c>
      <c r="T57" s="68"/>
      <c r="U57" s="68"/>
      <c r="V57" s="72" t="str">
        <f>HYPERLINK("https://pbs.twimg.com/profile_images/1312899804310237185/mgxd04N2_normal.jpg")</f>
        <v>https://pbs.twimg.com/profile_images/1312899804310237185/mgxd04N2_normal.jpg</v>
      </c>
      <c r="W57" s="70">
        <v>44398.651354166665</v>
      </c>
      <c r="X57" s="76">
        <v>44398</v>
      </c>
      <c r="Y57" s="74" t="s">
        <v>8516</v>
      </c>
      <c r="Z57" s="72" t="str">
        <f>HYPERLINK("https://twitter.com/salonemessenger/status/1417871477991481344")</f>
        <v>https://twitter.com/salonemessenger/status/1417871477991481344</v>
      </c>
      <c r="AA57" s="68"/>
      <c r="AB57" s="68"/>
      <c r="AC57" s="74" t="s">
        <v>8533</v>
      </c>
      <c r="AD57" s="68"/>
      <c r="AE57" s="68" t="b">
        <v>0</v>
      </c>
      <c r="AF57" s="68">
        <v>0</v>
      </c>
      <c r="AG57" s="74" t="s">
        <v>247</v>
      </c>
      <c r="AH57" s="68" t="b">
        <v>0</v>
      </c>
      <c r="AI57" s="68" t="s">
        <v>248</v>
      </c>
      <c r="AJ57" s="68"/>
      <c r="AK57" s="74" t="s">
        <v>247</v>
      </c>
      <c r="AL57" s="68" t="b">
        <v>0</v>
      </c>
      <c r="AM57" s="68">
        <v>3</v>
      </c>
      <c r="AN57" s="74" t="s">
        <v>8534</v>
      </c>
      <c r="AO57" s="74" t="s">
        <v>249</v>
      </c>
      <c r="AP57" s="68" t="b">
        <v>0</v>
      </c>
      <c r="AQ57" s="74" t="s">
        <v>8534</v>
      </c>
      <c r="AR57" s="68" t="s">
        <v>204</v>
      </c>
      <c r="AS57" s="68">
        <v>0</v>
      </c>
      <c r="AT57" s="68">
        <v>0</v>
      </c>
      <c r="AU57" s="68"/>
      <c r="AV57" s="68"/>
      <c r="AW57" s="68"/>
      <c r="AX57" s="68"/>
      <c r="AY57" s="68"/>
      <c r="AZ57" s="68"/>
      <c r="BA57" s="68"/>
      <c r="BB57" s="68"/>
      <c r="BC57" s="68">
        <v>1</v>
      </c>
      <c r="BD57" s="67" t="str">
        <f>REPLACE(INDEX(GroupVertices[Group],MATCH(Edges99[[#This Row],[Vertex 1]],GroupVertices[Vertex],0)),1,1,"")</f>
        <v>3</v>
      </c>
      <c r="BE57" s="67" t="str">
        <f>REPLACE(INDEX(GroupVertices[Group],MATCH(Edges99[[#This Row],[Vertex 2]],GroupVertices[Vertex],0)),1,1,"")</f>
        <v>3</v>
      </c>
      <c r="BF57" s="49"/>
      <c r="BG57" s="50"/>
      <c r="BH57" s="49"/>
      <c r="BI57" s="50"/>
      <c r="BJ57" s="49"/>
      <c r="BK57" s="50"/>
      <c r="BL57" s="49"/>
      <c r="BM57" s="50"/>
      <c r="BN57" s="49"/>
    </row>
    <row r="58" spans="1:66" ht="15">
      <c r="A58" s="66" t="s">
        <v>8444</v>
      </c>
      <c r="B58" s="66" t="s">
        <v>8480</v>
      </c>
      <c r="C58" s="83"/>
      <c r="D58" s="99"/>
      <c r="E58" s="100"/>
      <c r="F58" s="101"/>
      <c r="G58" s="83"/>
      <c r="H58" s="82"/>
      <c r="I58" s="102"/>
      <c r="J58" s="102"/>
      <c r="K58" s="35" t="s">
        <v>65</v>
      </c>
      <c r="L58" s="105">
        <v>58</v>
      </c>
      <c r="M58" s="105"/>
      <c r="N58" s="104"/>
      <c r="O58" s="68" t="s">
        <v>245</v>
      </c>
      <c r="P58" s="70">
        <v>44398.651354166665</v>
      </c>
      <c r="Q58" s="68" t="s">
        <v>8487</v>
      </c>
      <c r="R58" s="72" t="str">
        <f>HYPERLINK("https://www.gofundme.com/f/the-inclusion-of-ict-in-schools?utm_campaign=p_lico+share-sheet&amp;utm_medium=chat&amp;utm_source=whatsapp-visit")</f>
        <v>https://www.gofundme.com/f/the-inclusion-of-ict-in-schools?utm_campaign=p_lico+share-sheet&amp;utm_medium=chat&amp;utm_source=whatsapp-visit</v>
      </c>
      <c r="S58" s="68" t="s">
        <v>8089</v>
      </c>
      <c r="T58" s="68"/>
      <c r="U58" s="68"/>
      <c r="V58" s="72" t="str">
        <f>HYPERLINK("https://pbs.twimg.com/profile_images/1312899804310237185/mgxd04N2_normal.jpg")</f>
        <v>https://pbs.twimg.com/profile_images/1312899804310237185/mgxd04N2_normal.jpg</v>
      </c>
      <c r="W58" s="70">
        <v>44398.651354166665</v>
      </c>
      <c r="X58" s="76">
        <v>44398</v>
      </c>
      <c r="Y58" s="74" t="s">
        <v>8516</v>
      </c>
      <c r="Z58" s="72" t="str">
        <f>HYPERLINK("https://twitter.com/salonemessenger/status/1417871477991481344")</f>
        <v>https://twitter.com/salonemessenger/status/1417871477991481344</v>
      </c>
      <c r="AA58" s="68"/>
      <c r="AB58" s="68"/>
      <c r="AC58" s="74" t="s">
        <v>8533</v>
      </c>
      <c r="AD58" s="68"/>
      <c r="AE58" s="68" t="b">
        <v>0</v>
      </c>
      <c r="AF58" s="68">
        <v>0</v>
      </c>
      <c r="AG58" s="74" t="s">
        <v>247</v>
      </c>
      <c r="AH58" s="68" t="b">
        <v>0</v>
      </c>
      <c r="AI58" s="68" t="s">
        <v>248</v>
      </c>
      <c r="AJ58" s="68"/>
      <c r="AK58" s="74" t="s">
        <v>247</v>
      </c>
      <c r="AL58" s="68" t="b">
        <v>0</v>
      </c>
      <c r="AM58" s="68">
        <v>3</v>
      </c>
      <c r="AN58" s="74" t="s">
        <v>8534</v>
      </c>
      <c r="AO58" s="74" t="s">
        <v>249</v>
      </c>
      <c r="AP58" s="68" t="b">
        <v>0</v>
      </c>
      <c r="AQ58" s="74" t="s">
        <v>8534</v>
      </c>
      <c r="AR58" s="68" t="s">
        <v>204</v>
      </c>
      <c r="AS58" s="68">
        <v>0</v>
      </c>
      <c r="AT58" s="68">
        <v>0</v>
      </c>
      <c r="AU58" s="68"/>
      <c r="AV58" s="68"/>
      <c r="AW58" s="68"/>
      <c r="AX58" s="68"/>
      <c r="AY58" s="68"/>
      <c r="AZ58" s="68"/>
      <c r="BA58" s="68"/>
      <c r="BB58" s="68"/>
      <c r="BC58" s="68">
        <v>1</v>
      </c>
      <c r="BD58" s="67" t="str">
        <f>REPLACE(INDEX(GroupVertices[Group],MATCH(Edges99[[#This Row],[Vertex 1]],GroupVertices[Vertex],0)),1,1,"")</f>
        <v>3</v>
      </c>
      <c r="BE58" s="67" t="str">
        <f>REPLACE(INDEX(GroupVertices[Group],MATCH(Edges99[[#This Row],[Vertex 2]],GroupVertices[Vertex],0)),1,1,"")</f>
        <v>3</v>
      </c>
      <c r="BF58" s="49"/>
      <c r="BG58" s="50"/>
      <c r="BH58" s="49"/>
      <c r="BI58" s="50"/>
      <c r="BJ58" s="49"/>
      <c r="BK58" s="50"/>
      <c r="BL58" s="49"/>
      <c r="BM58" s="50"/>
      <c r="BN58" s="49"/>
    </row>
    <row r="59" spans="1:66" ht="15">
      <c r="A59" s="66" t="s">
        <v>8444</v>
      </c>
      <c r="B59" s="66" t="s">
        <v>8445</v>
      </c>
      <c r="C59" s="83"/>
      <c r="D59" s="99"/>
      <c r="E59" s="100"/>
      <c r="F59" s="101"/>
      <c r="G59" s="83"/>
      <c r="H59" s="82"/>
      <c r="I59" s="102"/>
      <c r="J59" s="102"/>
      <c r="K59" s="35" t="s">
        <v>65</v>
      </c>
      <c r="L59" s="105">
        <v>59</v>
      </c>
      <c r="M59" s="105"/>
      <c r="N59" s="104"/>
      <c r="O59" s="68" t="s">
        <v>245</v>
      </c>
      <c r="P59" s="70">
        <v>44398.651354166665</v>
      </c>
      <c r="Q59" s="68" t="s">
        <v>8487</v>
      </c>
      <c r="R59" s="72" t="str">
        <f>HYPERLINK("https://www.gofundme.com/f/the-inclusion-of-ict-in-schools?utm_campaign=p_lico+share-sheet&amp;utm_medium=chat&amp;utm_source=whatsapp-visit")</f>
        <v>https://www.gofundme.com/f/the-inclusion-of-ict-in-schools?utm_campaign=p_lico+share-sheet&amp;utm_medium=chat&amp;utm_source=whatsapp-visit</v>
      </c>
      <c r="S59" s="68" t="s">
        <v>8089</v>
      </c>
      <c r="T59" s="68"/>
      <c r="U59" s="68"/>
      <c r="V59" s="72" t="str">
        <f>HYPERLINK("https://pbs.twimg.com/profile_images/1312899804310237185/mgxd04N2_normal.jpg")</f>
        <v>https://pbs.twimg.com/profile_images/1312899804310237185/mgxd04N2_normal.jpg</v>
      </c>
      <c r="W59" s="70">
        <v>44398.651354166665</v>
      </c>
      <c r="X59" s="76">
        <v>44398</v>
      </c>
      <c r="Y59" s="74" t="s">
        <v>8516</v>
      </c>
      <c r="Z59" s="72" t="str">
        <f>HYPERLINK("https://twitter.com/salonemessenger/status/1417871477991481344")</f>
        <v>https://twitter.com/salonemessenger/status/1417871477991481344</v>
      </c>
      <c r="AA59" s="68"/>
      <c r="AB59" s="68"/>
      <c r="AC59" s="74" t="s">
        <v>8533</v>
      </c>
      <c r="AD59" s="68"/>
      <c r="AE59" s="68" t="b">
        <v>0</v>
      </c>
      <c r="AF59" s="68">
        <v>0</v>
      </c>
      <c r="AG59" s="74" t="s">
        <v>247</v>
      </c>
      <c r="AH59" s="68" t="b">
        <v>0</v>
      </c>
      <c r="AI59" s="68" t="s">
        <v>248</v>
      </c>
      <c r="AJ59" s="68"/>
      <c r="AK59" s="74" t="s">
        <v>247</v>
      </c>
      <c r="AL59" s="68" t="b">
        <v>0</v>
      </c>
      <c r="AM59" s="68">
        <v>3</v>
      </c>
      <c r="AN59" s="74" t="s">
        <v>8534</v>
      </c>
      <c r="AO59" s="74" t="s">
        <v>249</v>
      </c>
      <c r="AP59" s="68" t="b">
        <v>0</v>
      </c>
      <c r="AQ59" s="74" t="s">
        <v>8534</v>
      </c>
      <c r="AR59" s="68" t="s">
        <v>204</v>
      </c>
      <c r="AS59" s="68">
        <v>0</v>
      </c>
      <c r="AT59" s="68">
        <v>0</v>
      </c>
      <c r="AU59" s="68"/>
      <c r="AV59" s="68"/>
      <c r="AW59" s="68"/>
      <c r="AX59" s="68"/>
      <c r="AY59" s="68"/>
      <c r="AZ59" s="68"/>
      <c r="BA59" s="68"/>
      <c r="BB59" s="68"/>
      <c r="BC59" s="68">
        <v>1</v>
      </c>
      <c r="BD59" s="67" t="str">
        <f>REPLACE(INDEX(GroupVertices[Group],MATCH(Edges99[[#This Row],[Vertex 1]],GroupVertices[Vertex],0)),1,1,"")</f>
        <v>3</v>
      </c>
      <c r="BE59" s="67" t="str">
        <f>REPLACE(INDEX(GroupVertices[Group],MATCH(Edges99[[#This Row],[Vertex 2]],GroupVertices[Vertex],0)),1,1,"")</f>
        <v>3</v>
      </c>
      <c r="BF59" s="49"/>
      <c r="BG59" s="50"/>
      <c r="BH59" s="49"/>
      <c r="BI59" s="50"/>
      <c r="BJ59" s="49"/>
      <c r="BK59" s="50"/>
      <c r="BL59" s="49"/>
      <c r="BM59" s="50"/>
      <c r="BN59" s="49"/>
    </row>
    <row r="60" spans="1:66" ht="15">
      <c r="A60" s="66" t="s">
        <v>8444</v>
      </c>
      <c r="B60" s="66" t="s">
        <v>8481</v>
      </c>
      <c r="C60" s="83"/>
      <c r="D60" s="99"/>
      <c r="E60" s="100"/>
      <c r="F60" s="101"/>
      <c r="G60" s="83"/>
      <c r="H60" s="82"/>
      <c r="I60" s="102"/>
      <c r="J60" s="102"/>
      <c r="K60" s="35" t="s">
        <v>65</v>
      </c>
      <c r="L60" s="105">
        <v>60</v>
      </c>
      <c r="M60" s="105"/>
      <c r="N60" s="104"/>
      <c r="O60" s="68" t="s">
        <v>245</v>
      </c>
      <c r="P60" s="70">
        <v>44398.651354166665</v>
      </c>
      <c r="Q60" s="68" t="s">
        <v>8487</v>
      </c>
      <c r="R60" s="72" t="str">
        <f>HYPERLINK("https://www.gofundme.com/f/the-inclusion-of-ict-in-schools?utm_campaign=p_lico+share-sheet&amp;utm_medium=chat&amp;utm_source=whatsapp-visit")</f>
        <v>https://www.gofundme.com/f/the-inclusion-of-ict-in-schools?utm_campaign=p_lico+share-sheet&amp;utm_medium=chat&amp;utm_source=whatsapp-visit</v>
      </c>
      <c r="S60" s="68" t="s">
        <v>8089</v>
      </c>
      <c r="T60" s="68"/>
      <c r="U60" s="68"/>
      <c r="V60" s="72" t="str">
        <f>HYPERLINK("https://pbs.twimg.com/profile_images/1312899804310237185/mgxd04N2_normal.jpg")</f>
        <v>https://pbs.twimg.com/profile_images/1312899804310237185/mgxd04N2_normal.jpg</v>
      </c>
      <c r="W60" s="70">
        <v>44398.651354166665</v>
      </c>
      <c r="X60" s="76">
        <v>44398</v>
      </c>
      <c r="Y60" s="74" t="s">
        <v>8516</v>
      </c>
      <c r="Z60" s="72" t="str">
        <f>HYPERLINK("https://twitter.com/salonemessenger/status/1417871477991481344")</f>
        <v>https://twitter.com/salonemessenger/status/1417871477991481344</v>
      </c>
      <c r="AA60" s="68"/>
      <c r="AB60" s="68"/>
      <c r="AC60" s="74" t="s">
        <v>8533</v>
      </c>
      <c r="AD60" s="68"/>
      <c r="AE60" s="68" t="b">
        <v>0</v>
      </c>
      <c r="AF60" s="68">
        <v>0</v>
      </c>
      <c r="AG60" s="74" t="s">
        <v>247</v>
      </c>
      <c r="AH60" s="68" t="b">
        <v>0</v>
      </c>
      <c r="AI60" s="68" t="s">
        <v>248</v>
      </c>
      <c r="AJ60" s="68"/>
      <c r="AK60" s="74" t="s">
        <v>247</v>
      </c>
      <c r="AL60" s="68" t="b">
        <v>0</v>
      </c>
      <c r="AM60" s="68">
        <v>3</v>
      </c>
      <c r="AN60" s="74" t="s">
        <v>8534</v>
      </c>
      <c r="AO60" s="74" t="s">
        <v>249</v>
      </c>
      <c r="AP60" s="68" t="b">
        <v>0</v>
      </c>
      <c r="AQ60" s="74" t="s">
        <v>8534</v>
      </c>
      <c r="AR60" s="68" t="s">
        <v>204</v>
      </c>
      <c r="AS60" s="68">
        <v>0</v>
      </c>
      <c r="AT60" s="68">
        <v>0</v>
      </c>
      <c r="AU60" s="68"/>
      <c r="AV60" s="68"/>
      <c r="AW60" s="68"/>
      <c r="AX60" s="68"/>
      <c r="AY60" s="68"/>
      <c r="AZ60" s="68"/>
      <c r="BA60" s="68"/>
      <c r="BB60" s="68"/>
      <c r="BC60" s="68">
        <v>1</v>
      </c>
      <c r="BD60" s="67" t="str">
        <f>REPLACE(INDEX(GroupVertices[Group],MATCH(Edges99[[#This Row],[Vertex 1]],GroupVertices[Vertex],0)),1,1,"")</f>
        <v>3</v>
      </c>
      <c r="BE60" s="67" t="str">
        <f>REPLACE(INDEX(GroupVertices[Group],MATCH(Edges99[[#This Row],[Vertex 2]],GroupVertices[Vertex],0)),1,1,"")</f>
        <v>3</v>
      </c>
      <c r="BF60" s="49"/>
      <c r="BG60" s="50"/>
      <c r="BH60" s="49"/>
      <c r="BI60" s="50"/>
      <c r="BJ60" s="49"/>
      <c r="BK60" s="50"/>
      <c r="BL60" s="49"/>
      <c r="BM60" s="50"/>
      <c r="BN60" s="49"/>
    </row>
    <row r="61" spans="1:66" ht="15">
      <c r="A61" s="66" t="s">
        <v>8444</v>
      </c>
      <c r="B61" s="66" t="s">
        <v>8288</v>
      </c>
      <c r="C61" s="83"/>
      <c r="D61" s="99"/>
      <c r="E61" s="100"/>
      <c r="F61" s="101"/>
      <c r="G61" s="83"/>
      <c r="H61" s="82"/>
      <c r="I61" s="102"/>
      <c r="J61" s="102"/>
      <c r="K61" s="35" t="s">
        <v>65</v>
      </c>
      <c r="L61" s="105">
        <v>61</v>
      </c>
      <c r="M61" s="105"/>
      <c r="N61" s="104"/>
      <c r="O61" s="68" t="s">
        <v>245</v>
      </c>
      <c r="P61" s="70">
        <v>44398.651354166665</v>
      </c>
      <c r="Q61" s="68" t="s">
        <v>8487</v>
      </c>
      <c r="R61" s="72" t="str">
        <f>HYPERLINK("https://www.gofundme.com/f/the-inclusion-of-ict-in-schools?utm_campaign=p_lico+share-sheet&amp;utm_medium=chat&amp;utm_source=whatsapp-visit")</f>
        <v>https://www.gofundme.com/f/the-inclusion-of-ict-in-schools?utm_campaign=p_lico+share-sheet&amp;utm_medium=chat&amp;utm_source=whatsapp-visit</v>
      </c>
      <c r="S61" s="68" t="s">
        <v>8089</v>
      </c>
      <c r="T61" s="68"/>
      <c r="U61" s="68"/>
      <c r="V61" s="72" t="str">
        <f>HYPERLINK("https://pbs.twimg.com/profile_images/1312899804310237185/mgxd04N2_normal.jpg")</f>
        <v>https://pbs.twimg.com/profile_images/1312899804310237185/mgxd04N2_normal.jpg</v>
      </c>
      <c r="W61" s="70">
        <v>44398.651354166665</v>
      </c>
      <c r="X61" s="76">
        <v>44398</v>
      </c>
      <c r="Y61" s="74" t="s">
        <v>8516</v>
      </c>
      <c r="Z61" s="72" t="str">
        <f>HYPERLINK("https://twitter.com/salonemessenger/status/1417871477991481344")</f>
        <v>https://twitter.com/salonemessenger/status/1417871477991481344</v>
      </c>
      <c r="AA61" s="68"/>
      <c r="AB61" s="68"/>
      <c r="AC61" s="74" t="s">
        <v>8533</v>
      </c>
      <c r="AD61" s="68"/>
      <c r="AE61" s="68" t="b">
        <v>0</v>
      </c>
      <c r="AF61" s="68">
        <v>0</v>
      </c>
      <c r="AG61" s="74" t="s">
        <v>247</v>
      </c>
      <c r="AH61" s="68" t="b">
        <v>0</v>
      </c>
      <c r="AI61" s="68" t="s">
        <v>248</v>
      </c>
      <c r="AJ61" s="68"/>
      <c r="AK61" s="74" t="s">
        <v>247</v>
      </c>
      <c r="AL61" s="68" t="b">
        <v>0</v>
      </c>
      <c r="AM61" s="68">
        <v>3</v>
      </c>
      <c r="AN61" s="74" t="s">
        <v>8534</v>
      </c>
      <c r="AO61" s="74" t="s">
        <v>249</v>
      </c>
      <c r="AP61" s="68" t="b">
        <v>0</v>
      </c>
      <c r="AQ61" s="74" t="s">
        <v>8534</v>
      </c>
      <c r="AR61" s="68" t="s">
        <v>204</v>
      </c>
      <c r="AS61" s="68">
        <v>0</v>
      </c>
      <c r="AT61" s="68">
        <v>0</v>
      </c>
      <c r="AU61" s="68"/>
      <c r="AV61" s="68"/>
      <c r="AW61" s="68"/>
      <c r="AX61" s="68"/>
      <c r="AY61" s="68"/>
      <c r="AZ61" s="68"/>
      <c r="BA61" s="68"/>
      <c r="BB61" s="68"/>
      <c r="BC61" s="68">
        <v>1</v>
      </c>
      <c r="BD61" s="67" t="str">
        <f>REPLACE(INDEX(GroupVertices[Group],MATCH(Edges99[[#This Row],[Vertex 1]],GroupVertices[Vertex],0)),1,1,"")</f>
        <v>3</v>
      </c>
      <c r="BE61" s="67" t="str">
        <f>REPLACE(INDEX(GroupVertices[Group],MATCH(Edges99[[#This Row],[Vertex 2]],GroupVertices[Vertex],0)),1,1,"")</f>
        <v>2</v>
      </c>
      <c r="BF61" s="49"/>
      <c r="BG61" s="50"/>
      <c r="BH61" s="49"/>
      <c r="BI61" s="50"/>
      <c r="BJ61" s="49"/>
      <c r="BK61" s="50"/>
      <c r="BL61" s="49"/>
      <c r="BM61" s="50"/>
      <c r="BN61" s="49"/>
    </row>
    <row r="62" spans="1:66" ht="15">
      <c r="A62" s="66" t="s">
        <v>8444</v>
      </c>
      <c r="B62" s="66" t="s">
        <v>8080</v>
      </c>
      <c r="C62" s="83"/>
      <c r="D62" s="99"/>
      <c r="E62" s="100"/>
      <c r="F62" s="101"/>
      <c r="G62" s="83"/>
      <c r="H62" s="82"/>
      <c r="I62" s="102"/>
      <c r="J62" s="102"/>
      <c r="K62" s="35" t="s">
        <v>65</v>
      </c>
      <c r="L62" s="105">
        <v>62</v>
      </c>
      <c r="M62" s="105"/>
      <c r="N62" s="104"/>
      <c r="O62" s="68" t="s">
        <v>244</v>
      </c>
      <c r="P62" s="70">
        <v>44398.651354166665</v>
      </c>
      <c r="Q62" s="68" t="s">
        <v>8487</v>
      </c>
      <c r="R62" s="72" t="str">
        <f>HYPERLINK("https://www.gofundme.com/f/the-inclusion-of-ict-in-schools?utm_campaign=p_lico+share-sheet&amp;utm_medium=chat&amp;utm_source=whatsapp-visit")</f>
        <v>https://www.gofundme.com/f/the-inclusion-of-ict-in-schools?utm_campaign=p_lico+share-sheet&amp;utm_medium=chat&amp;utm_source=whatsapp-visit</v>
      </c>
      <c r="S62" s="68" t="s">
        <v>8089</v>
      </c>
      <c r="T62" s="68"/>
      <c r="U62" s="68"/>
      <c r="V62" s="72" t="str">
        <f>HYPERLINK("https://pbs.twimg.com/profile_images/1312899804310237185/mgxd04N2_normal.jpg")</f>
        <v>https://pbs.twimg.com/profile_images/1312899804310237185/mgxd04N2_normal.jpg</v>
      </c>
      <c r="W62" s="70">
        <v>44398.651354166665</v>
      </c>
      <c r="X62" s="76">
        <v>44398</v>
      </c>
      <c r="Y62" s="74" t="s">
        <v>8516</v>
      </c>
      <c r="Z62" s="72" t="str">
        <f>HYPERLINK("https://twitter.com/salonemessenger/status/1417871477991481344")</f>
        <v>https://twitter.com/salonemessenger/status/1417871477991481344</v>
      </c>
      <c r="AA62" s="68"/>
      <c r="AB62" s="68"/>
      <c r="AC62" s="74" t="s">
        <v>8533</v>
      </c>
      <c r="AD62" s="68"/>
      <c r="AE62" s="68" t="b">
        <v>0</v>
      </c>
      <c r="AF62" s="68">
        <v>0</v>
      </c>
      <c r="AG62" s="74" t="s">
        <v>247</v>
      </c>
      <c r="AH62" s="68" t="b">
        <v>0</v>
      </c>
      <c r="AI62" s="68" t="s">
        <v>248</v>
      </c>
      <c r="AJ62" s="68"/>
      <c r="AK62" s="74" t="s">
        <v>247</v>
      </c>
      <c r="AL62" s="68" t="b">
        <v>0</v>
      </c>
      <c r="AM62" s="68">
        <v>3</v>
      </c>
      <c r="AN62" s="74" t="s">
        <v>8534</v>
      </c>
      <c r="AO62" s="74" t="s">
        <v>249</v>
      </c>
      <c r="AP62" s="68" t="b">
        <v>0</v>
      </c>
      <c r="AQ62" s="74" t="s">
        <v>8534</v>
      </c>
      <c r="AR62" s="68" t="s">
        <v>204</v>
      </c>
      <c r="AS62" s="68">
        <v>0</v>
      </c>
      <c r="AT62" s="68">
        <v>0</v>
      </c>
      <c r="AU62" s="68"/>
      <c r="AV62" s="68"/>
      <c r="AW62" s="68"/>
      <c r="AX62" s="68"/>
      <c r="AY62" s="68"/>
      <c r="AZ62" s="68"/>
      <c r="BA62" s="68"/>
      <c r="BB62" s="68"/>
      <c r="BC62" s="68">
        <v>1</v>
      </c>
      <c r="BD62" s="67" t="str">
        <f>REPLACE(INDEX(GroupVertices[Group],MATCH(Edges99[[#This Row],[Vertex 1]],GroupVertices[Vertex],0)),1,1,"")</f>
        <v>3</v>
      </c>
      <c r="BE62" s="67" t="str">
        <f>REPLACE(INDEX(GroupVertices[Group],MATCH(Edges99[[#This Row],[Vertex 2]],GroupVertices[Vertex],0)),1,1,"")</f>
        <v>3</v>
      </c>
      <c r="BF62" s="49">
        <v>0</v>
      </c>
      <c r="BG62" s="50">
        <v>0</v>
      </c>
      <c r="BH62" s="49">
        <v>1</v>
      </c>
      <c r="BI62" s="50">
        <v>3.4482758620689653</v>
      </c>
      <c r="BJ62" s="49">
        <v>0</v>
      </c>
      <c r="BK62" s="50">
        <v>0</v>
      </c>
      <c r="BL62" s="49">
        <v>28</v>
      </c>
      <c r="BM62" s="50">
        <v>96.55172413793103</v>
      </c>
      <c r="BN62" s="49">
        <v>29</v>
      </c>
    </row>
    <row r="63" spans="1:66" ht="15">
      <c r="A63" s="66" t="s">
        <v>8080</v>
      </c>
      <c r="B63" s="66" t="s">
        <v>8472</v>
      </c>
      <c r="C63" s="83"/>
      <c r="D63" s="99"/>
      <c r="E63" s="100"/>
      <c r="F63" s="101"/>
      <c r="G63" s="83"/>
      <c r="H63" s="82"/>
      <c r="I63" s="102"/>
      <c r="J63" s="102"/>
      <c r="K63" s="35" t="s">
        <v>65</v>
      </c>
      <c r="L63" s="105">
        <v>63</v>
      </c>
      <c r="M63" s="105"/>
      <c r="N63" s="104"/>
      <c r="O63" s="68" t="s">
        <v>243</v>
      </c>
      <c r="P63" s="70">
        <v>44398.63202546296</v>
      </c>
      <c r="Q63" s="68" t="s">
        <v>8487</v>
      </c>
      <c r="R63" s="72" t="str">
        <f>HYPERLINK("https://www.gofundme.com/f/the-inclusion-of-ict-in-schools?utm_campaign=p_lico+share-sheet&amp;utm_medium=chat&amp;utm_source=whatsapp-visit")</f>
        <v>https://www.gofundme.com/f/the-inclusion-of-ict-in-schools?utm_campaign=p_lico+share-sheet&amp;utm_medium=chat&amp;utm_source=whatsapp-visit</v>
      </c>
      <c r="S63" s="68" t="s">
        <v>8089</v>
      </c>
      <c r="T63" s="68"/>
      <c r="U63" s="68"/>
      <c r="V63" s="72" t="str">
        <f>HYPERLINK("https://pbs.twimg.com/profile_images/1413133565441712147/rKhs8qdb_normal.jpg")</f>
        <v>https://pbs.twimg.com/profile_images/1413133565441712147/rKhs8qdb_normal.jpg</v>
      </c>
      <c r="W63" s="70">
        <v>44398.63202546296</v>
      </c>
      <c r="X63" s="76">
        <v>44398</v>
      </c>
      <c r="Y63" s="74" t="s">
        <v>8094</v>
      </c>
      <c r="Z63" s="72" t="str">
        <f>HYPERLINK("https://twitter.com/abdulai_kemoh/status/1417864470878199810")</f>
        <v>https://twitter.com/abdulai_kemoh/status/1417864470878199810</v>
      </c>
      <c r="AA63" s="68"/>
      <c r="AB63" s="68"/>
      <c r="AC63" s="74" t="s">
        <v>8534</v>
      </c>
      <c r="AD63" s="68"/>
      <c r="AE63" s="68" t="b">
        <v>0</v>
      </c>
      <c r="AF63" s="68">
        <v>6</v>
      </c>
      <c r="AG63" s="74" t="s">
        <v>247</v>
      </c>
      <c r="AH63" s="68" t="b">
        <v>0</v>
      </c>
      <c r="AI63" s="68" t="s">
        <v>248</v>
      </c>
      <c r="AJ63" s="68"/>
      <c r="AK63" s="74" t="s">
        <v>247</v>
      </c>
      <c r="AL63" s="68" t="b">
        <v>0</v>
      </c>
      <c r="AM63" s="68">
        <v>3</v>
      </c>
      <c r="AN63" s="74" t="s">
        <v>247</v>
      </c>
      <c r="AO63" s="74" t="s">
        <v>251</v>
      </c>
      <c r="AP63" s="68" t="b">
        <v>0</v>
      </c>
      <c r="AQ63" s="74" t="s">
        <v>8534</v>
      </c>
      <c r="AR63" s="68" t="s">
        <v>204</v>
      </c>
      <c r="AS63" s="68">
        <v>0</v>
      </c>
      <c r="AT63" s="68">
        <v>0</v>
      </c>
      <c r="AU63" s="68"/>
      <c r="AV63" s="68"/>
      <c r="AW63" s="68"/>
      <c r="AX63" s="68"/>
      <c r="AY63" s="68"/>
      <c r="AZ63" s="68"/>
      <c r="BA63" s="68"/>
      <c r="BB63" s="68"/>
      <c r="BC63" s="68">
        <v>1</v>
      </c>
      <c r="BD63" s="67" t="str">
        <f>REPLACE(INDEX(GroupVertices[Group],MATCH(Edges99[[#This Row],[Vertex 1]],GroupVertices[Vertex],0)),1,1,"")</f>
        <v>3</v>
      </c>
      <c r="BE63" s="67" t="str">
        <f>REPLACE(INDEX(GroupVertices[Group],MATCH(Edges99[[#This Row],[Vertex 2]],GroupVertices[Vertex],0)),1,1,"")</f>
        <v>3</v>
      </c>
      <c r="BF63" s="49"/>
      <c r="BG63" s="50"/>
      <c r="BH63" s="49"/>
      <c r="BI63" s="50"/>
      <c r="BJ63" s="49"/>
      <c r="BK63" s="50"/>
      <c r="BL63" s="49"/>
      <c r="BM63" s="50"/>
      <c r="BN63" s="49"/>
    </row>
    <row r="64" spans="1:66" ht="15">
      <c r="A64" s="66" t="s">
        <v>8445</v>
      </c>
      <c r="B64" s="66" t="s">
        <v>8472</v>
      </c>
      <c r="C64" s="83"/>
      <c r="D64" s="99"/>
      <c r="E64" s="100"/>
      <c r="F64" s="101"/>
      <c r="G64" s="83"/>
      <c r="H64" s="82"/>
      <c r="I64" s="102"/>
      <c r="J64" s="102"/>
      <c r="K64" s="35" t="s">
        <v>65</v>
      </c>
      <c r="L64" s="105">
        <v>64</v>
      </c>
      <c r="M64" s="105"/>
      <c r="N64" s="104"/>
      <c r="O64" s="68" t="s">
        <v>245</v>
      </c>
      <c r="P64" s="70">
        <v>44399.39068287037</v>
      </c>
      <c r="Q64" s="68" t="s">
        <v>8487</v>
      </c>
      <c r="R64" s="72" t="str">
        <f>HYPERLINK("https://www.gofundme.com/f/the-inclusion-of-ict-in-schools?utm_campaign=p_lico+share-sheet&amp;utm_medium=chat&amp;utm_source=whatsapp-visit")</f>
        <v>https://www.gofundme.com/f/the-inclusion-of-ict-in-schools?utm_campaign=p_lico+share-sheet&amp;utm_medium=chat&amp;utm_source=whatsapp-visit</v>
      </c>
      <c r="S64" s="68" t="s">
        <v>8089</v>
      </c>
      <c r="T64" s="68"/>
      <c r="U64" s="68"/>
      <c r="V64" s="72" t="str">
        <f>HYPERLINK("https://pbs.twimg.com/profile_images/1326793070101270528/XND8yimk_normal.jpg")</f>
        <v>https://pbs.twimg.com/profile_images/1326793070101270528/XND8yimk_normal.jpg</v>
      </c>
      <c r="W64" s="70">
        <v>44399.39068287037</v>
      </c>
      <c r="X64" s="76">
        <v>44399</v>
      </c>
      <c r="Y64" s="74" t="s">
        <v>8095</v>
      </c>
      <c r="Z64" s="72" t="str">
        <f>HYPERLINK("https://twitter.com/parlay_me/status/1418139399997566983")</f>
        <v>https://twitter.com/parlay_me/status/1418139399997566983</v>
      </c>
      <c r="AA64" s="68"/>
      <c r="AB64" s="68"/>
      <c r="AC64" s="74" t="s">
        <v>8535</v>
      </c>
      <c r="AD64" s="68"/>
      <c r="AE64" s="68" t="b">
        <v>0</v>
      </c>
      <c r="AF64" s="68">
        <v>0</v>
      </c>
      <c r="AG64" s="74" t="s">
        <v>247</v>
      </c>
      <c r="AH64" s="68" t="b">
        <v>0</v>
      </c>
      <c r="AI64" s="68" t="s">
        <v>248</v>
      </c>
      <c r="AJ64" s="68"/>
      <c r="AK64" s="74" t="s">
        <v>247</v>
      </c>
      <c r="AL64" s="68" t="b">
        <v>0</v>
      </c>
      <c r="AM64" s="68">
        <v>3</v>
      </c>
      <c r="AN64" s="74" t="s">
        <v>8534</v>
      </c>
      <c r="AO64" s="74" t="s">
        <v>250</v>
      </c>
      <c r="AP64" s="68" t="b">
        <v>0</v>
      </c>
      <c r="AQ64" s="74" t="s">
        <v>8534</v>
      </c>
      <c r="AR64" s="68" t="s">
        <v>204</v>
      </c>
      <c r="AS64" s="68">
        <v>0</v>
      </c>
      <c r="AT64" s="68">
        <v>0</v>
      </c>
      <c r="AU64" s="68"/>
      <c r="AV64" s="68"/>
      <c r="AW64" s="68"/>
      <c r="AX64" s="68"/>
      <c r="AY64" s="68"/>
      <c r="AZ64" s="68"/>
      <c r="BA64" s="68"/>
      <c r="BB64" s="68"/>
      <c r="BC64" s="68">
        <v>1</v>
      </c>
      <c r="BD64" s="67" t="str">
        <f>REPLACE(INDEX(GroupVertices[Group],MATCH(Edges99[[#This Row],[Vertex 1]],GroupVertices[Vertex],0)),1,1,"")</f>
        <v>3</v>
      </c>
      <c r="BE64" s="67" t="str">
        <f>REPLACE(INDEX(GroupVertices[Group],MATCH(Edges99[[#This Row],[Vertex 2]],GroupVertices[Vertex],0)),1,1,"")</f>
        <v>3</v>
      </c>
      <c r="BF64" s="49"/>
      <c r="BG64" s="50"/>
      <c r="BH64" s="49"/>
      <c r="BI64" s="50"/>
      <c r="BJ64" s="49"/>
      <c r="BK64" s="50"/>
      <c r="BL64" s="49"/>
      <c r="BM64" s="50"/>
      <c r="BN64" s="49"/>
    </row>
    <row r="65" spans="1:66" ht="15">
      <c r="A65" s="66" t="s">
        <v>8080</v>
      </c>
      <c r="B65" s="66" t="s">
        <v>8474</v>
      </c>
      <c r="C65" s="83"/>
      <c r="D65" s="99"/>
      <c r="E65" s="100"/>
      <c r="F65" s="101"/>
      <c r="G65" s="83"/>
      <c r="H65" s="82"/>
      <c r="I65" s="102"/>
      <c r="J65" s="102"/>
      <c r="K65" s="35" t="s">
        <v>65</v>
      </c>
      <c r="L65" s="105">
        <v>65</v>
      </c>
      <c r="M65" s="105"/>
      <c r="N65" s="104"/>
      <c r="O65" s="68" t="s">
        <v>243</v>
      </c>
      <c r="P65" s="70">
        <v>44398.63202546296</v>
      </c>
      <c r="Q65" s="68" t="s">
        <v>8487</v>
      </c>
      <c r="R65" s="72" t="str">
        <f>HYPERLINK("https://www.gofundme.com/f/the-inclusion-of-ict-in-schools?utm_campaign=p_lico+share-sheet&amp;utm_medium=chat&amp;utm_source=whatsapp-visit")</f>
        <v>https://www.gofundme.com/f/the-inclusion-of-ict-in-schools?utm_campaign=p_lico+share-sheet&amp;utm_medium=chat&amp;utm_source=whatsapp-visit</v>
      </c>
      <c r="S65" s="68" t="s">
        <v>8089</v>
      </c>
      <c r="T65" s="68"/>
      <c r="U65" s="68"/>
      <c r="V65" s="72" t="str">
        <f>HYPERLINK("https://pbs.twimg.com/profile_images/1413133565441712147/rKhs8qdb_normal.jpg")</f>
        <v>https://pbs.twimg.com/profile_images/1413133565441712147/rKhs8qdb_normal.jpg</v>
      </c>
      <c r="W65" s="70">
        <v>44398.63202546296</v>
      </c>
      <c r="X65" s="76">
        <v>44398</v>
      </c>
      <c r="Y65" s="74" t="s">
        <v>8094</v>
      </c>
      <c r="Z65" s="72" t="str">
        <f>HYPERLINK("https://twitter.com/abdulai_kemoh/status/1417864470878199810")</f>
        <v>https://twitter.com/abdulai_kemoh/status/1417864470878199810</v>
      </c>
      <c r="AA65" s="68"/>
      <c r="AB65" s="68"/>
      <c r="AC65" s="74" t="s">
        <v>8534</v>
      </c>
      <c r="AD65" s="68"/>
      <c r="AE65" s="68" t="b">
        <v>0</v>
      </c>
      <c r="AF65" s="68">
        <v>6</v>
      </c>
      <c r="AG65" s="74" t="s">
        <v>247</v>
      </c>
      <c r="AH65" s="68" t="b">
        <v>0</v>
      </c>
      <c r="AI65" s="68" t="s">
        <v>248</v>
      </c>
      <c r="AJ65" s="68"/>
      <c r="AK65" s="74" t="s">
        <v>247</v>
      </c>
      <c r="AL65" s="68" t="b">
        <v>0</v>
      </c>
      <c r="AM65" s="68">
        <v>3</v>
      </c>
      <c r="AN65" s="74" t="s">
        <v>247</v>
      </c>
      <c r="AO65" s="74" t="s">
        <v>251</v>
      </c>
      <c r="AP65" s="68" t="b">
        <v>0</v>
      </c>
      <c r="AQ65" s="74" t="s">
        <v>8534</v>
      </c>
      <c r="AR65" s="68" t="s">
        <v>204</v>
      </c>
      <c r="AS65" s="68">
        <v>0</v>
      </c>
      <c r="AT65" s="68">
        <v>0</v>
      </c>
      <c r="AU65" s="68"/>
      <c r="AV65" s="68"/>
      <c r="AW65" s="68"/>
      <c r="AX65" s="68"/>
      <c r="AY65" s="68"/>
      <c r="AZ65" s="68"/>
      <c r="BA65" s="68"/>
      <c r="BB65" s="68"/>
      <c r="BC65" s="68">
        <v>1</v>
      </c>
      <c r="BD65" s="67" t="str">
        <f>REPLACE(INDEX(GroupVertices[Group],MATCH(Edges99[[#This Row],[Vertex 1]],GroupVertices[Vertex],0)),1,1,"")</f>
        <v>3</v>
      </c>
      <c r="BE65" s="67" t="str">
        <f>REPLACE(INDEX(GroupVertices[Group],MATCH(Edges99[[#This Row],[Vertex 2]],GroupVertices[Vertex],0)),1,1,"")</f>
        <v>3</v>
      </c>
      <c r="BF65" s="49"/>
      <c r="BG65" s="50"/>
      <c r="BH65" s="49"/>
      <c r="BI65" s="50"/>
      <c r="BJ65" s="49"/>
      <c r="BK65" s="50"/>
      <c r="BL65" s="49"/>
      <c r="BM65" s="50"/>
      <c r="BN65" s="49"/>
    </row>
    <row r="66" spans="1:66" ht="15">
      <c r="A66" s="66" t="s">
        <v>8445</v>
      </c>
      <c r="B66" s="66" t="s">
        <v>8474</v>
      </c>
      <c r="C66" s="83"/>
      <c r="D66" s="99"/>
      <c r="E66" s="100"/>
      <c r="F66" s="101"/>
      <c r="G66" s="83"/>
      <c r="H66" s="82"/>
      <c r="I66" s="102"/>
      <c r="J66" s="102"/>
      <c r="K66" s="35" t="s">
        <v>65</v>
      </c>
      <c r="L66" s="105">
        <v>66</v>
      </c>
      <c r="M66" s="105"/>
      <c r="N66" s="104"/>
      <c r="O66" s="68" t="s">
        <v>245</v>
      </c>
      <c r="P66" s="70">
        <v>44399.39068287037</v>
      </c>
      <c r="Q66" s="68" t="s">
        <v>8487</v>
      </c>
      <c r="R66" s="72" t="str">
        <f>HYPERLINK("https://www.gofundme.com/f/the-inclusion-of-ict-in-schools?utm_campaign=p_lico+share-sheet&amp;utm_medium=chat&amp;utm_source=whatsapp-visit")</f>
        <v>https://www.gofundme.com/f/the-inclusion-of-ict-in-schools?utm_campaign=p_lico+share-sheet&amp;utm_medium=chat&amp;utm_source=whatsapp-visit</v>
      </c>
      <c r="S66" s="68" t="s">
        <v>8089</v>
      </c>
      <c r="T66" s="68"/>
      <c r="U66" s="68"/>
      <c r="V66" s="72" t="str">
        <f>HYPERLINK("https://pbs.twimg.com/profile_images/1326793070101270528/XND8yimk_normal.jpg")</f>
        <v>https://pbs.twimg.com/profile_images/1326793070101270528/XND8yimk_normal.jpg</v>
      </c>
      <c r="W66" s="70">
        <v>44399.39068287037</v>
      </c>
      <c r="X66" s="76">
        <v>44399</v>
      </c>
      <c r="Y66" s="74" t="s">
        <v>8095</v>
      </c>
      <c r="Z66" s="72" t="str">
        <f>HYPERLINK("https://twitter.com/parlay_me/status/1418139399997566983")</f>
        <v>https://twitter.com/parlay_me/status/1418139399997566983</v>
      </c>
      <c r="AA66" s="68"/>
      <c r="AB66" s="68"/>
      <c r="AC66" s="74" t="s">
        <v>8535</v>
      </c>
      <c r="AD66" s="68"/>
      <c r="AE66" s="68" t="b">
        <v>0</v>
      </c>
      <c r="AF66" s="68">
        <v>0</v>
      </c>
      <c r="AG66" s="74" t="s">
        <v>247</v>
      </c>
      <c r="AH66" s="68" t="b">
        <v>0</v>
      </c>
      <c r="AI66" s="68" t="s">
        <v>248</v>
      </c>
      <c r="AJ66" s="68"/>
      <c r="AK66" s="74" t="s">
        <v>247</v>
      </c>
      <c r="AL66" s="68" t="b">
        <v>0</v>
      </c>
      <c r="AM66" s="68">
        <v>3</v>
      </c>
      <c r="AN66" s="74" t="s">
        <v>8534</v>
      </c>
      <c r="AO66" s="74" t="s">
        <v>250</v>
      </c>
      <c r="AP66" s="68" t="b">
        <v>0</v>
      </c>
      <c r="AQ66" s="74" t="s">
        <v>8534</v>
      </c>
      <c r="AR66" s="68" t="s">
        <v>204</v>
      </c>
      <c r="AS66" s="68">
        <v>0</v>
      </c>
      <c r="AT66" s="68">
        <v>0</v>
      </c>
      <c r="AU66" s="68"/>
      <c r="AV66" s="68"/>
      <c r="AW66" s="68"/>
      <c r="AX66" s="68"/>
      <c r="AY66" s="68"/>
      <c r="AZ66" s="68"/>
      <c r="BA66" s="68"/>
      <c r="BB66" s="68"/>
      <c r="BC66" s="68">
        <v>1</v>
      </c>
      <c r="BD66" s="67" t="str">
        <f>REPLACE(INDEX(GroupVertices[Group],MATCH(Edges99[[#This Row],[Vertex 1]],GroupVertices[Vertex],0)),1,1,"")</f>
        <v>3</v>
      </c>
      <c r="BE66" s="67" t="str">
        <f>REPLACE(INDEX(GroupVertices[Group],MATCH(Edges99[[#This Row],[Vertex 2]],GroupVertices[Vertex],0)),1,1,"")</f>
        <v>3</v>
      </c>
      <c r="BF66" s="49"/>
      <c r="BG66" s="50"/>
      <c r="BH66" s="49"/>
      <c r="BI66" s="50"/>
      <c r="BJ66" s="49"/>
      <c r="BK66" s="50"/>
      <c r="BL66" s="49"/>
      <c r="BM66" s="50"/>
      <c r="BN66" s="49"/>
    </row>
    <row r="67" spans="1:66" ht="15">
      <c r="A67" s="66" t="s">
        <v>8080</v>
      </c>
      <c r="B67" s="66" t="s">
        <v>8475</v>
      </c>
      <c r="C67" s="83"/>
      <c r="D67" s="99"/>
      <c r="E67" s="100"/>
      <c r="F67" s="101"/>
      <c r="G67" s="83"/>
      <c r="H67" s="82"/>
      <c r="I67" s="102"/>
      <c r="J67" s="102"/>
      <c r="K67" s="35" t="s">
        <v>65</v>
      </c>
      <c r="L67" s="105">
        <v>67</v>
      </c>
      <c r="M67" s="105"/>
      <c r="N67" s="104"/>
      <c r="O67" s="68" t="s">
        <v>243</v>
      </c>
      <c r="P67" s="70">
        <v>44398.63202546296</v>
      </c>
      <c r="Q67" s="68" t="s">
        <v>8487</v>
      </c>
      <c r="R67" s="72" t="str">
        <f>HYPERLINK("https://www.gofundme.com/f/the-inclusion-of-ict-in-schools?utm_campaign=p_lico+share-sheet&amp;utm_medium=chat&amp;utm_source=whatsapp-visit")</f>
        <v>https://www.gofundme.com/f/the-inclusion-of-ict-in-schools?utm_campaign=p_lico+share-sheet&amp;utm_medium=chat&amp;utm_source=whatsapp-visit</v>
      </c>
      <c r="S67" s="68" t="s">
        <v>8089</v>
      </c>
      <c r="T67" s="68"/>
      <c r="U67" s="68"/>
      <c r="V67" s="72" t="str">
        <f>HYPERLINK("https://pbs.twimg.com/profile_images/1413133565441712147/rKhs8qdb_normal.jpg")</f>
        <v>https://pbs.twimg.com/profile_images/1413133565441712147/rKhs8qdb_normal.jpg</v>
      </c>
      <c r="W67" s="70">
        <v>44398.63202546296</v>
      </c>
      <c r="X67" s="76">
        <v>44398</v>
      </c>
      <c r="Y67" s="74" t="s">
        <v>8094</v>
      </c>
      <c r="Z67" s="72" t="str">
        <f>HYPERLINK("https://twitter.com/abdulai_kemoh/status/1417864470878199810")</f>
        <v>https://twitter.com/abdulai_kemoh/status/1417864470878199810</v>
      </c>
      <c r="AA67" s="68"/>
      <c r="AB67" s="68"/>
      <c r="AC67" s="74" t="s">
        <v>8534</v>
      </c>
      <c r="AD67" s="68"/>
      <c r="AE67" s="68" t="b">
        <v>0</v>
      </c>
      <c r="AF67" s="68">
        <v>6</v>
      </c>
      <c r="AG67" s="74" t="s">
        <v>247</v>
      </c>
      <c r="AH67" s="68" t="b">
        <v>0</v>
      </c>
      <c r="AI67" s="68" t="s">
        <v>248</v>
      </c>
      <c r="AJ67" s="68"/>
      <c r="AK67" s="74" t="s">
        <v>247</v>
      </c>
      <c r="AL67" s="68" t="b">
        <v>0</v>
      </c>
      <c r="AM67" s="68">
        <v>3</v>
      </c>
      <c r="AN67" s="74" t="s">
        <v>247</v>
      </c>
      <c r="AO67" s="74" t="s">
        <v>251</v>
      </c>
      <c r="AP67" s="68" t="b">
        <v>0</v>
      </c>
      <c r="AQ67" s="74" t="s">
        <v>8534</v>
      </c>
      <c r="AR67" s="68" t="s">
        <v>204</v>
      </c>
      <c r="AS67" s="68">
        <v>0</v>
      </c>
      <c r="AT67" s="68">
        <v>0</v>
      </c>
      <c r="AU67" s="68"/>
      <c r="AV67" s="68"/>
      <c r="AW67" s="68"/>
      <c r="AX67" s="68"/>
      <c r="AY67" s="68"/>
      <c r="AZ67" s="68"/>
      <c r="BA67" s="68"/>
      <c r="BB67" s="68"/>
      <c r="BC67" s="68">
        <v>1</v>
      </c>
      <c r="BD67" s="67" t="str">
        <f>REPLACE(INDEX(GroupVertices[Group],MATCH(Edges99[[#This Row],[Vertex 1]],GroupVertices[Vertex],0)),1,1,"")</f>
        <v>3</v>
      </c>
      <c r="BE67" s="67" t="str">
        <f>REPLACE(INDEX(GroupVertices[Group],MATCH(Edges99[[#This Row],[Vertex 2]],GroupVertices[Vertex],0)),1,1,"")</f>
        <v>3</v>
      </c>
      <c r="BF67" s="49"/>
      <c r="BG67" s="50"/>
      <c r="BH67" s="49"/>
      <c r="BI67" s="50"/>
      <c r="BJ67" s="49"/>
      <c r="BK67" s="50"/>
      <c r="BL67" s="49"/>
      <c r="BM67" s="50"/>
      <c r="BN67" s="49"/>
    </row>
    <row r="68" spans="1:66" ht="15">
      <c r="A68" s="66" t="s">
        <v>8445</v>
      </c>
      <c r="B68" s="66" t="s">
        <v>8475</v>
      </c>
      <c r="C68" s="83"/>
      <c r="D68" s="99"/>
      <c r="E68" s="100"/>
      <c r="F68" s="101"/>
      <c r="G68" s="83"/>
      <c r="H68" s="82"/>
      <c r="I68" s="102"/>
      <c r="J68" s="102"/>
      <c r="K68" s="35" t="s">
        <v>65</v>
      </c>
      <c r="L68" s="105">
        <v>68</v>
      </c>
      <c r="M68" s="105"/>
      <c r="N68" s="104"/>
      <c r="O68" s="68" t="s">
        <v>245</v>
      </c>
      <c r="P68" s="70">
        <v>44399.39068287037</v>
      </c>
      <c r="Q68" s="68" t="s">
        <v>8487</v>
      </c>
      <c r="R68" s="72" t="str">
        <f>HYPERLINK("https://www.gofundme.com/f/the-inclusion-of-ict-in-schools?utm_campaign=p_lico+share-sheet&amp;utm_medium=chat&amp;utm_source=whatsapp-visit")</f>
        <v>https://www.gofundme.com/f/the-inclusion-of-ict-in-schools?utm_campaign=p_lico+share-sheet&amp;utm_medium=chat&amp;utm_source=whatsapp-visit</v>
      </c>
      <c r="S68" s="68" t="s">
        <v>8089</v>
      </c>
      <c r="T68" s="68"/>
      <c r="U68" s="68"/>
      <c r="V68" s="72" t="str">
        <f>HYPERLINK("https://pbs.twimg.com/profile_images/1326793070101270528/XND8yimk_normal.jpg")</f>
        <v>https://pbs.twimg.com/profile_images/1326793070101270528/XND8yimk_normal.jpg</v>
      </c>
      <c r="W68" s="70">
        <v>44399.39068287037</v>
      </c>
      <c r="X68" s="76">
        <v>44399</v>
      </c>
      <c r="Y68" s="74" t="s">
        <v>8095</v>
      </c>
      <c r="Z68" s="72" t="str">
        <f>HYPERLINK("https://twitter.com/parlay_me/status/1418139399997566983")</f>
        <v>https://twitter.com/parlay_me/status/1418139399997566983</v>
      </c>
      <c r="AA68" s="68"/>
      <c r="AB68" s="68"/>
      <c r="AC68" s="74" t="s">
        <v>8535</v>
      </c>
      <c r="AD68" s="68"/>
      <c r="AE68" s="68" t="b">
        <v>0</v>
      </c>
      <c r="AF68" s="68">
        <v>0</v>
      </c>
      <c r="AG68" s="74" t="s">
        <v>247</v>
      </c>
      <c r="AH68" s="68" t="b">
        <v>0</v>
      </c>
      <c r="AI68" s="68" t="s">
        <v>248</v>
      </c>
      <c r="AJ68" s="68"/>
      <c r="AK68" s="74" t="s">
        <v>247</v>
      </c>
      <c r="AL68" s="68" t="b">
        <v>0</v>
      </c>
      <c r="AM68" s="68">
        <v>3</v>
      </c>
      <c r="AN68" s="74" t="s">
        <v>8534</v>
      </c>
      <c r="AO68" s="74" t="s">
        <v>250</v>
      </c>
      <c r="AP68" s="68" t="b">
        <v>0</v>
      </c>
      <c r="AQ68" s="74" t="s">
        <v>8534</v>
      </c>
      <c r="AR68" s="68" t="s">
        <v>204</v>
      </c>
      <c r="AS68" s="68">
        <v>0</v>
      </c>
      <c r="AT68" s="68">
        <v>0</v>
      </c>
      <c r="AU68" s="68"/>
      <c r="AV68" s="68"/>
      <c r="AW68" s="68"/>
      <c r="AX68" s="68"/>
      <c r="AY68" s="68"/>
      <c r="AZ68" s="68"/>
      <c r="BA68" s="68"/>
      <c r="BB68" s="68"/>
      <c r="BC68" s="68">
        <v>1</v>
      </c>
      <c r="BD68" s="67" t="str">
        <f>REPLACE(INDEX(GroupVertices[Group],MATCH(Edges99[[#This Row],[Vertex 1]],GroupVertices[Vertex],0)),1,1,"")</f>
        <v>3</v>
      </c>
      <c r="BE68" s="67" t="str">
        <f>REPLACE(INDEX(GroupVertices[Group],MATCH(Edges99[[#This Row],[Vertex 2]],GroupVertices[Vertex],0)),1,1,"")</f>
        <v>3</v>
      </c>
      <c r="BF68" s="49"/>
      <c r="BG68" s="50"/>
      <c r="BH68" s="49"/>
      <c r="BI68" s="50"/>
      <c r="BJ68" s="49"/>
      <c r="BK68" s="50"/>
      <c r="BL68" s="49"/>
      <c r="BM68" s="50"/>
      <c r="BN68" s="49"/>
    </row>
    <row r="69" spans="1:66" ht="15">
      <c r="A69" s="66" t="s">
        <v>8080</v>
      </c>
      <c r="B69" s="66" t="s">
        <v>8476</v>
      </c>
      <c r="C69" s="83"/>
      <c r="D69" s="99"/>
      <c r="E69" s="100"/>
      <c r="F69" s="101"/>
      <c r="G69" s="83"/>
      <c r="H69" s="82"/>
      <c r="I69" s="102"/>
      <c r="J69" s="102"/>
      <c r="K69" s="35" t="s">
        <v>65</v>
      </c>
      <c r="L69" s="105">
        <v>69</v>
      </c>
      <c r="M69" s="105"/>
      <c r="N69" s="104"/>
      <c r="O69" s="68" t="s">
        <v>243</v>
      </c>
      <c r="P69" s="70">
        <v>44398.63202546296</v>
      </c>
      <c r="Q69" s="68" t="s">
        <v>8487</v>
      </c>
      <c r="R69" s="72" t="str">
        <f>HYPERLINK("https://www.gofundme.com/f/the-inclusion-of-ict-in-schools?utm_campaign=p_lico+share-sheet&amp;utm_medium=chat&amp;utm_source=whatsapp-visit")</f>
        <v>https://www.gofundme.com/f/the-inclusion-of-ict-in-schools?utm_campaign=p_lico+share-sheet&amp;utm_medium=chat&amp;utm_source=whatsapp-visit</v>
      </c>
      <c r="S69" s="68" t="s">
        <v>8089</v>
      </c>
      <c r="T69" s="68"/>
      <c r="U69" s="68"/>
      <c r="V69" s="72" t="str">
        <f>HYPERLINK("https://pbs.twimg.com/profile_images/1413133565441712147/rKhs8qdb_normal.jpg")</f>
        <v>https://pbs.twimg.com/profile_images/1413133565441712147/rKhs8qdb_normal.jpg</v>
      </c>
      <c r="W69" s="70">
        <v>44398.63202546296</v>
      </c>
      <c r="X69" s="76">
        <v>44398</v>
      </c>
      <c r="Y69" s="74" t="s">
        <v>8094</v>
      </c>
      <c r="Z69" s="72" t="str">
        <f>HYPERLINK("https://twitter.com/abdulai_kemoh/status/1417864470878199810")</f>
        <v>https://twitter.com/abdulai_kemoh/status/1417864470878199810</v>
      </c>
      <c r="AA69" s="68"/>
      <c r="AB69" s="68"/>
      <c r="AC69" s="74" t="s">
        <v>8534</v>
      </c>
      <c r="AD69" s="68"/>
      <c r="AE69" s="68" t="b">
        <v>0</v>
      </c>
      <c r="AF69" s="68">
        <v>6</v>
      </c>
      <c r="AG69" s="74" t="s">
        <v>247</v>
      </c>
      <c r="AH69" s="68" t="b">
        <v>0</v>
      </c>
      <c r="AI69" s="68" t="s">
        <v>248</v>
      </c>
      <c r="AJ69" s="68"/>
      <c r="AK69" s="74" t="s">
        <v>247</v>
      </c>
      <c r="AL69" s="68" t="b">
        <v>0</v>
      </c>
      <c r="AM69" s="68">
        <v>3</v>
      </c>
      <c r="AN69" s="74" t="s">
        <v>247</v>
      </c>
      <c r="AO69" s="74" t="s">
        <v>251</v>
      </c>
      <c r="AP69" s="68" t="b">
        <v>0</v>
      </c>
      <c r="AQ69" s="74" t="s">
        <v>8534</v>
      </c>
      <c r="AR69" s="68" t="s">
        <v>204</v>
      </c>
      <c r="AS69" s="68">
        <v>0</v>
      </c>
      <c r="AT69" s="68">
        <v>0</v>
      </c>
      <c r="AU69" s="68"/>
      <c r="AV69" s="68"/>
      <c r="AW69" s="68"/>
      <c r="AX69" s="68"/>
      <c r="AY69" s="68"/>
      <c r="AZ69" s="68"/>
      <c r="BA69" s="68"/>
      <c r="BB69" s="68"/>
      <c r="BC69" s="68">
        <v>1</v>
      </c>
      <c r="BD69" s="67" t="str">
        <f>REPLACE(INDEX(GroupVertices[Group],MATCH(Edges99[[#This Row],[Vertex 1]],GroupVertices[Vertex],0)),1,1,"")</f>
        <v>3</v>
      </c>
      <c r="BE69" s="67" t="str">
        <f>REPLACE(INDEX(GroupVertices[Group],MATCH(Edges99[[#This Row],[Vertex 2]],GroupVertices[Vertex],0)),1,1,"")</f>
        <v>3</v>
      </c>
      <c r="BF69" s="49"/>
      <c r="BG69" s="50"/>
      <c r="BH69" s="49"/>
      <c r="BI69" s="50"/>
      <c r="BJ69" s="49"/>
      <c r="BK69" s="50"/>
      <c r="BL69" s="49"/>
      <c r="BM69" s="50"/>
      <c r="BN69" s="49"/>
    </row>
    <row r="70" spans="1:66" ht="15">
      <c r="A70" s="66" t="s">
        <v>8445</v>
      </c>
      <c r="B70" s="66" t="s">
        <v>8476</v>
      </c>
      <c r="C70" s="83"/>
      <c r="D70" s="99"/>
      <c r="E70" s="100"/>
      <c r="F70" s="101"/>
      <c r="G70" s="83"/>
      <c r="H70" s="82"/>
      <c r="I70" s="102"/>
      <c r="J70" s="102"/>
      <c r="K70" s="35" t="s">
        <v>65</v>
      </c>
      <c r="L70" s="105">
        <v>70</v>
      </c>
      <c r="M70" s="105"/>
      <c r="N70" s="104"/>
      <c r="O70" s="68" t="s">
        <v>245</v>
      </c>
      <c r="P70" s="70">
        <v>44399.39068287037</v>
      </c>
      <c r="Q70" s="68" t="s">
        <v>8487</v>
      </c>
      <c r="R70" s="72" t="str">
        <f>HYPERLINK("https://www.gofundme.com/f/the-inclusion-of-ict-in-schools?utm_campaign=p_lico+share-sheet&amp;utm_medium=chat&amp;utm_source=whatsapp-visit")</f>
        <v>https://www.gofundme.com/f/the-inclusion-of-ict-in-schools?utm_campaign=p_lico+share-sheet&amp;utm_medium=chat&amp;utm_source=whatsapp-visit</v>
      </c>
      <c r="S70" s="68" t="s">
        <v>8089</v>
      </c>
      <c r="T70" s="68"/>
      <c r="U70" s="68"/>
      <c r="V70" s="72" t="str">
        <f>HYPERLINK("https://pbs.twimg.com/profile_images/1326793070101270528/XND8yimk_normal.jpg")</f>
        <v>https://pbs.twimg.com/profile_images/1326793070101270528/XND8yimk_normal.jpg</v>
      </c>
      <c r="W70" s="70">
        <v>44399.39068287037</v>
      </c>
      <c r="X70" s="76">
        <v>44399</v>
      </c>
      <c r="Y70" s="74" t="s">
        <v>8095</v>
      </c>
      <c r="Z70" s="72" t="str">
        <f>HYPERLINK("https://twitter.com/parlay_me/status/1418139399997566983")</f>
        <v>https://twitter.com/parlay_me/status/1418139399997566983</v>
      </c>
      <c r="AA70" s="68"/>
      <c r="AB70" s="68"/>
      <c r="AC70" s="74" t="s">
        <v>8535</v>
      </c>
      <c r="AD70" s="68"/>
      <c r="AE70" s="68" t="b">
        <v>0</v>
      </c>
      <c r="AF70" s="68">
        <v>0</v>
      </c>
      <c r="AG70" s="74" t="s">
        <v>247</v>
      </c>
      <c r="AH70" s="68" t="b">
        <v>0</v>
      </c>
      <c r="AI70" s="68" t="s">
        <v>248</v>
      </c>
      <c r="AJ70" s="68"/>
      <c r="AK70" s="74" t="s">
        <v>247</v>
      </c>
      <c r="AL70" s="68" t="b">
        <v>0</v>
      </c>
      <c r="AM70" s="68">
        <v>3</v>
      </c>
      <c r="AN70" s="74" t="s">
        <v>8534</v>
      </c>
      <c r="AO70" s="74" t="s">
        <v>250</v>
      </c>
      <c r="AP70" s="68" t="b">
        <v>0</v>
      </c>
      <c r="AQ70" s="74" t="s">
        <v>8534</v>
      </c>
      <c r="AR70" s="68" t="s">
        <v>204</v>
      </c>
      <c r="AS70" s="68">
        <v>0</v>
      </c>
      <c r="AT70" s="68">
        <v>0</v>
      </c>
      <c r="AU70" s="68"/>
      <c r="AV70" s="68"/>
      <c r="AW70" s="68"/>
      <c r="AX70" s="68"/>
      <c r="AY70" s="68"/>
      <c r="AZ70" s="68"/>
      <c r="BA70" s="68"/>
      <c r="BB70" s="68"/>
      <c r="BC70" s="68">
        <v>1</v>
      </c>
      <c r="BD70" s="67" t="str">
        <f>REPLACE(INDEX(GroupVertices[Group],MATCH(Edges99[[#This Row],[Vertex 1]],GroupVertices[Vertex],0)),1,1,"")</f>
        <v>3</v>
      </c>
      <c r="BE70" s="67" t="str">
        <f>REPLACE(INDEX(GroupVertices[Group],MATCH(Edges99[[#This Row],[Vertex 2]],GroupVertices[Vertex],0)),1,1,"")</f>
        <v>3</v>
      </c>
      <c r="BF70" s="49"/>
      <c r="BG70" s="50"/>
      <c r="BH70" s="49"/>
      <c r="BI70" s="50"/>
      <c r="BJ70" s="49"/>
      <c r="BK70" s="50"/>
      <c r="BL70" s="49"/>
      <c r="BM70" s="50"/>
      <c r="BN70" s="49"/>
    </row>
    <row r="71" spans="1:66" ht="15">
      <c r="A71" s="66" t="s">
        <v>8080</v>
      </c>
      <c r="B71" s="66" t="s">
        <v>8477</v>
      </c>
      <c r="C71" s="83"/>
      <c r="D71" s="99"/>
      <c r="E71" s="100"/>
      <c r="F71" s="101"/>
      <c r="G71" s="83"/>
      <c r="H71" s="82"/>
      <c r="I71" s="102"/>
      <c r="J71" s="102"/>
      <c r="K71" s="35" t="s">
        <v>65</v>
      </c>
      <c r="L71" s="105">
        <v>71</v>
      </c>
      <c r="M71" s="105"/>
      <c r="N71" s="104"/>
      <c r="O71" s="68" t="s">
        <v>243</v>
      </c>
      <c r="P71" s="70">
        <v>44398.63202546296</v>
      </c>
      <c r="Q71" s="68" t="s">
        <v>8487</v>
      </c>
      <c r="R71" s="72" t="str">
        <f>HYPERLINK("https://www.gofundme.com/f/the-inclusion-of-ict-in-schools?utm_campaign=p_lico+share-sheet&amp;utm_medium=chat&amp;utm_source=whatsapp-visit")</f>
        <v>https://www.gofundme.com/f/the-inclusion-of-ict-in-schools?utm_campaign=p_lico+share-sheet&amp;utm_medium=chat&amp;utm_source=whatsapp-visit</v>
      </c>
      <c r="S71" s="68" t="s">
        <v>8089</v>
      </c>
      <c r="T71" s="68"/>
      <c r="U71" s="68"/>
      <c r="V71" s="72" t="str">
        <f>HYPERLINK("https://pbs.twimg.com/profile_images/1413133565441712147/rKhs8qdb_normal.jpg")</f>
        <v>https://pbs.twimg.com/profile_images/1413133565441712147/rKhs8qdb_normal.jpg</v>
      </c>
      <c r="W71" s="70">
        <v>44398.63202546296</v>
      </c>
      <c r="X71" s="76">
        <v>44398</v>
      </c>
      <c r="Y71" s="74" t="s">
        <v>8094</v>
      </c>
      <c r="Z71" s="72" t="str">
        <f>HYPERLINK("https://twitter.com/abdulai_kemoh/status/1417864470878199810")</f>
        <v>https://twitter.com/abdulai_kemoh/status/1417864470878199810</v>
      </c>
      <c r="AA71" s="68"/>
      <c r="AB71" s="68"/>
      <c r="AC71" s="74" t="s">
        <v>8534</v>
      </c>
      <c r="AD71" s="68"/>
      <c r="AE71" s="68" t="b">
        <v>0</v>
      </c>
      <c r="AF71" s="68">
        <v>6</v>
      </c>
      <c r="AG71" s="74" t="s">
        <v>247</v>
      </c>
      <c r="AH71" s="68" t="b">
        <v>0</v>
      </c>
      <c r="AI71" s="68" t="s">
        <v>248</v>
      </c>
      <c r="AJ71" s="68"/>
      <c r="AK71" s="74" t="s">
        <v>247</v>
      </c>
      <c r="AL71" s="68" t="b">
        <v>0</v>
      </c>
      <c r="AM71" s="68">
        <v>3</v>
      </c>
      <c r="AN71" s="74" t="s">
        <v>247</v>
      </c>
      <c r="AO71" s="74" t="s">
        <v>251</v>
      </c>
      <c r="AP71" s="68" t="b">
        <v>0</v>
      </c>
      <c r="AQ71" s="74" t="s">
        <v>8534</v>
      </c>
      <c r="AR71" s="68" t="s">
        <v>204</v>
      </c>
      <c r="AS71" s="68">
        <v>0</v>
      </c>
      <c r="AT71" s="68">
        <v>0</v>
      </c>
      <c r="AU71" s="68"/>
      <c r="AV71" s="68"/>
      <c r="AW71" s="68"/>
      <c r="AX71" s="68"/>
      <c r="AY71" s="68"/>
      <c r="AZ71" s="68"/>
      <c r="BA71" s="68"/>
      <c r="BB71" s="68"/>
      <c r="BC71" s="68">
        <v>1</v>
      </c>
      <c r="BD71" s="67" t="str">
        <f>REPLACE(INDEX(GroupVertices[Group],MATCH(Edges99[[#This Row],[Vertex 1]],GroupVertices[Vertex],0)),1,1,"")</f>
        <v>3</v>
      </c>
      <c r="BE71" s="67" t="str">
        <f>REPLACE(INDEX(GroupVertices[Group],MATCH(Edges99[[#This Row],[Vertex 2]],GroupVertices[Vertex],0)),1,1,"")</f>
        <v>3</v>
      </c>
      <c r="BF71" s="49"/>
      <c r="BG71" s="50"/>
      <c r="BH71" s="49"/>
      <c r="BI71" s="50"/>
      <c r="BJ71" s="49"/>
      <c r="BK71" s="50"/>
      <c r="BL71" s="49"/>
      <c r="BM71" s="50"/>
      <c r="BN71" s="49"/>
    </row>
    <row r="72" spans="1:66" ht="15">
      <c r="A72" s="66" t="s">
        <v>8445</v>
      </c>
      <c r="B72" s="66" t="s">
        <v>8477</v>
      </c>
      <c r="C72" s="83"/>
      <c r="D72" s="99"/>
      <c r="E72" s="100"/>
      <c r="F72" s="101"/>
      <c r="G72" s="83"/>
      <c r="H72" s="82"/>
      <c r="I72" s="102"/>
      <c r="J72" s="102"/>
      <c r="K72" s="35" t="s">
        <v>65</v>
      </c>
      <c r="L72" s="105">
        <v>72</v>
      </c>
      <c r="M72" s="105"/>
      <c r="N72" s="104"/>
      <c r="O72" s="68" t="s">
        <v>245</v>
      </c>
      <c r="P72" s="70">
        <v>44399.39068287037</v>
      </c>
      <c r="Q72" s="68" t="s">
        <v>8487</v>
      </c>
      <c r="R72" s="72" t="str">
        <f>HYPERLINK("https://www.gofundme.com/f/the-inclusion-of-ict-in-schools?utm_campaign=p_lico+share-sheet&amp;utm_medium=chat&amp;utm_source=whatsapp-visit")</f>
        <v>https://www.gofundme.com/f/the-inclusion-of-ict-in-schools?utm_campaign=p_lico+share-sheet&amp;utm_medium=chat&amp;utm_source=whatsapp-visit</v>
      </c>
      <c r="S72" s="68" t="s">
        <v>8089</v>
      </c>
      <c r="T72" s="68"/>
      <c r="U72" s="68"/>
      <c r="V72" s="72" t="str">
        <f>HYPERLINK("https://pbs.twimg.com/profile_images/1326793070101270528/XND8yimk_normal.jpg")</f>
        <v>https://pbs.twimg.com/profile_images/1326793070101270528/XND8yimk_normal.jpg</v>
      </c>
      <c r="W72" s="70">
        <v>44399.39068287037</v>
      </c>
      <c r="X72" s="76">
        <v>44399</v>
      </c>
      <c r="Y72" s="74" t="s">
        <v>8095</v>
      </c>
      <c r="Z72" s="72" t="str">
        <f>HYPERLINK("https://twitter.com/parlay_me/status/1418139399997566983")</f>
        <v>https://twitter.com/parlay_me/status/1418139399997566983</v>
      </c>
      <c r="AA72" s="68"/>
      <c r="AB72" s="68"/>
      <c r="AC72" s="74" t="s">
        <v>8535</v>
      </c>
      <c r="AD72" s="68"/>
      <c r="AE72" s="68" t="b">
        <v>0</v>
      </c>
      <c r="AF72" s="68">
        <v>0</v>
      </c>
      <c r="AG72" s="74" t="s">
        <v>247</v>
      </c>
      <c r="AH72" s="68" t="b">
        <v>0</v>
      </c>
      <c r="AI72" s="68" t="s">
        <v>248</v>
      </c>
      <c r="AJ72" s="68"/>
      <c r="AK72" s="74" t="s">
        <v>247</v>
      </c>
      <c r="AL72" s="68" t="b">
        <v>0</v>
      </c>
      <c r="AM72" s="68">
        <v>3</v>
      </c>
      <c r="AN72" s="74" t="s">
        <v>8534</v>
      </c>
      <c r="AO72" s="74" t="s">
        <v>250</v>
      </c>
      <c r="AP72" s="68" t="b">
        <v>0</v>
      </c>
      <c r="AQ72" s="74" t="s">
        <v>8534</v>
      </c>
      <c r="AR72" s="68" t="s">
        <v>204</v>
      </c>
      <c r="AS72" s="68">
        <v>0</v>
      </c>
      <c r="AT72" s="68">
        <v>0</v>
      </c>
      <c r="AU72" s="68"/>
      <c r="AV72" s="68"/>
      <c r="AW72" s="68"/>
      <c r="AX72" s="68"/>
      <c r="AY72" s="68"/>
      <c r="AZ72" s="68"/>
      <c r="BA72" s="68"/>
      <c r="BB72" s="68"/>
      <c r="BC72" s="68">
        <v>1</v>
      </c>
      <c r="BD72" s="67" t="str">
        <f>REPLACE(INDEX(GroupVertices[Group],MATCH(Edges99[[#This Row],[Vertex 1]],GroupVertices[Vertex],0)),1,1,"")</f>
        <v>3</v>
      </c>
      <c r="BE72" s="67" t="str">
        <f>REPLACE(INDEX(GroupVertices[Group],MATCH(Edges99[[#This Row],[Vertex 2]],GroupVertices[Vertex],0)),1,1,"")</f>
        <v>3</v>
      </c>
      <c r="BF72" s="49"/>
      <c r="BG72" s="50"/>
      <c r="BH72" s="49"/>
      <c r="BI72" s="50"/>
      <c r="BJ72" s="49"/>
      <c r="BK72" s="50"/>
      <c r="BL72" s="49"/>
      <c r="BM72" s="50"/>
      <c r="BN72" s="49"/>
    </row>
    <row r="73" spans="1:66" ht="15">
      <c r="A73" s="66" t="s">
        <v>8080</v>
      </c>
      <c r="B73" s="66" t="s">
        <v>8478</v>
      </c>
      <c r="C73" s="83"/>
      <c r="D73" s="99"/>
      <c r="E73" s="100"/>
      <c r="F73" s="101"/>
      <c r="G73" s="83"/>
      <c r="H73" s="82"/>
      <c r="I73" s="102"/>
      <c r="J73" s="102"/>
      <c r="K73" s="35" t="s">
        <v>65</v>
      </c>
      <c r="L73" s="105">
        <v>73</v>
      </c>
      <c r="M73" s="105"/>
      <c r="N73" s="104"/>
      <c r="O73" s="68" t="s">
        <v>243</v>
      </c>
      <c r="P73" s="70">
        <v>44398.63202546296</v>
      </c>
      <c r="Q73" s="68" t="s">
        <v>8487</v>
      </c>
      <c r="R73" s="72" t="str">
        <f>HYPERLINK("https://www.gofundme.com/f/the-inclusion-of-ict-in-schools?utm_campaign=p_lico+share-sheet&amp;utm_medium=chat&amp;utm_source=whatsapp-visit")</f>
        <v>https://www.gofundme.com/f/the-inclusion-of-ict-in-schools?utm_campaign=p_lico+share-sheet&amp;utm_medium=chat&amp;utm_source=whatsapp-visit</v>
      </c>
      <c r="S73" s="68" t="s">
        <v>8089</v>
      </c>
      <c r="T73" s="68"/>
      <c r="U73" s="68"/>
      <c r="V73" s="72" t="str">
        <f>HYPERLINK("https://pbs.twimg.com/profile_images/1413133565441712147/rKhs8qdb_normal.jpg")</f>
        <v>https://pbs.twimg.com/profile_images/1413133565441712147/rKhs8qdb_normal.jpg</v>
      </c>
      <c r="W73" s="70">
        <v>44398.63202546296</v>
      </c>
      <c r="X73" s="76">
        <v>44398</v>
      </c>
      <c r="Y73" s="74" t="s">
        <v>8094</v>
      </c>
      <c r="Z73" s="72" t="str">
        <f>HYPERLINK("https://twitter.com/abdulai_kemoh/status/1417864470878199810")</f>
        <v>https://twitter.com/abdulai_kemoh/status/1417864470878199810</v>
      </c>
      <c r="AA73" s="68"/>
      <c r="AB73" s="68"/>
      <c r="AC73" s="74" t="s">
        <v>8534</v>
      </c>
      <c r="AD73" s="68"/>
      <c r="AE73" s="68" t="b">
        <v>0</v>
      </c>
      <c r="AF73" s="68">
        <v>6</v>
      </c>
      <c r="AG73" s="74" t="s">
        <v>247</v>
      </c>
      <c r="AH73" s="68" t="b">
        <v>0</v>
      </c>
      <c r="AI73" s="68" t="s">
        <v>248</v>
      </c>
      <c r="AJ73" s="68"/>
      <c r="AK73" s="74" t="s">
        <v>247</v>
      </c>
      <c r="AL73" s="68" t="b">
        <v>0</v>
      </c>
      <c r="AM73" s="68">
        <v>3</v>
      </c>
      <c r="AN73" s="74" t="s">
        <v>247</v>
      </c>
      <c r="AO73" s="74" t="s">
        <v>251</v>
      </c>
      <c r="AP73" s="68" t="b">
        <v>0</v>
      </c>
      <c r="AQ73" s="74" t="s">
        <v>8534</v>
      </c>
      <c r="AR73" s="68" t="s">
        <v>204</v>
      </c>
      <c r="AS73" s="68">
        <v>0</v>
      </c>
      <c r="AT73" s="68">
        <v>0</v>
      </c>
      <c r="AU73" s="68"/>
      <c r="AV73" s="68"/>
      <c r="AW73" s="68"/>
      <c r="AX73" s="68"/>
      <c r="AY73" s="68"/>
      <c r="AZ73" s="68"/>
      <c r="BA73" s="68"/>
      <c r="BB73" s="68"/>
      <c r="BC73" s="68">
        <v>1</v>
      </c>
      <c r="BD73" s="67" t="str">
        <f>REPLACE(INDEX(GroupVertices[Group],MATCH(Edges99[[#This Row],[Vertex 1]],GroupVertices[Vertex],0)),1,1,"")</f>
        <v>3</v>
      </c>
      <c r="BE73" s="67" t="str">
        <f>REPLACE(INDEX(GroupVertices[Group],MATCH(Edges99[[#This Row],[Vertex 2]],GroupVertices[Vertex],0)),1,1,"")</f>
        <v>3</v>
      </c>
      <c r="BF73" s="49"/>
      <c r="BG73" s="50"/>
      <c r="BH73" s="49"/>
      <c r="BI73" s="50"/>
      <c r="BJ73" s="49"/>
      <c r="BK73" s="50"/>
      <c r="BL73" s="49"/>
      <c r="BM73" s="50"/>
      <c r="BN73" s="49"/>
    </row>
    <row r="74" spans="1:66" ht="15">
      <c r="A74" s="66" t="s">
        <v>8445</v>
      </c>
      <c r="B74" s="66" t="s">
        <v>8478</v>
      </c>
      <c r="C74" s="83"/>
      <c r="D74" s="99"/>
      <c r="E74" s="100"/>
      <c r="F74" s="101"/>
      <c r="G74" s="83"/>
      <c r="H74" s="82"/>
      <c r="I74" s="102"/>
      <c r="J74" s="102"/>
      <c r="K74" s="35" t="s">
        <v>65</v>
      </c>
      <c r="L74" s="105">
        <v>74</v>
      </c>
      <c r="M74" s="105"/>
      <c r="N74" s="104"/>
      <c r="O74" s="68" t="s">
        <v>245</v>
      </c>
      <c r="P74" s="70">
        <v>44399.39068287037</v>
      </c>
      <c r="Q74" s="68" t="s">
        <v>8487</v>
      </c>
      <c r="R74" s="72" t="str">
        <f>HYPERLINK("https://www.gofundme.com/f/the-inclusion-of-ict-in-schools?utm_campaign=p_lico+share-sheet&amp;utm_medium=chat&amp;utm_source=whatsapp-visit")</f>
        <v>https://www.gofundme.com/f/the-inclusion-of-ict-in-schools?utm_campaign=p_lico+share-sheet&amp;utm_medium=chat&amp;utm_source=whatsapp-visit</v>
      </c>
      <c r="S74" s="68" t="s">
        <v>8089</v>
      </c>
      <c r="T74" s="68"/>
      <c r="U74" s="68"/>
      <c r="V74" s="72" t="str">
        <f>HYPERLINK("https://pbs.twimg.com/profile_images/1326793070101270528/XND8yimk_normal.jpg")</f>
        <v>https://pbs.twimg.com/profile_images/1326793070101270528/XND8yimk_normal.jpg</v>
      </c>
      <c r="W74" s="70">
        <v>44399.39068287037</v>
      </c>
      <c r="X74" s="76">
        <v>44399</v>
      </c>
      <c r="Y74" s="74" t="s">
        <v>8095</v>
      </c>
      <c r="Z74" s="72" t="str">
        <f>HYPERLINK("https://twitter.com/parlay_me/status/1418139399997566983")</f>
        <v>https://twitter.com/parlay_me/status/1418139399997566983</v>
      </c>
      <c r="AA74" s="68"/>
      <c r="AB74" s="68"/>
      <c r="AC74" s="74" t="s">
        <v>8535</v>
      </c>
      <c r="AD74" s="68"/>
      <c r="AE74" s="68" t="b">
        <v>0</v>
      </c>
      <c r="AF74" s="68">
        <v>0</v>
      </c>
      <c r="AG74" s="74" t="s">
        <v>247</v>
      </c>
      <c r="AH74" s="68" t="b">
        <v>0</v>
      </c>
      <c r="AI74" s="68" t="s">
        <v>248</v>
      </c>
      <c r="AJ74" s="68"/>
      <c r="AK74" s="74" t="s">
        <v>247</v>
      </c>
      <c r="AL74" s="68" t="b">
        <v>0</v>
      </c>
      <c r="AM74" s="68">
        <v>3</v>
      </c>
      <c r="AN74" s="74" t="s">
        <v>8534</v>
      </c>
      <c r="AO74" s="74" t="s">
        <v>250</v>
      </c>
      <c r="AP74" s="68" t="b">
        <v>0</v>
      </c>
      <c r="AQ74" s="74" t="s">
        <v>8534</v>
      </c>
      <c r="AR74" s="68" t="s">
        <v>204</v>
      </c>
      <c r="AS74" s="68">
        <v>0</v>
      </c>
      <c r="AT74" s="68">
        <v>0</v>
      </c>
      <c r="AU74" s="68"/>
      <c r="AV74" s="68"/>
      <c r="AW74" s="68"/>
      <c r="AX74" s="68"/>
      <c r="AY74" s="68"/>
      <c r="AZ74" s="68"/>
      <c r="BA74" s="68"/>
      <c r="BB74" s="68"/>
      <c r="BC74" s="68">
        <v>1</v>
      </c>
      <c r="BD74" s="67" t="str">
        <f>REPLACE(INDEX(GroupVertices[Group],MATCH(Edges99[[#This Row],[Vertex 1]],GroupVertices[Vertex],0)),1,1,"")</f>
        <v>3</v>
      </c>
      <c r="BE74" s="67" t="str">
        <f>REPLACE(INDEX(GroupVertices[Group],MATCH(Edges99[[#This Row],[Vertex 2]],GroupVertices[Vertex],0)),1,1,"")</f>
        <v>3</v>
      </c>
      <c r="BF74" s="49"/>
      <c r="BG74" s="50"/>
      <c r="BH74" s="49"/>
      <c r="BI74" s="50"/>
      <c r="BJ74" s="49"/>
      <c r="BK74" s="50"/>
      <c r="BL74" s="49"/>
      <c r="BM74" s="50"/>
      <c r="BN74" s="49"/>
    </row>
    <row r="75" spans="1:66" ht="15">
      <c r="A75" s="66" t="s">
        <v>8080</v>
      </c>
      <c r="B75" s="66" t="s">
        <v>8479</v>
      </c>
      <c r="C75" s="83"/>
      <c r="D75" s="99"/>
      <c r="E75" s="100"/>
      <c r="F75" s="101"/>
      <c r="G75" s="83"/>
      <c r="H75" s="82"/>
      <c r="I75" s="102"/>
      <c r="J75" s="102"/>
      <c r="K75" s="35" t="s">
        <v>65</v>
      </c>
      <c r="L75" s="105">
        <v>75</v>
      </c>
      <c r="M75" s="105"/>
      <c r="N75" s="104"/>
      <c r="O75" s="68" t="s">
        <v>243</v>
      </c>
      <c r="P75" s="70">
        <v>44398.63202546296</v>
      </c>
      <c r="Q75" s="68" t="s">
        <v>8487</v>
      </c>
      <c r="R75" s="72" t="str">
        <f>HYPERLINK("https://www.gofundme.com/f/the-inclusion-of-ict-in-schools?utm_campaign=p_lico+share-sheet&amp;utm_medium=chat&amp;utm_source=whatsapp-visit")</f>
        <v>https://www.gofundme.com/f/the-inclusion-of-ict-in-schools?utm_campaign=p_lico+share-sheet&amp;utm_medium=chat&amp;utm_source=whatsapp-visit</v>
      </c>
      <c r="S75" s="68" t="s">
        <v>8089</v>
      </c>
      <c r="T75" s="68"/>
      <c r="U75" s="68"/>
      <c r="V75" s="72" t="str">
        <f>HYPERLINK("https://pbs.twimg.com/profile_images/1413133565441712147/rKhs8qdb_normal.jpg")</f>
        <v>https://pbs.twimg.com/profile_images/1413133565441712147/rKhs8qdb_normal.jpg</v>
      </c>
      <c r="W75" s="70">
        <v>44398.63202546296</v>
      </c>
      <c r="X75" s="76">
        <v>44398</v>
      </c>
      <c r="Y75" s="74" t="s">
        <v>8094</v>
      </c>
      <c r="Z75" s="72" t="str">
        <f>HYPERLINK("https://twitter.com/abdulai_kemoh/status/1417864470878199810")</f>
        <v>https://twitter.com/abdulai_kemoh/status/1417864470878199810</v>
      </c>
      <c r="AA75" s="68"/>
      <c r="AB75" s="68"/>
      <c r="AC75" s="74" t="s">
        <v>8534</v>
      </c>
      <c r="AD75" s="68"/>
      <c r="AE75" s="68" t="b">
        <v>0</v>
      </c>
      <c r="AF75" s="68">
        <v>6</v>
      </c>
      <c r="AG75" s="74" t="s">
        <v>247</v>
      </c>
      <c r="AH75" s="68" t="b">
        <v>0</v>
      </c>
      <c r="AI75" s="68" t="s">
        <v>248</v>
      </c>
      <c r="AJ75" s="68"/>
      <c r="AK75" s="74" t="s">
        <v>247</v>
      </c>
      <c r="AL75" s="68" t="b">
        <v>0</v>
      </c>
      <c r="AM75" s="68">
        <v>3</v>
      </c>
      <c r="AN75" s="74" t="s">
        <v>247</v>
      </c>
      <c r="AO75" s="74" t="s">
        <v>251</v>
      </c>
      <c r="AP75" s="68" t="b">
        <v>0</v>
      </c>
      <c r="AQ75" s="74" t="s">
        <v>8534</v>
      </c>
      <c r="AR75" s="68" t="s">
        <v>204</v>
      </c>
      <c r="AS75" s="68">
        <v>0</v>
      </c>
      <c r="AT75" s="68">
        <v>0</v>
      </c>
      <c r="AU75" s="68"/>
      <c r="AV75" s="68"/>
      <c r="AW75" s="68"/>
      <c r="AX75" s="68"/>
      <c r="AY75" s="68"/>
      <c r="AZ75" s="68"/>
      <c r="BA75" s="68"/>
      <c r="BB75" s="68"/>
      <c r="BC75" s="68">
        <v>1</v>
      </c>
      <c r="BD75" s="67" t="str">
        <f>REPLACE(INDEX(GroupVertices[Group],MATCH(Edges99[[#This Row],[Vertex 1]],GroupVertices[Vertex],0)),1,1,"")</f>
        <v>3</v>
      </c>
      <c r="BE75" s="67" t="str">
        <f>REPLACE(INDEX(GroupVertices[Group],MATCH(Edges99[[#This Row],[Vertex 2]],GroupVertices[Vertex],0)),1,1,"")</f>
        <v>3</v>
      </c>
      <c r="BF75" s="49"/>
      <c r="BG75" s="50"/>
      <c r="BH75" s="49"/>
      <c r="BI75" s="50"/>
      <c r="BJ75" s="49"/>
      <c r="BK75" s="50"/>
      <c r="BL75" s="49"/>
      <c r="BM75" s="50"/>
      <c r="BN75" s="49"/>
    </row>
    <row r="76" spans="1:66" ht="15">
      <c r="A76" s="66" t="s">
        <v>8445</v>
      </c>
      <c r="B76" s="66" t="s">
        <v>8479</v>
      </c>
      <c r="C76" s="83"/>
      <c r="D76" s="99"/>
      <c r="E76" s="100"/>
      <c r="F76" s="101"/>
      <c r="G76" s="83"/>
      <c r="H76" s="82"/>
      <c r="I76" s="102"/>
      <c r="J76" s="102"/>
      <c r="K76" s="35" t="s">
        <v>65</v>
      </c>
      <c r="L76" s="105">
        <v>76</v>
      </c>
      <c r="M76" s="105"/>
      <c r="N76" s="104"/>
      <c r="O76" s="68" t="s">
        <v>245</v>
      </c>
      <c r="P76" s="70">
        <v>44399.39068287037</v>
      </c>
      <c r="Q76" s="68" t="s">
        <v>8487</v>
      </c>
      <c r="R76" s="72" t="str">
        <f>HYPERLINK("https://www.gofundme.com/f/the-inclusion-of-ict-in-schools?utm_campaign=p_lico+share-sheet&amp;utm_medium=chat&amp;utm_source=whatsapp-visit")</f>
        <v>https://www.gofundme.com/f/the-inclusion-of-ict-in-schools?utm_campaign=p_lico+share-sheet&amp;utm_medium=chat&amp;utm_source=whatsapp-visit</v>
      </c>
      <c r="S76" s="68" t="s">
        <v>8089</v>
      </c>
      <c r="T76" s="68"/>
      <c r="U76" s="68"/>
      <c r="V76" s="72" t="str">
        <f>HYPERLINK("https://pbs.twimg.com/profile_images/1326793070101270528/XND8yimk_normal.jpg")</f>
        <v>https://pbs.twimg.com/profile_images/1326793070101270528/XND8yimk_normal.jpg</v>
      </c>
      <c r="W76" s="70">
        <v>44399.39068287037</v>
      </c>
      <c r="X76" s="76">
        <v>44399</v>
      </c>
      <c r="Y76" s="74" t="s">
        <v>8095</v>
      </c>
      <c r="Z76" s="72" t="str">
        <f>HYPERLINK("https://twitter.com/parlay_me/status/1418139399997566983")</f>
        <v>https://twitter.com/parlay_me/status/1418139399997566983</v>
      </c>
      <c r="AA76" s="68"/>
      <c r="AB76" s="68"/>
      <c r="AC76" s="74" t="s">
        <v>8535</v>
      </c>
      <c r="AD76" s="68"/>
      <c r="AE76" s="68" t="b">
        <v>0</v>
      </c>
      <c r="AF76" s="68">
        <v>0</v>
      </c>
      <c r="AG76" s="74" t="s">
        <v>247</v>
      </c>
      <c r="AH76" s="68" t="b">
        <v>0</v>
      </c>
      <c r="AI76" s="68" t="s">
        <v>248</v>
      </c>
      <c r="AJ76" s="68"/>
      <c r="AK76" s="74" t="s">
        <v>247</v>
      </c>
      <c r="AL76" s="68" t="b">
        <v>0</v>
      </c>
      <c r="AM76" s="68">
        <v>3</v>
      </c>
      <c r="AN76" s="74" t="s">
        <v>8534</v>
      </c>
      <c r="AO76" s="74" t="s">
        <v>250</v>
      </c>
      <c r="AP76" s="68" t="b">
        <v>0</v>
      </c>
      <c r="AQ76" s="74" t="s">
        <v>8534</v>
      </c>
      <c r="AR76" s="68" t="s">
        <v>204</v>
      </c>
      <c r="AS76" s="68">
        <v>0</v>
      </c>
      <c r="AT76" s="68">
        <v>0</v>
      </c>
      <c r="AU76" s="68"/>
      <c r="AV76" s="68"/>
      <c r="AW76" s="68"/>
      <c r="AX76" s="68"/>
      <c r="AY76" s="68"/>
      <c r="AZ76" s="68"/>
      <c r="BA76" s="68"/>
      <c r="BB76" s="68"/>
      <c r="BC76" s="68">
        <v>1</v>
      </c>
      <c r="BD76" s="67" t="str">
        <f>REPLACE(INDEX(GroupVertices[Group],MATCH(Edges99[[#This Row],[Vertex 1]],GroupVertices[Vertex],0)),1,1,"")</f>
        <v>3</v>
      </c>
      <c r="BE76" s="67" t="str">
        <f>REPLACE(INDEX(GroupVertices[Group],MATCH(Edges99[[#This Row],[Vertex 2]],GroupVertices[Vertex],0)),1,1,"")</f>
        <v>3</v>
      </c>
      <c r="BF76" s="49"/>
      <c r="BG76" s="50"/>
      <c r="BH76" s="49"/>
      <c r="BI76" s="50"/>
      <c r="BJ76" s="49"/>
      <c r="BK76" s="50"/>
      <c r="BL76" s="49"/>
      <c r="BM76" s="50"/>
      <c r="BN76" s="49"/>
    </row>
    <row r="77" spans="1:66" ht="15">
      <c r="A77" s="66" t="s">
        <v>8080</v>
      </c>
      <c r="B77" s="66" t="s">
        <v>8480</v>
      </c>
      <c r="C77" s="83"/>
      <c r="D77" s="99"/>
      <c r="E77" s="100"/>
      <c r="F77" s="101"/>
      <c r="G77" s="83"/>
      <c r="H77" s="82"/>
      <c r="I77" s="102"/>
      <c r="J77" s="102"/>
      <c r="K77" s="35" t="s">
        <v>65</v>
      </c>
      <c r="L77" s="105">
        <v>77</v>
      </c>
      <c r="M77" s="105"/>
      <c r="N77" s="104"/>
      <c r="O77" s="68" t="s">
        <v>243</v>
      </c>
      <c r="P77" s="70">
        <v>44398.63202546296</v>
      </c>
      <c r="Q77" s="68" t="s">
        <v>8487</v>
      </c>
      <c r="R77" s="72" t="str">
        <f>HYPERLINK("https://www.gofundme.com/f/the-inclusion-of-ict-in-schools?utm_campaign=p_lico+share-sheet&amp;utm_medium=chat&amp;utm_source=whatsapp-visit")</f>
        <v>https://www.gofundme.com/f/the-inclusion-of-ict-in-schools?utm_campaign=p_lico+share-sheet&amp;utm_medium=chat&amp;utm_source=whatsapp-visit</v>
      </c>
      <c r="S77" s="68" t="s">
        <v>8089</v>
      </c>
      <c r="T77" s="68"/>
      <c r="U77" s="68"/>
      <c r="V77" s="72" t="str">
        <f>HYPERLINK("https://pbs.twimg.com/profile_images/1413133565441712147/rKhs8qdb_normal.jpg")</f>
        <v>https://pbs.twimg.com/profile_images/1413133565441712147/rKhs8qdb_normal.jpg</v>
      </c>
      <c r="W77" s="70">
        <v>44398.63202546296</v>
      </c>
      <c r="X77" s="76">
        <v>44398</v>
      </c>
      <c r="Y77" s="74" t="s">
        <v>8094</v>
      </c>
      <c r="Z77" s="72" t="str">
        <f>HYPERLINK("https://twitter.com/abdulai_kemoh/status/1417864470878199810")</f>
        <v>https://twitter.com/abdulai_kemoh/status/1417864470878199810</v>
      </c>
      <c r="AA77" s="68"/>
      <c r="AB77" s="68"/>
      <c r="AC77" s="74" t="s">
        <v>8534</v>
      </c>
      <c r="AD77" s="68"/>
      <c r="AE77" s="68" t="b">
        <v>0</v>
      </c>
      <c r="AF77" s="68">
        <v>6</v>
      </c>
      <c r="AG77" s="74" t="s">
        <v>247</v>
      </c>
      <c r="AH77" s="68" t="b">
        <v>0</v>
      </c>
      <c r="AI77" s="68" t="s">
        <v>248</v>
      </c>
      <c r="AJ77" s="68"/>
      <c r="AK77" s="74" t="s">
        <v>247</v>
      </c>
      <c r="AL77" s="68" t="b">
        <v>0</v>
      </c>
      <c r="AM77" s="68">
        <v>3</v>
      </c>
      <c r="AN77" s="74" t="s">
        <v>247</v>
      </c>
      <c r="AO77" s="74" t="s">
        <v>251</v>
      </c>
      <c r="AP77" s="68" t="b">
        <v>0</v>
      </c>
      <c r="AQ77" s="74" t="s">
        <v>8534</v>
      </c>
      <c r="AR77" s="68" t="s">
        <v>204</v>
      </c>
      <c r="AS77" s="68">
        <v>0</v>
      </c>
      <c r="AT77" s="68">
        <v>0</v>
      </c>
      <c r="AU77" s="68"/>
      <c r="AV77" s="68"/>
      <c r="AW77" s="68"/>
      <c r="AX77" s="68"/>
      <c r="AY77" s="68"/>
      <c r="AZ77" s="68"/>
      <c r="BA77" s="68"/>
      <c r="BB77" s="68"/>
      <c r="BC77" s="68">
        <v>1</v>
      </c>
      <c r="BD77" s="67" t="str">
        <f>REPLACE(INDEX(GroupVertices[Group],MATCH(Edges99[[#This Row],[Vertex 1]],GroupVertices[Vertex],0)),1,1,"")</f>
        <v>3</v>
      </c>
      <c r="BE77" s="67" t="str">
        <f>REPLACE(INDEX(GroupVertices[Group],MATCH(Edges99[[#This Row],[Vertex 2]],GroupVertices[Vertex],0)),1,1,"")</f>
        <v>3</v>
      </c>
      <c r="BF77" s="49"/>
      <c r="BG77" s="50"/>
      <c r="BH77" s="49"/>
      <c r="BI77" s="50"/>
      <c r="BJ77" s="49"/>
      <c r="BK77" s="50"/>
      <c r="BL77" s="49"/>
      <c r="BM77" s="50"/>
      <c r="BN77" s="49"/>
    </row>
    <row r="78" spans="1:66" ht="15">
      <c r="A78" s="66" t="s">
        <v>8445</v>
      </c>
      <c r="B78" s="66" t="s">
        <v>8480</v>
      </c>
      <c r="C78" s="83"/>
      <c r="D78" s="99"/>
      <c r="E78" s="100"/>
      <c r="F78" s="101"/>
      <c r="G78" s="83"/>
      <c r="H78" s="82"/>
      <c r="I78" s="102"/>
      <c r="J78" s="102"/>
      <c r="K78" s="35" t="s">
        <v>65</v>
      </c>
      <c r="L78" s="105">
        <v>78</v>
      </c>
      <c r="M78" s="105"/>
      <c r="N78" s="104"/>
      <c r="O78" s="68" t="s">
        <v>245</v>
      </c>
      <c r="P78" s="70">
        <v>44399.39068287037</v>
      </c>
      <c r="Q78" s="68" t="s">
        <v>8487</v>
      </c>
      <c r="R78" s="72" t="str">
        <f>HYPERLINK("https://www.gofundme.com/f/the-inclusion-of-ict-in-schools?utm_campaign=p_lico+share-sheet&amp;utm_medium=chat&amp;utm_source=whatsapp-visit")</f>
        <v>https://www.gofundme.com/f/the-inclusion-of-ict-in-schools?utm_campaign=p_lico+share-sheet&amp;utm_medium=chat&amp;utm_source=whatsapp-visit</v>
      </c>
      <c r="S78" s="68" t="s">
        <v>8089</v>
      </c>
      <c r="T78" s="68"/>
      <c r="U78" s="68"/>
      <c r="V78" s="72" t="str">
        <f>HYPERLINK("https://pbs.twimg.com/profile_images/1326793070101270528/XND8yimk_normal.jpg")</f>
        <v>https://pbs.twimg.com/profile_images/1326793070101270528/XND8yimk_normal.jpg</v>
      </c>
      <c r="W78" s="70">
        <v>44399.39068287037</v>
      </c>
      <c r="X78" s="76">
        <v>44399</v>
      </c>
      <c r="Y78" s="74" t="s">
        <v>8095</v>
      </c>
      <c r="Z78" s="72" t="str">
        <f>HYPERLINK("https://twitter.com/parlay_me/status/1418139399997566983")</f>
        <v>https://twitter.com/parlay_me/status/1418139399997566983</v>
      </c>
      <c r="AA78" s="68"/>
      <c r="AB78" s="68"/>
      <c r="AC78" s="74" t="s">
        <v>8535</v>
      </c>
      <c r="AD78" s="68"/>
      <c r="AE78" s="68" t="b">
        <v>0</v>
      </c>
      <c r="AF78" s="68">
        <v>0</v>
      </c>
      <c r="AG78" s="74" t="s">
        <v>247</v>
      </c>
      <c r="AH78" s="68" t="b">
        <v>0</v>
      </c>
      <c r="AI78" s="68" t="s">
        <v>248</v>
      </c>
      <c r="AJ78" s="68"/>
      <c r="AK78" s="74" t="s">
        <v>247</v>
      </c>
      <c r="AL78" s="68" t="b">
        <v>0</v>
      </c>
      <c r="AM78" s="68">
        <v>3</v>
      </c>
      <c r="AN78" s="74" t="s">
        <v>8534</v>
      </c>
      <c r="AO78" s="74" t="s">
        <v>250</v>
      </c>
      <c r="AP78" s="68" t="b">
        <v>0</v>
      </c>
      <c r="AQ78" s="74" t="s">
        <v>8534</v>
      </c>
      <c r="AR78" s="68" t="s">
        <v>204</v>
      </c>
      <c r="AS78" s="68">
        <v>0</v>
      </c>
      <c r="AT78" s="68">
        <v>0</v>
      </c>
      <c r="AU78" s="68"/>
      <c r="AV78" s="68"/>
      <c r="AW78" s="68"/>
      <c r="AX78" s="68"/>
      <c r="AY78" s="68"/>
      <c r="AZ78" s="68"/>
      <c r="BA78" s="68"/>
      <c r="BB78" s="68"/>
      <c r="BC78" s="68">
        <v>1</v>
      </c>
      <c r="BD78" s="67" t="str">
        <f>REPLACE(INDEX(GroupVertices[Group],MATCH(Edges99[[#This Row],[Vertex 1]],GroupVertices[Vertex],0)),1,1,"")</f>
        <v>3</v>
      </c>
      <c r="BE78" s="67" t="str">
        <f>REPLACE(INDEX(GroupVertices[Group],MATCH(Edges99[[#This Row],[Vertex 2]],GroupVertices[Vertex],0)),1,1,"")</f>
        <v>3</v>
      </c>
      <c r="BF78" s="49"/>
      <c r="BG78" s="50"/>
      <c r="BH78" s="49"/>
      <c r="BI78" s="50"/>
      <c r="BJ78" s="49"/>
      <c r="BK78" s="50"/>
      <c r="BL78" s="49"/>
      <c r="BM78" s="50"/>
      <c r="BN78" s="49"/>
    </row>
    <row r="79" spans="1:66" ht="15">
      <c r="A79" s="66" t="s">
        <v>8080</v>
      </c>
      <c r="B79" s="66" t="s">
        <v>8481</v>
      </c>
      <c r="C79" s="83"/>
      <c r="D79" s="99"/>
      <c r="E79" s="100"/>
      <c r="F79" s="101"/>
      <c r="G79" s="83"/>
      <c r="H79" s="82"/>
      <c r="I79" s="102"/>
      <c r="J79" s="102"/>
      <c r="K79" s="35" t="s">
        <v>65</v>
      </c>
      <c r="L79" s="105">
        <v>79</v>
      </c>
      <c r="M79" s="105"/>
      <c r="N79" s="104"/>
      <c r="O79" s="68" t="s">
        <v>243</v>
      </c>
      <c r="P79" s="70">
        <v>44398.63202546296</v>
      </c>
      <c r="Q79" s="68" t="s">
        <v>8487</v>
      </c>
      <c r="R79" s="72" t="str">
        <f>HYPERLINK("https://www.gofundme.com/f/the-inclusion-of-ict-in-schools?utm_campaign=p_lico+share-sheet&amp;utm_medium=chat&amp;utm_source=whatsapp-visit")</f>
        <v>https://www.gofundme.com/f/the-inclusion-of-ict-in-schools?utm_campaign=p_lico+share-sheet&amp;utm_medium=chat&amp;utm_source=whatsapp-visit</v>
      </c>
      <c r="S79" s="68" t="s">
        <v>8089</v>
      </c>
      <c r="T79" s="68"/>
      <c r="U79" s="68"/>
      <c r="V79" s="72" t="str">
        <f>HYPERLINK("https://pbs.twimg.com/profile_images/1413133565441712147/rKhs8qdb_normal.jpg")</f>
        <v>https://pbs.twimg.com/profile_images/1413133565441712147/rKhs8qdb_normal.jpg</v>
      </c>
      <c r="W79" s="70">
        <v>44398.63202546296</v>
      </c>
      <c r="X79" s="76">
        <v>44398</v>
      </c>
      <c r="Y79" s="74" t="s">
        <v>8094</v>
      </c>
      <c r="Z79" s="72" t="str">
        <f>HYPERLINK("https://twitter.com/abdulai_kemoh/status/1417864470878199810")</f>
        <v>https://twitter.com/abdulai_kemoh/status/1417864470878199810</v>
      </c>
      <c r="AA79" s="68"/>
      <c r="AB79" s="68"/>
      <c r="AC79" s="74" t="s">
        <v>8534</v>
      </c>
      <c r="AD79" s="68"/>
      <c r="AE79" s="68" t="b">
        <v>0</v>
      </c>
      <c r="AF79" s="68">
        <v>6</v>
      </c>
      <c r="AG79" s="74" t="s">
        <v>247</v>
      </c>
      <c r="AH79" s="68" t="b">
        <v>0</v>
      </c>
      <c r="AI79" s="68" t="s">
        <v>248</v>
      </c>
      <c r="AJ79" s="68"/>
      <c r="AK79" s="74" t="s">
        <v>247</v>
      </c>
      <c r="AL79" s="68" t="b">
        <v>0</v>
      </c>
      <c r="AM79" s="68">
        <v>3</v>
      </c>
      <c r="AN79" s="74" t="s">
        <v>247</v>
      </c>
      <c r="AO79" s="74" t="s">
        <v>251</v>
      </c>
      <c r="AP79" s="68" t="b">
        <v>0</v>
      </c>
      <c r="AQ79" s="74" t="s">
        <v>8534</v>
      </c>
      <c r="AR79" s="68" t="s">
        <v>204</v>
      </c>
      <c r="AS79" s="68">
        <v>0</v>
      </c>
      <c r="AT79" s="68">
        <v>0</v>
      </c>
      <c r="AU79" s="68"/>
      <c r="AV79" s="68"/>
      <c r="AW79" s="68"/>
      <c r="AX79" s="68"/>
      <c r="AY79" s="68"/>
      <c r="AZ79" s="68"/>
      <c r="BA79" s="68"/>
      <c r="BB79" s="68"/>
      <c r="BC79" s="68">
        <v>1</v>
      </c>
      <c r="BD79" s="67" t="str">
        <f>REPLACE(INDEX(GroupVertices[Group],MATCH(Edges99[[#This Row],[Vertex 1]],GroupVertices[Vertex],0)),1,1,"")</f>
        <v>3</v>
      </c>
      <c r="BE79" s="67" t="str">
        <f>REPLACE(INDEX(GroupVertices[Group],MATCH(Edges99[[#This Row],[Vertex 2]],GroupVertices[Vertex],0)),1,1,"")</f>
        <v>3</v>
      </c>
      <c r="BF79" s="49"/>
      <c r="BG79" s="50"/>
      <c r="BH79" s="49"/>
      <c r="BI79" s="50"/>
      <c r="BJ79" s="49"/>
      <c r="BK79" s="50"/>
      <c r="BL79" s="49"/>
      <c r="BM79" s="50"/>
      <c r="BN79" s="49"/>
    </row>
    <row r="80" spans="1:66" ht="15">
      <c r="A80" s="66" t="s">
        <v>8445</v>
      </c>
      <c r="B80" s="66" t="s">
        <v>8481</v>
      </c>
      <c r="C80" s="83"/>
      <c r="D80" s="99"/>
      <c r="E80" s="100"/>
      <c r="F80" s="101"/>
      <c r="G80" s="83"/>
      <c r="H80" s="82"/>
      <c r="I80" s="102"/>
      <c r="J80" s="102"/>
      <c r="K80" s="35" t="s">
        <v>65</v>
      </c>
      <c r="L80" s="105">
        <v>80</v>
      </c>
      <c r="M80" s="105"/>
      <c r="N80" s="104"/>
      <c r="O80" s="68" t="s">
        <v>245</v>
      </c>
      <c r="P80" s="70">
        <v>44399.39068287037</v>
      </c>
      <c r="Q80" s="68" t="s">
        <v>8487</v>
      </c>
      <c r="R80" s="72" t="str">
        <f>HYPERLINK("https://www.gofundme.com/f/the-inclusion-of-ict-in-schools?utm_campaign=p_lico+share-sheet&amp;utm_medium=chat&amp;utm_source=whatsapp-visit")</f>
        <v>https://www.gofundme.com/f/the-inclusion-of-ict-in-schools?utm_campaign=p_lico+share-sheet&amp;utm_medium=chat&amp;utm_source=whatsapp-visit</v>
      </c>
      <c r="S80" s="68" t="s">
        <v>8089</v>
      </c>
      <c r="T80" s="68"/>
      <c r="U80" s="68"/>
      <c r="V80" s="72" t="str">
        <f>HYPERLINK("https://pbs.twimg.com/profile_images/1326793070101270528/XND8yimk_normal.jpg")</f>
        <v>https://pbs.twimg.com/profile_images/1326793070101270528/XND8yimk_normal.jpg</v>
      </c>
      <c r="W80" s="70">
        <v>44399.39068287037</v>
      </c>
      <c r="X80" s="76">
        <v>44399</v>
      </c>
      <c r="Y80" s="74" t="s">
        <v>8095</v>
      </c>
      <c r="Z80" s="72" t="str">
        <f>HYPERLINK("https://twitter.com/parlay_me/status/1418139399997566983")</f>
        <v>https://twitter.com/parlay_me/status/1418139399997566983</v>
      </c>
      <c r="AA80" s="68"/>
      <c r="AB80" s="68"/>
      <c r="AC80" s="74" t="s">
        <v>8535</v>
      </c>
      <c r="AD80" s="68"/>
      <c r="AE80" s="68" t="b">
        <v>0</v>
      </c>
      <c r="AF80" s="68">
        <v>0</v>
      </c>
      <c r="AG80" s="74" t="s">
        <v>247</v>
      </c>
      <c r="AH80" s="68" t="b">
        <v>0</v>
      </c>
      <c r="AI80" s="68" t="s">
        <v>248</v>
      </c>
      <c r="AJ80" s="68"/>
      <c r="AK80" s="74" t="s">
        <v>247</v>
      </c>
      <c r="AL80" s="68" t="b">
        <v>0</v>
      </c>
      <c r="AM80" s="68">
        <v>3</v>
      </c>
      <c r="AN80" s="74" t="s">
        <v>8534</v>
      </c>
      <c r="AO80" s="74" t="s">
        <v>250</v>
      </c>
      <c r="AP80" s="68" t="b">
        <v>0</v>
      </c>
      <c r="AQ80" s="74" t="s">
        <v>8534</v>
      </c>
      <c r="AR80" s="68" t="s">
        <v>204</v>
      </c>
      <c r="AS80" s="68">
        <v>0</v>
      </c>
      <c r="AT80" s="68">
        <v>0</v>
      </c>
      <c r="AU80" s="68"/>
      <c r="AV80" s="68"/>
      <c r="AW80" s="68"/>
      <c r="AX80" s="68"/>
      <c r="AY80" s="68"/>
      <c r="AZ80" s="68"/>
      <c r="BA80" s="68"/>
      <c r="BB80" s="68"/>
      <c r="BC80" s="68">
        <v>1</v>
      </c>
      <c r="BD80" s="67" t="str">
        <f>REPLACE(INDEX(GroupVertices[Group],MATCH(Edges99[[#This Row],[Vertex 1]],GroupVertices[Vertex],0)),1,1,"")</f>
        <v>3</v>
      </c>
      <c r="BE80" s="67" t="str">
        <f>REPLACE(INDEX(GroupVertices[Group],MATCH(Edges99[[#This Row],[Vertex 2]],GroupVertices[Vertex],0)),1,1,"")</f>
        <v>3</v>
      </c>
      <c r="BF80" s="49"/>
      <c r="BG80" s="50"/>
      <c r="BH80" s="49"/>
      <c r="BI80" s="50"/>
      <c r="BJ80" s="49"/>
      <c r="BK80" s="50"/>
      <c r="BL80" s="49"/>
      <c r="BM80" s="50"/>
      <c r="BN80" s="49"/>
    </row>
    <row r="81" spans="1:66" ht="15">
      <c r="A81" s="66" t="s">
        <v>8080</v>
      </c>
      <c r="B81" s="66" t="s">
        <v>8473</v>
      </c>
      <c r="C81" s="83"/>
      <c r="D81" s="99"/>
      <c r="E81" s="100"/>
      <c r="F81" s="101"/>
      <c r="G81" s="83"/>
      <c r="H81" s="82"/>
      <c r="I81" s="102"/>
      <c r="J81" s="102"/>
      <c r="K81" s="35" t="s">
        <v>65</v>
      </c>
      <c r="L81" s="105">
        <v>81</v>
      </c>
      <c r="M81" s="105"/>
      <c r="N81" s="104"/>
      <c r="O81" s="68" t="s">
        <v>243</v>
      </c>
      <c r="P81" s="70">
        <v>44398.63202546296</v>
      </c>
      <c r="Q81" s="68" t="s">
        <v>8487</v>
      </c>
      <c r="R81" s="72" t="str">
        <f>HYPERLINK("https://www.gofundme.com/f/the-inclusion-of-ict-in-schools?utm_campaign=p_lico+share-sheet&amp;utm_medium=chat&amp;utm_source=whatsapp-visit")</f>
        <v>https://www.gofundme.com/f/the-inclusion-of-ict-in-schools?utm_campaign=p_lico+share-sheet&amp;utm_medium=chat&amp;utm_source=whatsapp-visit</v>
      </c>
      <c r="S81" s="68" t="s">
        <v>8089</v>
      </c>
      <c r="T81" s="68"/>
      <c r="U81" s="68"/>
      <c r="V81" s="72" t="str">
        <f>HYPERLINK("https://pbs.twimg.com/profile_images/1413133565441712147/rKhs8qdb_normal.jpg")</f>
        <v>https://pbs.twimg.com/profile_images/1413133565441712147/rKhs8qdb_normal.jpg</v>
      </c>
      <c r="W81" s="70">
        <v>44398.63202546296</v>
      </c>
      <c r="X81" s="76">
        <v>44398</v>
      </c>
      <c r="Y81" s="74" t="s">
        <v>8094</v>
      </c>
      <c r="Z81" s="72" t="str">
        <f>HYPERLINK("https://twitter.com/abdulai_kemoh/status/1417864470878199810")</f>
        <v>https://twitter.com/abdulai_kemoh/status/1417864470878199810</v>
      </c>
      <c r="AA81" s="68"/>
      <c r="AB81" s="68"/>
      <c r="AC81" s="74" t="s">
        <v>8534</v>
      </c>
      <c r="AD81" s="68"/>
      <c r="AE81" s="68" t="b">
        <v>0</v>
      </c>
      <c r="AF81" s="68">
        <v>6</v>
      </c>
      <c r="AG81" s="74" t="s">
        <v>247</v>
      </c>
      <c r="AH81" s="68" t="b">
        <v>0</v>
      </c>
      <c r="AI81" s="68" t="s">
        <v>248</v>
      </c>
      <c r="AJ81" s="68"/>
      <c r="AK81" s="74" t="s">
        <v>247</v>
      </c>
      <c r="AL81" s="68" t="b">
        <v>0</v>
      </c>
      <c r="AM81" s="68">
        <v>3</v>
      </c>
      <c r="AN81" s="74" t="s">
        <v>247</v>
      </c>
      <c r="AO81" s="74" t="s">
        <v>251</v>
      </c>
      <c r="AP81" s="68" t="b">
        <v>0</v>
      </c>
      <c r="AQ81" s="74" t="s">
        <v>8534</v>
      </c>
      <c r="AR81" s="68" t="s">
        <v>204</v>
      </c>
      <c r="AS81" s="68">
        <v>0</v>
      </c>
      <c r="AT81" s="68">
        <v>0</v>
      </c>
      <c r="AU81" s="68"/>
      <c r="AV81" s="68"/>
      <c r="AW81" s="68"/>
      <c r="AX81" s="68"/>
      <c r="AY81" s="68"/>
      <c r="AZ81" s="68"/>
      <c r="BA81" s="68"/>
      <c r="BB81" s="68"/>
      <c r="BC81" s="68">
        <v>1</v>
      </c>
      <c r="BD81" s="67" t="str">
        <f>REPLACE(INDEX(GroupVertices[Group],MATCH(Edges99[[#This Row],[Vertex 1]],GroupVertices[Vertex],0)),1,1,"")</f>
        <v>3</v>
      </c>
      <c r="BE81" s="67" t="str">
        <f>REPLACE(INDEX(GroupVertices[Group],MATCH(Edges99[[#This Row],[Vertex 2]],GroupVertices[Vertex],0)),1,1,"")</f>
        <v>3</v>
      </c>
      <c r="BF81" s="49"/>
      <c r="BG81" s="50"/>
      <c r="BH81" s="49"/>
      <c r="BI81" s="50"/>
      <c r="BJ81" s="49"/>
      <c r="BK81" s="50"/>
      <c r="BL81" s="49"/>
      <c r="BM81" s="50"/>
      <c r="BN81" s="49"/>
    </row>
    <row r="82" spans="1:66" ht="15">
      <c r="A82" s="66" t="s">
        <v>8080</v>
      </c>
      <c r="B82" s="66" t="s">
        <v>8445</v>
      </c>
      <c r="C82" s="83"/>
      <c r="D82" s="99"/>
      <c r="E82" s="100"/>
      <c r="F82" s="101"/>
      <c r="G82" s="83"/>
      <c r="H82" s="82"/>
      <c r="I82" s="102"/>
      <c r="J82" s="102"/>
      <c r="K82" s="35" t="s">
        <v>66</v>
      </c>
      <c r="L82" s="105">
        <v>82</v>
      </c>
      <c r="M82" s="105"/>
      <c r="N82" s="104"/>
      <c r="O82" s="68" t="s">
        <v>243</v>
      </c>
      <c r="P82" s="70">
        <v>44398.63202546296</v>
      </c>
      <c r="Q82" s="68" t="s">
        <v>8487</v>
      </c>
      <c r="R82" s="72" t="str">
        <f>HYPERLINK("https://www.gofundme.com/f/the-inclusion-of-ict-in-schools?utm_campaign=p_lico+share-sheet&amp;utm_medium=chat&amp;utm_source=whatsapp-visit")</f>
        <v>https://www.gofundme.com/f/the-inclusion-of-ict-in-schools?utm_campaign=p_lico+share-sheet&amp;utm_medium=chat&amp;utm_source=whatsapp-visit</v>
      </c>
      <c r="S82" s="68" t="s">
        <v>8089</v>
      </c>
      <c r="T82" s="68"/>
      <c r="U82" s="68"/>
      <c r="V82" s="72" t="str">
        <f>HYPERLINK("https://pbs.twimg.com/profile_images/1413133565441712147/rKhs8qdb_normal.jpg")</f>
        <v>https://pbs.twimg.com/profile_images/1413133565441712147/rKhs8qdb_normal.jpg</v>
      </c>
      <c r="W82" s="70">
        <v>44398.63202546296</v>
      </c>
      <c r="X82" s="76">
        <v>44398</v>
      </c>
      <c r="Y82" s="74" t="s">
        <v>8094</v>
      </c>
      <c r="Z82" s="72" t="str">
        <f>HYPERLINK("https://twitter.com/abdulai_kemoh/status/1417864470878199810")</f>
        <v>https://twitter.com/abdulai_kemoh/status/1417864470878199810</v>
      </c>
      <c r="AA82" s="68"/>
      <c r="AB82" s="68"/>
      <c r="AC82" s="74" t="s">
        <v>8534</v>
      </c>
      <c r="AD82" s="68"/>
      <c r="AE82" s="68" t="b">
        <v>0</v>
      </c>
      <c r="AF82" s="68">
        <v>6</v>
      </c>
      <c r="AG82" s="74" t="s">
        <v>247</v>
      </c>
      <c r="AH82" s="68" t="b">
        <v>0</v>
      </c>
      <c r="AI82" s="68" t="s">
        <v>248</v>
      </c>
      <c r="AJ82" s="68"/>
      <c r="AK82" s="74" t="s">
        <v>247</v>
      </c>
      <c r="AL82" s="68" t="b">
        <v>0</v>
      </c>
      <c r="AM82" s="68">
        <v>3</v>
      </c>
      <c r="AN82" s="74" t="s">
        <v>247</v>
      </c>
      <c r="AO82" s="74" t="s">
        <v>251</v>
      </c>
      <c r="AP82" s="68" t="b">
        <v>0</v>
      </c>
      <c r="AQ82" s="74" t="s">
        <v>8534</v>
      </c>
      <c r="AR82" s="68" t="s">
        <v>204</v>
      </c>
      <c r="AS82" s="68">
        <v>0</v>
      </c>
      <c r="AT82" s="68">
        <v>0</v>
      </c>
      <c r="AU82" s="68"/>
      <c r="AV82" s="68"/>
      <c r="AW82" s="68"/>
      <c r="AX82" s="68"/>
      <c r="AY82" s="68"/>
      <c r="AZ82" s="68"/>
      <c r="BA82" s="68"/>
      <c r="BB82" s="68"/>
      <c r="BC82" s="68">
        <v>1</v>
      </c>
      <c r="BD82" s="67" t="str">
        <f>REPLACE(INDEX(GroupVertices[Group],MATCH(Edges99[[#This Row],[Vertex 1]],GroupVertices[Vertex],0)),1,1,"")</f>
        <v>3</v>
      </c>
      <c r="BE82" s="67" t="str">
        <f>REPLACE(INDEX(GroupVertices[Group],MATCH(Edges99[[#This Row],[Vertex 2]],GroupVertices[Vertex],0)),1,1,"")</f>
        <v>3</v>
      </c>
      <c r="BF82" s="49"/>
      <c r="BG82" s="50"/>
      <c r="BH82" s="49"/>
      <c r="BI82" s="50"/>
      <c r="BJ82" s="49"/>
      <c r="BK82" s="50"/>
      <c r="BL82" s="49"/>
      <c r="BM82" s="50"/>
      <c r="BN82" s="49"/>
    </row>
    <row r="83" spans="1:66" ht="15">
      <c r="A83" s="66" t="s">
        <v>8080</v>
      </c>
      <c r="B83" s="66" t="s">
        <v>8288</v>
      </c>
      <c r="C83" s="83"/>
      <c r="D83" s="99"/>
      <c r="E83" s="100"/>
      <c r="F83" s="101"/>
      <c r="G83" s="83"/>
      <c r="H83" s="82"/>
      <c r="I83" s="102"/>
      <c r="J83" s="102"/>
      <c r="K83" s="35" t="s">
        <v>65</v>
      </c>
      <c r="L83" s="105">
        <v>83</v>
      </c>
      <c r="M83" s="105"/>
      <c r="N83" s="104"/>
      <c r="O83" s="68" t="s">
        <v>243</v>
      </c>
      <c r="P83" s="70">
        <v>44398.63202546296</v>
      </c>
      <c r="Q83" s="68" t="s">
        <v>8487</v>
      </c>
      <c r="R83" s="72" t="str">
        <f>HYPERLINK("https://www.gofundme.com/f/the-inclusion-of-ict-in-schools?utm_campaign=p_lico+share-sheet&amp;utm_medium=chat&amp;utm_source=whatsapp-visit")</f>
        <v>https://www.gofundme.com/f/the-inclusion-of-ict-in-schools?utm_campaign=p_lico+share-sheet&amp;utm_medium=chat&amp;utm_source=whatsapp-visit</v>
      </c>
      <c r="S83" s="68" t="s">
        <v>8089</v>
      </c>
      <c r="T83" s="68"/>
      <c r="U83" s="68"/>
      <c r="V83" s="72" t="str">
        <f>HYPERLINK("https://pbs.twimg.com/profile_images/1413133565441712147/rKhs8qdb_normal.jpg")</f>
        <v>https://pbs.twimg.com/profile_images/1413133565441712147/rKhs8qdb_normal.jpg</v>
      </c>
      <c r="W83" s="70">
        <v>44398.63202546296</v>
      </c>
      <c r="X83" s="76">
        <v>44398</v>
      </c>
      <c r="Y83" s="74" t="s">
        <v>8094</v>
      </c>
      <c r="Z83" s="72" t="str">
        <f>HYPERLINK("https://twitter.com/abdulai_kemoh/status/1417864470878199810")</f>
        <v>https://twitter.com/abdulai_kemoh/status/1417864470878199810</v>
      </c>
      <c r="AA83" s="68"/>
      <c r="AB83" s="68"/>
      <c r="AC83" s="74" t="s">
        <v>8534</v>
      </c>
      <c r="AD83" s="68"/>
      <c r="AE83" s="68" t="b">
        <v>0</v>
      </c>
      <c r="AF83" s="68">
        <v>6</v>
      </c>
      <c r="AG83" s="74" t="s">
        <v>247</v>
      </c>
      <c r="AH83" s="68" t="b">
        <v>0</v>
      </c>
      <c r="AI83" s="68" t="s">
        <v>248</v>
      </c>
      <c r="AJ83" s="68"/>
      <c r="AK83" s="74" t="s">
        <v>247</v>
      </c>
      <c r="AL83" s="68" t="b">
        <v>0</v>
      </c>
      <c r="AM83" s="68">
        <v>3</v>
      </c>
      <c r="AN83" s="74" t="s">
        <v>247</v>
      </c>
      <c r="AO83" s="74" t="s">
        <v>251</v>
      </c>
      <c r="AP83" s="68" t="b">
        <v>0</v>
      </c>
      <c r="AQ83" s="74" t="s">
        <v>8534</v>
      </c>
      <c r="AR83" s="68" t="s">
        <v>204</v>
      </c>
      <c r="AS83" s="68">
        <v>0</v>
      </c>
      <c r="AT83" s="68">
        <v>0</v>
      </c>
      <c r="AU83" s="68"/>
      <c r="AV83" s="68"/>
      <c r="AW83" s="68"/>
      <c r="AX83" s="68"/>
      <c r="AY83" s="68"/>
      <c r="AZ83" s="68"/>
      <c r="BA83" s="68"/>
      <c r="BB83" s="68"/>
      <c r="BC83" s="68">
        <v>1</v>
      </c>
      <c r="BD83" s="67" t="str">
        <f>REPLACE(INDEX(GroupVertices[Group],MATCH(Edges99[[#This Row],[Vertex 1]],GroupVertices[Vertex],0)),1,1,"")</f>
        <v>3</v>
      </c>
      <c r="BE83" s="67" t="str">
        <f>REPLACE(INDEX(GroupVertices[Group],MATCH(Edges99[[#This Row],[Vertex 2]],GroupVertices[Vertex],0)),1,1,"")</f>
        <v>2</v>
      </c>
      <c r="BF83" s="49">
        <v>0</v>
      </c>
      <c r="BG83" s="50">
        <v>0</v>
      </c>
      <c r="BH83" s="49">
        <v>1</v>
      </c>
      <c r="BI83" s="50">
        <v>3.4482758620689653</v>
      </c>
      <c r="BJ83" s="49">
        <v>0</v>
      </c>
      <c r="BK83" s="50">
        <v>0</v>
      </c>
      <c r="BL83" s="49">
        <v>28</v>
      </c>
      <c r="BM83" s="50">
        <v>96.55172413793103</v>
      </c>
      <c r="BN83" s="49">
        <v>29</v>
      </c>
    </row>
    <row r="84" spans="1:66" ht="15">
      <c r="A84" s="66" t="s">
        <v>8445</v>
      </c>
      <c r="B84" s="66" t="s">
        <v>8080</v>
      </c>
      <c r="C84" s="83"/>
      <c r="D84" s="99"/>
      <c r="E84" s="100"/>
      <c r="F84" s="101"/>
      <c r="G84" s="83"/>
      <c r="H84" s="82"/>
      <c r="I84" s="102"/>
      <c r="J84" s="102"/>
      <c r="K84" s="35" t="s">
        <v>66</v>
      </c>
      <c r="L84" s="105">
        <v>84</v>
      </c>
      <c r="M84" s="105"/>
      <c r="N84" s="104"/>
      <c r="O84" s="68" t="s">
        <v>244</v>
      </c>
      <c r="P84" s="70">
        <v>44399.39068287037</v>
      </c>
      <c r="Q84" s="68" t="s">
        <v>8487</v>
      </c>
      <c r="R84" s="72" t="str">
        <f>HYPERLINK("https://www.gofundme.com/f/the-inclusion-of-ict-in-schools?utm_campaign=p_lico+share-sheet&amp;utm_medium=chat&amp;utm_source=whatsapp-visit")</f>
        <v>https://www.gofundme.com/f/the-inclusion-of-ict-in-schools?utm_campaign=p_lico+share-sheet&amp;utm_medium=chat&amp;utm_source=whatsapp-visit</v>
      </c>
      <c r="S84" s="68" t="s">
        <v>8089</v>
      </c>
      <c r="T84" s="68"/>
      <c r="U84" s="68"/>
      <c r="V84" s="72" t="str">
        <f>HYPERLINK("https://pbs.twimg.com/profile_images/1326793070101270528/XND8yimk_normal.jpg")</f>
        <v>https://pbs.twimg.com/profile_images/1326793070101270528/XND8yimk_normal.jpg</v>
      </c>
      <c r="W84" s="70">
        <v>44399.39068287037</v>
      </c>
      <c r="X84" s="76">
        <v>44399</v>
      </c>
      <c r="Y84" s="74" t="s">
        <v>8095</v>
      </c>
      <c r="Z84" s="72" t="str">
        <f>HYPERLINK("https://twitter.com/parlay_me/status/1418139399997566983")</f>
        <v>https://twitter.com/parlay_me/status/1418139399997566983</v>
      </c>
      <c r="AA84" s="68"/>
      <c r="AB84" s="68"/>
      <c r="AC84" s="74" t="s">
        <v>8535</v>
      </c>
      <c r="AD84" s="68"/>
      <c r="AE84" s="68" t="b">
        <v>0</v>
      </c>
      <c r="AF84" s="68">
        <v>0</v>
      </c>
      <c r="AG84" s="74" t="s">
        <v>247</v>
      </c>
      <c r="AH84" s="68" t="b">
        <v>0</v>
      </c>
      <c r="AI84" s="68" t="s">
        <v>248</v>
      </c>
      <c r="AJ84" s="68"/>
      <c r="AK84" s="74" t="s">
        <v>247</v>
      </c>
      <c r="AL84" s="68" t="b">
        <v>0</v>
      </c>
      <c r="AM84" s="68">
        <v>3</v>
      </c>
      <c r="AN84" s="74" t="s">
        <v>8534</v>
      </c>
      <c r="AO84" s="74" t="s">
        <v>250</v>
      </c>
      <c r="AP84" s="68" t="b">
        <v>0</v>
      </c>
      <c r="AQ84" s="74" t="s">
        <v>8534</v>
      </c>
      <c r="AR84" s="68" t="s">
        <v>204</v>
      </c>
      <c r="AS84" s="68">
        <v>0</v>
      </c>
      <c r="AT84" s="68">
        <v>0</v>
      </c>
      <c r="AU84" s="68"/>
      <c r="AV84" s="68"/>
      <c r="AW84" s="68"/>
      <c r="AX84" s="68"/>
      <c r="AY84" s="68"/>
      <c r="AZ84" s="68"/>
      <c r="BA84" s="68"/>
      <c r="BB84" s="68"/>
      <c r="BC84" s="68">
        <v>1</v>
      </c>
      <c r="BD84" s="67" t="str">
        <f>REPLACE(INDEX(GroupVertices[Group],MATCH(Edges99[[#This Row],[Vertex 1]],GroupVertices[Vertex],0)),1,1,"")</f>
        <v>3</v>
      </c>
      <c r="BE84" s="67" t="str">
        <f>REPLACE(INDEX(GroupVertices[Group],MATCH(Edges99[[#This Row],[Vertex 2]],GroupVertices[Vertex],0)),1,1,"")</f>
        <v>3</v>
      </c>
      <c r="BF84" s="49">
        <v>0</v>
      </c>
      <c r="BG84" s="50">
        <v>0</v>
      </c>
      <c r="BH84" s="49">
        <v>1</v>
      </c>
      <c r="BI84" s="50">
        <v>3.4482758620689653</v>
      </c>
      <c r="BJ84" s="49">
        <v>0</v>
      </c>
      <c r="BK84" s="50">
        <v>0</v>
      </c>
      <c r="BL84" s="49">
        <v>28</v>
      </c>
      <c r="BM84" s="50">
        <v>96.55172413793103</v>
      </c>
      <c r="BN84" s="49">
        <v>29</v>
      </c>
    </row>
    <row r="85" spans="1:66" ht="15">
      <c r="A85" s="66" t="s">
        <v>8445</v>
      </c>
      <c r="B85" s="66" t="s">
        <v>8473</v>
      </c>
      <c r="C85" s="83"/>
      <c r="D85" s="99"/>
      <c r="E85" s="100"/>
      <c r="F85" s="101"/>
      <c r="G85" s="83"/>
      <c r="H85" s="82"/>
      <c r="I85" s="102"/>
      <c r="J85" s="102"/>
      <c r="K85" s="35" t="s">
        <v>65</v>
      </c>
      <c r="L85" s="105">
        <v>85</v>
      </c>
      <c r="M85" s="105"/>
      <c r="N85" s="104"/>
      <c r="O85" s="68" t="s">
        <v>245</v>
      </c>
      <c r="P85" s="70">
        <v>44399.39068287037</v>
      </c>
      <c r="Q85" s="68" t="s">
        <v>8487</v>
      </c>
      <c r="R85" s="72" t="str">
        <f>HYPERLINK("https://www.gofundme.com/f/the-inclusion-of-ict-in-schools?utm_campaign=p_lico+share-sheet&amp;utm_medium=chat&amp;utm_source=whatsapp-visit")</f>
        <v>https://www.gofundme.com/f/the-inclusion-of-ict-in-schools?utm_campaign=p_lico+share-sheet&amp;utm_medium=chat&amp;utm_source=whatsapp-visit</v>
      </c>
      <c r="S85" s="68" t="s">
        <v>8089</v>
      </c>
      <c r="T85" s="68"/>
      <c r="U85" s="68"/>
      <c r="V85" s="72" t="str">
        <f>HYPERLINK("https://pbs.twimg.com/profile_images/1326793070101270528/XND8yimk_normal.jpg")</f>
        <v>https://pbs.twimg.com/profile_images/1326793070101270528/XND8yimk_normal.jpg</v>
      </c>
      <c r="W85" s="70">
        <v>44399.39068287037</v>
      </c>
      <c r="X85" s="76">
        <v>44399</v>
      </c>
      <c r="Y85" s="74" t="s">
        <v>8095</v>
      </c>
      <c r="Z85" s="72" t="str">
        <f>HYPERLINK("https://twitter.com/parlay_me/status/1418139399997566983")</f>
        <v>https://twitter.com/parlay_me/status/1418139399997566983</v>
      </c>
      <c r="AA85" s="68"/>
      <c r="AB85" s="68"/>
      <c r="AC85" s="74" t="s">
        <v>8535</v>
      </c>
      <c r="AD85" s="68"/>
      <c r="AE85" s="68" t="b">
        <v>0</v>
      </c>
      <c r="AF85" s="68">
        <v>0</v>
      </c>
      <c r="AG85" s="74" t="s">
        <v>247</v>
      </c>
      <c r="AH85" s="68" t="b">
        <v>0</v>
      </c>
      <c r="AI85" s="68" t="s">
        <v>248</v>
      </c>
      <c r="AJ85" s="68"/>
      <c r="AK85" s="74" t="s">
        <v>247</v>
      </c>
      <c r="AL85" s="68" t="b">
        <v>0</v>
      </c>
      <c r="AM85" s="68">
        <v>3</v>
      </c>
      <c r="AN85" s="74" t="s">
        <v>8534</v>
      </c>
      <c r="AO85" s="74" t="s">
        <v>250</v>
      </c>
      <c r="AP85" s="68" t="b">
        <v>0</v>
      </c>
      <c r="AQ85" s="74" t="s">
        <v>8534</v>
      </c>
      <c r="AR85" s="68" t="s">
        <v>204</v>
      </c>
      <c r="AS85" s="68">
        <v>0</v>
      </c>
      <c r="AT85" s="68">
        <v>0</v>
      </c>
      <c r="AU85" s="68"/>
      <c r="AV85" s="68"/>
      <c r="AW85" s="68"/>
      <c r="AX85" s="68"/>
      <c r="AY85" s="68"/>
      <c r="AZ85" s="68"/>
      <c r="BA85" s="68"/>
      <c r="BB85" s="68"/>
      <c r="BC85" s="68">
        <v>1</v>
      </c>
      <c r="BD85" s="67" t="str">
        <f>REPLACE(INDEX(GroupVertices[Group],MATCH(Edges99[[#This Row],[Vertex 1]],GroupVertices[Vertex],0)),1,1,"")</f>
        <v>3</v>
      </c>
      <c r="BE85" s="67" t="str">
        <f>REPLACE(INDEX(GroupVertices[Group],MATCH(Edges99[[#This Row],[Vertex 2]],GroupVertices[Vertex],0)),1,1,"")</f>
        <v>3</v>
      </c>
      <c r="BF85" s="49"/>
      <c r="BG85" s="50"/>
      <c r="BH85" s="49"/>
      <c r="BI85" s="50"/>
      <c r="BJ85" s="49"/>
      <c r="BK85" s="50"/>
      <c r="BL85" s="49"/>
      <c r="BM85" s="50"/>
      <c r="BN85" s="49"/>
    </row>
    <row r="86" spans="1:66" ht="15">
      <c r="A86" s="66" t="s">
        <v>8445</v>
      </c>
      <c r="B86" s="66" t="s">
        <v>8288</v>
      </c>
      <c r="C86" s="83"/>
      <c r="D86" s="99"/>
      <c r="E86" s="100"/>
      <c r="F86" s="101"/>
      <c r="G86" s="83"/>
      <c r="H86" s="82"/>
      <c r="I86" s="102"/>
      <c r="J86" s="102"/>
      <c r="K86" s="35" t="s">
        <v>65</v>
      </c>
      <c r="L86" s="105">
        <v>86</v>
      </c>
      <c r="M86" s="105"/>
      <c r="N86" s="104"/>
      <c r="O86" s="68" t="s">
        <v>245</v>
      </c>
      <c r="P86" s="70">
        <v>44399.39068287037</v>
      </c>
      <c r="Q86" s="68" t="s">
        <v>8487</v>
      </c>
      <c r="R86" s="72" t="str">
        <f>HYPERLINK("https://www.gofundme.com/f/the-inclusion-of-ict-in-schools?utm_campaign=p_lico+share-sheet&amp;utm_medium=chat&amp;utm_source=whatsapp-visit")</f>
        <v>https://www.gofundme.com/f/the-inclusion-of-ict-in-schools?utm_campaign=p_lico+share-sheet&amp;utm_medium=chat&amp;utm_source=whatsapp-visit</v>
      </c>
      <c r="S86" s="68" t="s">
        <v>8089</v>
      </c>
      <c r="T86" s="68"/>
      <c r="U86" s="68"/>
      <c r="V86" s="72" t="str">
        <f>HYPERLINK("https://pbs.twimg.com/profile_images/1326793070101270528/XND8yimk_normal.jpg")</f>
        <v>https://pbs.twimg.com/profile_images/1326793070101270528/XND8yimk_normal.jpg</v>
      </c>
      <c r="W86" s="70">
        <v>44399.39068287037</v>
      </c>
      <c r="X86" s="76">
        <v>44399</v>
      </c>
      <c r="Y86" s="74" t="s">
        <v>8095</v>
      </c>
      <c r="Z86" s="72" t="str">
        <f>HYPERLINK("https://twitter.com/parlay_me/status/1418139399997566983")</f>
        <v>https://twitter.com/parlay_me/status/1418139399997566983</v>
      </c>
      <c r="AA86" s="68"/>
      <c r="AB86" s="68"/>
      <c r="AC86" s="74" t="s">
        <v>8535</v>
      </c>
      <c r="AD86" s="68"/>
      <c r="AE86" s="68" t="b">
        <v>0</v>
      </c>
      <c r="AF86" s="68">
        <v>0</v>
      </c>
      <c r="AG86" s="74" t="s">
        <v>247</v>
      </c>
      <c r="AH86" s="68" t="b">
        <v>0</v>
      </c>
      <c r="AI86" s="68" t="s">
        <v>248</v>
      </c>
      <c r="AJ86" s="68"/>
      <c r="AK86" s="74" t="s">
        <v>247</v>
      </c>
      <c r="AL86" s="68" t="b">
        <v>0</v>
      </c>
      <c r="AM86" s="68">
        <v>3</v>
      </c>
      <c r="AN86" s="74" t="s">
        <v>8534</v>
      </c>
      <c r="AO86" s="74" t="s">
        <v>250</v>
      </c>
      <c r="AP86" s="68" t="b">
        <v>0</v>
      </c>
      <c r="AQ86" s="74" t="s">
        <v>8534</v>
      </c>
      <c r="AR86" s="68" t="s">
        <v>204</v>
      </c>
      <c r="AS86" s="68">
        <v>0</v>
      </c>
      <c r="AT86" s="68">
        <v>0</v>
      </c>
      <c r="AU86" s="68"/>
      <c r="AV86" s="68"/>
      <c r="AW86" s="68"/>
      <c r="AX86" s="68"/>
      <c r="AY86" s="68"/>
      <c r="AZ86" s="68"/>
      <c r="BA86" s="68"/>
      <c r="BB86" s="68"/>
      <c r="BC86" s="68">
        <v>1</v>
      </c>
      <c r="BD86" s="67" t="str">
        <f>REPLACE(INDEX(GroupVertices[Group],MATCH(Edges99[[#This Row],[Vertex 1]],GroupVertices[Vertex],0)),1,1,"")</f>
        <v>3</v>
      </c>
      <c r="BE86" s="67" t="str">
        <f>REPLACE(INDEX(GroupVertices[Group],MATCH(Edges99[[#This Row],[Vertex 2]],GroupVertices[Vertex],0)),1,1,"")</f>
        <v>2</v>
      </c>
      <c r="BF86" s="49"/>
      <c r="BG86" s="50"/>
      <c r="BH86" s="49"/>
      <c r="BI86" s="50"/>
      <c r="BJ86" s="49"/>
      <c r="BK86" s="50"/>
      <c r="BL86" s="49"/>
      <c r="BM86" s="50"/>
      <c r="BN86" s="49"/>
    </row>
    <row r="87" spans="1:66" ht="15">
      <c r="A87" s="66" t="s">
        <v>8281</v>
      </c>
      <c r="B87" s="66" t="s">
        <v>8286</v>
      </c>
      <c r="C87" s="83"/>
      <c r="D87" s="99"/>
      <c r="E87" s="100"/>
      <c r="F87" s="101"/>
      <c r="G87" s="83"/>
      <c r="H87" s="82"/>
      <c r="I87" s="102"/>
      <c r="J87" s="102"/>
      <c r="K87" s="35" t="s">
        <v>65</v>
      </c>
      <c r="L87" s="105">
        <v>87</v>
      </c>
      <c r="M87" s="105"/>
      <c r="N87" s="104"/>
      <c r="O87" s="68" t="s">
        <v>243</v>
      </c>
      <c r="P87" s="70">
        <v>44400.34130787037</v>
      </c>
      <c r="Q87" s="68" t="s">
        <v>8488</v>
      </c>
      <c r="R87" s="68"/>
      <c r="S87" s="68"/>
      <c r="T87" s="68"/>
      <c r="U87" s="68"/>
      <c r="V87" s="72" t="str">
        <f>HYPERLINK("https://pbs.twimg.com/profile_images/666299605626298368/PdxOVLW7_normal.jpg")</f>
        <v>https://pbs.twimg.com/profile_images/666299605626298368/PdxOVLW7_normal.jpg</v>
      </c>
      <c r="W87" s="70">
        <v>44400.34130787037</v>
      </c>
      <c r="X87" s="76">
        <v>44400</v>
      </c>
      <c r="Y87" s="74" t="s">
        <v>8517</v>
      </c>
      <c r="Z87" s="72" t="str">
        <f>HYPERLINK("https://twitter.com/deborahkimathi/status/1418483897478926340")</f>
        <v>https://twitter.com/deborahkimathi/status/1418483897478926340</v>
      </c>
      <c r="AA87" s="68"/>
      <c r="AB87" s="68"/>
      <c r="AC87" s="74" t="s">
        <v>8536</v>
      </c>
      <c r="AD87" s="74" t="s">
        <v>8314</v>
      </c>
      <c r="AE87" s="68" t="b">
        <v>0</v>
      </c>
      <c r="AF87" s="68">
        <v>1</v>
      </c>
      <c r="AG87" s="74" t="s">
        <v>8336</v>
      </c>
      <c r="AH87" s="68" t="b">
        <v>0</v>
      </c>
      <c r="AI87" s="68" t="s">
        <v>8097</v>
      </c>
      <c r="AJ87" s="68"/>
      <c r="AK87" s="74" t="s">
        <v>247</v>
      </c>
      <c r="AL87" s="68" t="b">
        <v>0</v>
      </c>
      <c r="AM87" s="68">
        <v>0</v>
      </c>
      <c r="AN87" s="74" t="s">
        <v>247</v>
      </c>
      <c r="AO87" s="74" t="s">
        <v>249</v>
      </c>
      <c r="AP87" s="68" t="b">
        <v>0</v>
      </c>
      <c r="AQ87" s="74" t="s">
        <v>8314</v>
      </c>
      <c r="AR87" s="68" t="s">
        <v>204</v>
      </c>
      <c r="AS87" s="68">
        <v>0</v>
      </c>
      <c r="AT87" s="68">
        <v>0</v>
      </c>
      <c r="AU87" s="68"/>
      <c r="AV87" s="68"/>
      <c r="AW87" s="68"/>
      <c r="AX87" s="68"/>
      <c r="AY87" s="68"/>
      <c r="AZ87" s="68"/>
      <c r="BA87" s="68"/>
      <c r="BB87" s="68"/>
      <c r="BC87" s="68">
        <v>1</v>
      </c>
      <c r="BD87" s="67" t="str">
        <f>REPLACE(INDEX(GroupVertices[Group],MATCH(Edges99[[#This Row],[Vertex 1]],GroupVertices[Vertex],0)),1,1,"")</f>
        <v>4</v>
      </c>
      <c r="BE87" s="67" t="str">
        <f>REPLACE(INDEX(GroupVertices[Group],MATCH(Edges99[[#This Row],[Vertex 2]],GroupVertices[Vertex],0)),1,1,"")</f>
        <v>4</v>
      </c>
      <c r="BF87" s="49"/>
      <c r="BG87" s="50"/>
      <c r="BH87" s="49"/>
      <c r="BI87" s="50"/>
      <c r="BJ87" s="49"/>
      <c r="BK87" s="50"/>
      <c r="BL87" s="49"/>
      <c r="BM87" s="50"/>
      <c r="BN87" s="49"/>
    </row>
    <row r="88" spans="1:66" ht="15">
      <c r="A88" s="66" t="s">
        <v>8281</v>
      </c>
      <c r="B88" s="66" t="s">
        <v>8282</v>
      </c>
      <c r="C88" s="83"/>
      <c r="D88" s="99"/>
      <c r="E88" s="100"/>
      <c r="F88" s="101"/>
      <c r="G88" s="83"/>
      <c r="H88" s="82"/>
      <c r="I88" s="102"/>
      <c r="J88" s="102"/>
      <c r="K88" s="35" t="s">
        <v>65</v>
      </c>
      <c r="L88" s="105">
        <v>88</v>
      </c>
      <c r="M88" s="105"/>
      <c r="N88" s="104"/>
      <c r="O88" s="68" t="s">
        <v>243</v>
      </c>
      <c r="P88" s="70">
        <v>44400.34130787037</v>
      </c>
      <c r="Q88" s="68" t="s">
        <v>8488</v>
      </c>
      <c r="R88" s="68"/>
      <c r="S88" s="68"/>
      <c r="T88" s="68"/>
      <c r="U88" s="68"/>
      <c r="V88" s="72" t="str">
        <f>HYPERLINK("https://pbs.twimg.com/profile_images/666299605626298368/PdxOVLW7_normal.jpg")</f>
        <v>https://pbs.twimg.com/profile_images/666299605626298368/PdxOVLW7_normal.jpg</v>
      </c>
      <c r="W88" s="70">
        <v>44400.34130787037</v>
      </c>
      <c r="X88" s="76">
        <v>44400</v>
      </c>
      <c r="Y88" s="74" t="s">
        <v>8517</v>
      </c>
      <c r="Z88" s="72" t="str">
        <f>HYPERLINK("https://twitter.com/deborahkimathi/status/1418483897478926340")</f>
        <v>https://twitter.com/deborahkimathi/status/1418483897478926340</v>
      </c>
      <c r="AA88" s="68"/>
      <c r="AB88" s="68"/>
      <c r="AC88" s="74" t="s">
        <v>8536</v>
      </c>
      <c r="AD88" s="74" t="s">
        <v>8314</v>
      </c>
      <c r="AE88" s="68" t="b">
        <v>0</v>
      </c>
      <c r="AF88" s="68">
        <v>1</v>
      </c>
      <c r="AG88" s="74" t="s">
        <v>8336</v>
      </c>
      <c r="AH88" s="68" t="b">
        <v>0</v>
      </c>
      <c r="AI88" s="68" t="s">
        <v>8097</v>
      </c>
      <c r="AJ88" s="68"/>
      <c r="AK88" s="74" t="s">
        <v>247</v>
      </c>
      <c r="AL88" s="68" t="b">
        <v>0</v>
      </c>
      <c r="AM88" s="68">
        <v>0</v>
      </c>
      <c r="AN88" s="74" t="s">
        <v>247</v>
      </c>
      <c r="AO88" s="74" t="s">
        <v>249</v>
      </c>
      <c r="AP88" s="68" t="b">
        <v>0</v>
      </c>
      <c r="AQ88" s="74" t="s">
        <v>8314</v>
      </c>
      <c r="AR88" s="68" t="s">
        <v>204</v>
      </c>
      <c r="AS88" s="68">
        <v>0</v>
      </c>
      <c r="AT88" s="68">
        <v>0</v>
      </c>
      <c r="AU88" s="68"/>
      <c r="AV88" s="68"/>
      <c r="AW88" s="68"/>
      <c r="AX88" s="68"/>
      <c r="AY88" s="68"/>
      <c r="AZ88" s="68"/>
      <c r="BA88" s="68"/>
      <c r="BB88" s="68"/>
      <c r="BC88" s="68">
        <v>1</v>
      </c>
      <c r="BD88" s="67" t="str">
        <f>REPLACE(INDEX(GroupVertices[Group],MATCH(Edges99[[#This Row],[Vertex 1]],GroupVertices[Vertex],0)),1,1,"")</f>
        <v>4</v>
      </c>
      <c r="BE88" s="67" t="str">
        <f>REPLACE(INDEX(GroupVertices[Group],MATCH(Edges99[[#This Row],[Vertex 2]],GroupVertices[Vertex],0)),1,1,"")</f>
        <v>4</v>
      </c>
      <c r="BF88" s="49"/>
      <c r="BG88" s="50"/>
      <c r="BH88" s="49"/>
      <c r="BI88" s="50"/>
      <c r="BJ88" s="49"/>
      <c r="BK88" s="50"/>
      <c r="BL88" s="49"/>
      <c r="BM88" s="50"/>
      <c r="BN88" s="49"/>
    </row>
    <row r="89" spans="1:66" ht="15">
      <c r="A89" s="66" t="s">
        <v>8281</v>
      </c>
      <c r="B89" s="66" t="s">
        <v>8473</v>
      </c>
      <c r="C89" s="83"/>
      <c r="D89" s="99"/>
      <c r="E89" s="100"/>
      <c r="F89" s="101"/>
      <c r="G89" s="83"/>
      <c r="H89" s="82"/>
      <c r="I89" s="102"/>
      <c r="J89" s="102"/>
      <c r="K89" s="35" t="s">
        <v>65</v>
      </c>
      <c r="L89" s="105">
        <v>89</v>
      </c>
      <c r="M89" s="105"/>
      <c r="N89" s="104"/>
      <c r="O89" s="68" t="s">
        <v>243</v>
      </c>
      <c r="P89" s="70">
        <v>44400.34130787037</v>
      </c>
      <c r="Q89" s="68" t="s">
        <v>8488</v>
      </c>
      <c r="R89" s="68"/>
      <c r="S89" s="68"/>
      <c r="T89" s="68"/>
      <c r="U89" s="68"/>
      <c r="V89" s="72" t="str">
        <f>HYPERLINK("https://pbs.twimg.com/profile_images/666299605626298368/PdxOVLW7_normal.jpg")</f>
        <v>https://pbs.twimg.com/profile_images/666299605626298368/PdxOVLW7_normal.jpg</v>
      </c>
      <c r="W89" s="70">
        <v>44400.34130787037</v>
      </c>
      <c r="X89" s="76">
        <v>44400</v>
      </c>
      <c r="Y89" s="74" t="s">
        <v>8517</v>
      </c>
      <c r="Z89" s="72" t="str">
        <f>HYPERLINK("https://twitter.com/deborahkimathi/status/1418483897478926340")</f>
        <v>https://twitter.com/deborahkimathi/status/1418483897478926340</v>
      </c>
      <c r="AA89" s="68"/>
      <c r="AB89" s="68"/>
      <c r="AC89" s="74" t="s">
        <v>8536</v>
      </c>
      <c r="AD89" s="74" t="s">
        <v>8314</v>
      </c>
      <c r="AE89" s="68" t="b">
        <v>0</v>
      </c>
      <c r="AF89" s="68">
        <v>1</v>
      </c>
      <c r="AG89" s="74" t="s">
        <v>8336</v>
      </c>
      <c r="AH89" s="68" t="b">
        <v>0</v>
      </c>
      <c r="AI89" s="68" t="s">
        <v>8097</v>
      </c>
      <c r="AJ89" s="68"/>
      <c r="AK89" s="74" t="s">
        <v>247</v>
      </c>
      <c r="AL89" s="68" t="b">
        <v>0</v>
      </c>
      <c r="AM89" s="68">
        <v>0</v>
      </c>
      <c r="AN89" s="74" t="s">
        <v>247</v>
      </c>
      <c r="AO89" s="74" t="s">
        <v>249</v>
      </c>
      <c r="AP89" s="68" t="b">
        <v>0</v>
      </c>
      <c r="AQ89" s="74" t="s">
        <v>8314</v>
      </c>
      <c r="AR89" s="68" t="s">
        <v>204</v>
      </c>
      <c r="AS89" s="68">
        <v>0</v>
      </c>
      <c r="AT89" s="68">
        <v>0</v>
      </c>
      <c r="AU89" s="68"/>
      <c r="AV89" s="68"/>
      <c r="AW89" s="68"/>
      <c r="AX89" s="68"/>
      <c r="AY89" s="68"/>
      <c r="AZ89" s="68"/>
      <c r="BA89" s="68"/>
      <c r="BB89" s="68"/>
      <c r="BC89" s="68">
        <v>1</v>
      </c>
      <c r="BD89" s="67" t="str">
        <f>REPLACE(INDEX(GroupVertices[Group],MATCH(Edges99[[#This Row],[Vertex 1]],GroupVertices[Vertex],0)),1,1,"")</f>
        <v>4</v>
      </c>
      <c r="BE89" s="67" t="str">
        <f>REPLACE(INDEX(GroupVertices[Group],MATCH(Edges99[[#This Row],[Vertex 2]],GroupVertices[Vertex],0)),1,1,"")</f>
        <v>3</v>
      </c>
      <c r="BF89" s="49"/>
      <c r="BG89" s="50"/>
      <c r="BH89" s="49"/>
      <c r="BI89" s="50"/>
      <c r="BJ89" s="49"/>
      <c r="BK89" s="50"/>
      <c r="BL89" s="49"/>
      <c r="BM89" s="50"/>
      <c r="BN89" s="49"/>
    </row>
    <row r="90" spans="1:66" ht="15">
      <c r="A90" s="66" t="s">
        <v>8281</v>
      </c>
      <c r="B90" s="66" t="s">
        <v>8482</v>
      </c>
      <c r="C90" s="83"/>
      <c r="D90" s="99"/>
      <c r="E90" s="100"/>
      <c r="F90" s="101"/>
      <c r="G90" s="83"/>
      <c r="H90" s="82"/>
      <c r="I90" s="102"/>
      <c r="J90" s="102"/>
      <c r="K90" s="35" t="s">
        <v>65</v>
      </c>
      <c r="L90" s="105">
        <v>90</v>
      </c>
      <c r="M90" s="105"/>
      <c r="N90" s="104"/>
      <c r="O90" s="68" t="s">
        <v>243</v>
      </c>
      <c r="P90" s="70">
        <v>44400.34130787037</v>
      </c>
      <c r="Q90" s="68" t="s">
        <v>8488</v>
      </c>
      <c r="R90" s="68"/>
      <c r="S90" s="68"/>
      <c r="T90" s="68"/>
      <c r="U90" s="68"/>
      <c r="V90" s="72" t="str">
        <f>HYPERLINK("https://pbs.twimg.com/profile_images/666299605626298368/PdxOVLW7_normal.jpg")</f>
        <v>https://pbs.twimg.com/profile_images/666299605626298368/PdxOVLW7_normal.jpg</v>
      </c>
      <c r="W90" s="70">
        <v>44400.34130787037</v>
      </c>
      <c r="X90" s="76">
        <v>44400</v>
      </c>
      <c r="Y90" s="74" t="s">
        <v>8517</v>
      </c>
      <c r="Z90" s="72" t="str">
        <f>HYPERLINK("https://twitter.com/deborahkimathi/status/1418483897478926340")</f>
        <v>https://twitter.com/deborahkimathi/status/1418483897478926340</v>
      </c>
      <c r="AA90" s="68"/>
      <c r="AB90" s="68"/>
      <c r="AC90" s="74" t="s">
        <v>8536</v>
      </c>
      <c r="AD90" s="74" t="s">
        <v>8314</v>
      </c>
      <c r="AE90" s="68" t="b">
        <v>0</v>
      </c>
      <c r="AF90" s="68">
        <v>1</v>
      </c>
      <c r="AG90" s="74" t="s">
        <v>8336</v>
      </c>
      <c r="AH90" s="68" t="b">
        <v>0</v>
      </c>
      <c r="AI90" s="68" t="s">
        <v>8097</v>
      </c>
      <c r="AJ90" s="68"/>
      <c r="AK90" s="74" t="s">
        <v>247</v>
      </c>
      <c r="AL90" s="68" t="b">
        <v>0</v>
      </c>
      <c r="AM90" s="68">
        <v>0</v>
      </c>
      <c r="AN90" s="74" t="s">
        <v>247</v>
      </c>
      <c r="AO90" s="74" t="s">
        <v>249</v>
      </c>
      <c r="AP90" s="68" t="b">
        <v>0</v>
      </c>
      <c r="AQ90" s="74" t="s">
        <v>8314</v>
      </c>
      <c r="AR90" s="68" t="s">
        <v>204</v>
      </c>
      <c r="AS90" s="68">
        <v>0</v>
      </c>
      <c r="AT90" s="68">
        <v>0</v>
      </c>
      <c r="AU90" s="68"/>
      <c r="AV90" s="68"/>
      <c r="AW90" s="68"/>
      <c r="AX90" s="68"/>
      <c r="AY90" s="68"/>
      <c r="AZ90" s="68"/>
      <c r="BA90" s="68"/>
      <c r="BB90" s="68"/>
      <c r="BC90" s="68">
        <v>1</v>
      </c>
      <c r="BD90" s="67" t="str">
        <f>REPLACE(INDEX(GroupVertices[Group],MATCH(Edges99[[#This Row],[Vertex 1]],GroupVertices[Vertex],0)),1,1,"")</f>
        <v>4</v>
      </c>
      <c r="BE90" s="67" t="str">
        <f>REPLACE(INDEX(GroupVertices[Group],MATCH(Edges99[[#This Row],[Vertex 2]],GroupVertices[Vertex],0)),1,1,"")</f>
        <v>4</v>
      </c>
      <c r="BF90" s="49"/>
      <c r="BG90" s="50"/>
      <c r="BH90" s="49"/>
      <c r="BI90" s="50"/>
      <c r="BJ90" s="49"/>
      <c r="BK90" s="50"/>
      <c r="BL90" s="49"/>
      <c r="BM90" s="50"/>
      <c r="BN90" s="49"/>
    </row>
    <row r="91" spans="1:66" ht="15">
      <c r="A91" s="66" t="s">
        <v>8281</v>
      </c>
      <c r="B91" s="66" t="s">
        <v>8083</v>
      </c>
      <c r="C91" s="83"/>
      <c r="D91" s="99"/>
      <c r="E91" s="100"/>
      <c r="F91" s="101"/>
      <c r="G91" s="83"/>
      <c r="H91" s="82"/>
      <c r="I91" s="102"/>
      <c r="J91" s="102"/>
      <c r="K91" s="35" t="s">
        <v>65</v>
      </c>
      <c r="L91" s="105">
        <v>91</v>
      </c>
      <c r="M91" s="105"/>
      <c r="N91" s="104"/>
      <c r="O91" s="68" t="s">
        <v>243</v>
      </c>
      <c r="P91" s="70">
        <v>44400.34130787037</v>
      </c>
      <c r="Q91" s="68" t="s">
        <v>8488</v>
      </c>
      <c r="R91" s="68"/>
      <c r="S91" s="68"/>
      <c r="T91" s="68"/>
      <c r="U91" s="68"/>
      <c r="V91" s="72" t="str">
        <f>HYPERLINK("https://pbs.twimg.com/profile_images/666299605626298368/PdxOVLW7_normal.jpg")</f>
        <v>https://pbs.twimg.com/profile_images/666299605626298368/PdxOVLW7_normal.jpg</v>
      </c>
      <c r="W91" s="70">
        <v>44400.34130787037</v>
      </c>
      <c r="X91" s="76">
        <v>44400</v>
      </c>
      <c r="Y91" s="74" t="s">
        <v>8517</v>
      </c>
      <c r="Z91" s="72" t="str">
        <f>HYPERLINK("https://twitter.com/deborahkimathi/status/1418483897478926340")</f>
        <v>https://twitter.com/deborahkimathi/status/1418483897478926340</v>
      </c>
      <c r="AA91" s="68"/>
      <c r="AB91" s="68"/>
      <c r="AC91" s="74" t="s">
        <v>8536</v>
      </c>
      <c r="AD91" s="74" t="s">
        <v>8314</v>
      </c>
      <c r="AE91" s="68" t="b">
        <v>0</v>
      </c>
      <c r="AF91" s="68">
        <v>1</v>
      </c>
      <c r="AG91" s="74" t="s">
        <v>8336</v>
      </c>
      <c r="AH91" s="68" t="b">
        <v>0</v>
      </c>
      <c r="AI91" s="68" t="s">
        <v>8097</v>
      </c>
      <c r="AJ91" s="68"/>
      <c r="AK91" s="74" t="s">
        <v>247</v>
      </c>
      <c r="AL91" s="68" t="b">
        <v>0</v>
      </c>
      <c r="AM91" s="68">
        <v>0</v>
      </c>
      <c r="AN91" s="74" t="s">
        <v>247</v>
      </c>
      <c r="AO91" s="74" t="s">
        <v>249</v>
      </c>
      <c r="AP91" s="68" t="b">
        <v>0</v>
      </c>
      <c r="AQ91" s="74" t="s">
        <v>8314</v>
      </c>
      <c r="AR91" s="68" t="s">
        <v>204</v>
      </c>
      <c r="AS91" s="68">
        <v>0</v>
      </c>
      <c r="AT91" s="68">
        <v>0</v>
      </c>
      <c r="AU91" s="68"/>
      <c r="AV91" s="68"/>
      <c r="AW91" s="68"/>
      <c r="AX91" s="68"/>
      <c r="AY91" s="68"/>
      <c r="AZ91" s="68"/>
      <c r="BA91" s="68"/>
      <c r="BB91" s="68"/>
      <c r="BC91" s="68">
        <v>1</v>
      </c>
      <c r="BD91" s="67" t="str">
        <f>REPLACE(INDEX(GroupVertices[Group],MATCH(Edges99[[#This Row],[Vertex 1]],GroupVertices[Vertex],0)),1,1,"")</f>
        <v>4</v>
      </c>
      <c r="BE91" s="67" t="str">
        <f>REPLACE(INDEX(GroupVertices[Group],MATCH(Edges99[[#This Row],[Vertex 2]],GroupVertices[Vertex],0)),1,1,"")</f>
        <v>4</v>
      </c>
      <c r="BF91" s="49"/>
      <c r="BG91" s="50"/>
      <c r="BH91" s="49"/>
      <c r="BI91" s="50"/>
      <c r="BJ91" s="49"/>
      <c r="BK91" s="50"/>
      <c r="BL91" s="49"/>
      <c r="BM91" s="50"/>
      <c r="BN91" s="49"/>
    </row>
    <row r="92" spans="1:66" ht="15">
      <c r="A92" s="66" t="s">
        <v>8281</v>
      </c>
      <c r="B92" s="66" t="s">
        <v>8087</v>
      </c>
      <c r="C92" s="83"/>
      <c r="D92" s="99"/>
      <c r="E92" s="100"/>
      <c r="F92" s="101"/>
      <c r="G92" s="83"/>
      <c r="H92" s="82"/>
      <c r="I92" s="102"/>
      <c r="J92" s="102"/>
      <c r="K92" s="35" t="s">
        <v>65</v>
      </c>
      <c r="L92" s="105">
        <v>92</v>
      </c>
      <c r="M92" s="105"/>
      <c r="N92" s="104"/>
      <c r="O92" s="68" t="s">
        <v>243</v>
      </c>
      <c r="P92" s="70">
        <v>44400.34130787037</v>
      </c>
      <c r="Q92" s="68" t="s">
        <v>8488</v>
      </c>
      <c r="R92" s="68"/>
      <c r="S92" s="68"/>
      <c r="T92" s="68"/>
      <c r="U92" s="68"/>
      <c r="V92" s="72" t="str">
        <f>HYPERLINK("https://pbs.twimg.com/profile_images/666299605626298368/PdxOVLW7_normal.jpg")</f>
        <v>https://pbs.twimg.com/profile_images/666299605626298368/PdxOVLW7_normal.jpg</v>
      </c>
      <c r="W92" s="70">
        <v>44400.34130787037</v>
      </c>
      <c r="X92" s="76">
        <v>44400</v>
      </c>
      <c r="Y92" s="74" t="s">
        <v>8517</v>
      </c>
      <c r="Z92" s="72" t="str">
        <f>HYPERLINK("https://twitter.com/deborahkimathi/status/1418483897478926340")</f>
        <v>https://twitter.com/deborahkimathi/status/1418483897478926340</v>
      </c>
      <c r="AA92" s="68"/>
      <c r="AB92" s="68"/>
      <c r="AC92" s="74" t="s">
        <v>8536</v>
      </c>
      <c r="AD92" s="74" t="s">
        <v>8314</v>
      </c>
      <c r="AE92" s="68" t="b">
        <v>0</v>
      </c>
      <c r="AF92" s="68">
        <v>1</v>
      </c>
      <c r="AG92" s="74" t="s">
        <v>8336</v>
      </c>
      <c r="AH92" s="68" t="b">
        <v>0</v>
      </c>
      <c r="AI92" s="68" t="s">
        <v>8097</v>
      </c>
      <c r="AJ92" s="68"/>
      <c r="AK92" s="74" t="s">
        <v>247</v>
      </c>
      <c r="AL92" s="68" t="b">
        <v>0</v>
      </c>
      <c r="AM92" s="68">
        <v>0</v>
      </c>
      <c r="AN92" s="74" t="s">
        <v>247</v>
      </c>
      <c r="AO92" s="74" t="s">
        <v>249</v>
      </c>
      <c r="AP92" s="68" t="b">
        <v>0</v>
      </c>
      <c r="AQ92" s="74" t="s">
        <v>8314</v>
      </c>
      <c r="AR92" s="68" t="s">
        <v>204</v>
      </c>
      <c r="AS92" s="68">
        <v>0</v>
      </c>
      <c r="AT92" s="68">
        <v>0</v>
      </c>
      <c r="AU92" s="68"/>
      <c r="AV92" s="68"/>
      <c r="AW92" s="68"/>
      <c r="AX92" s="68"/>
      <c r="AY92" s="68"/>
      <c r="AZ92" s="68"/>
      <c r="BA92" s="68"/>
      <c r="BB92" s="68"/>
      <c r="BC92" s="68">
        <v>1</v>
      </c>
      <c r="BD92" s="67" t="str">
        <f>REPLACE(INDEX(GroupVertices[Group],MATCH(Edges99[[#This Row],[Vertex 1]],GroupVertices[Vertex],0)),1,1,"")</f>
        <v>4</v>
      </c>
      <c r="BE92" s="67" t="str">
        <f>REPLACE(INDEX(GroupVertices[Group],MATCH(Edges99[[#This Row],[Vertex 2]],GroupVertices[Vertex],0)),1,1,"")</f>
        <v>4</v>
      </c>
      <c r="BF92" s="49"/>
      <c r="BG92" s="50"/>
      <c r="BH92" s="49"/>
      <c r="BI92" s="50"/>
      <c r="BJ92" s="49"/>
      <c r="BK92" s="50"/>
      <c r="BL92" s="49"/>
      <c r="BM92" s="50"/>
      <c r="BN92" s="49"/>
    </row>
    <row r="93" spans="1:66" ht="15">
      <c r="A93" s="66" t="s">
        <v>8281</v>
      </c>
      <c r="B93" s="66" t="s">
        <v>8082</v>
      </c>
      <c r="C93" s="83"/>
      <c r="D93" s="99"/>
      <c r="E93" s="100"/>
      <c r="F93" s="101"/>
      <c r="G93" s="83"/>
      <c r="H93" s="82"/>
      <c r="I93" s="102"/>
      <c r="J93" s="102"/>
      <c r="K93" s="35" t="s">
        <v>65</v>
      </c>
      <c r="L93" s="105">
        <v>93</v>
      </c>
      <c r="M93" s="105"/>
      <c r="N93" s="104"/>
      <c r="O93" s="68" t="s">
        <v>243</v>
      </c>
      <c r="P93" s="70">
        <v>44400.34130787037</v>
      </c>
      <c r="Q93" s="68" t="s">
        <v>8488</v>
      </c>
      <c r="R93" s="68"/>
      <c r="S93" s="68"/>
      <c r="T93" s="68"/>
      <c r="U93" s="68"/>
      <c r="V93" s="72" t="str">
        <f>HYPERLINK("https://pbs.twimg.com/profile_images/666299605626298368/PdxOVLW7_normal.jpg")</f>
        <v>https://pbs.twimg.com/profile_images/666299605626298368/PdxOVLW7_normal.jpg</v>
      </c>
      <c r="W93" s="70">
        <v>44400.34130787037</v>
      </c>
      <c r="X93" s="76">
        <v>44400</v>
      </c>
      <c r="Y93" s="74" t="s">
        <v>8517</v>
      </c>
      <c r="Z93" s="72" t="str">
        <f>HYPERLINK("https://twitter.com/deborahkimathi/status/1418483897478926340")</f>
        <v>https://twitter.com/deborahkimathi/status/1418483897478926340</v>
      </c>
      <c r="AA93" s="68"/>
      <c r="AB93" s="68"/>
      <c r="AC93" s="74" t="s">
        <v>8536</v>
      </c>
      <c r="AD93" s="74" t="s">
        <v>8314</v>
      </c>
      <c r="AE93" s="68" t="b">
        <v>0</v>
      </c>
      <c r="AF93" s="68">
        <v>1</v>
      </c>
      <c r="AG93" s="74" t="s">
        <v>8336</v>
      </c>
      <c r="AH93" s="68" t="b">
        <v>0</v>
      </c>
      <c r="AI93" s="68" t="s">
        <v>8097</v>
      </c>
      <c r="AJ93" s="68"/>
      <c r="AK93" s="74" t="s">
        <v>247</v>
      </c>
      <c r="AL93" s="68" t="b">
        <v>0</v>
      </c>
      <c r="AM93" s="68">
        <v>0</v>
      </c>
      <c r="AN93" s="74" t="s">
        <v>247</v>
      </c>
      <c r="AO93" s="74" t="s">
        <v>249</v>
      </c>
      <c r="AP93" s="68" t="b">
        <v>0</v>
      </c>
      <c r="AQ93" s="74" t="s">
        <v>8314</v>
      </c>
      <c r="AR93" s="68" t="s">
        <v>204</v>
      </c>
      <c r="AS93" s="68">
        <v>0</v>
      </c>
      <c r="AT93" s="68">
        <v>0</v>
      </c>
      <c r="AU93" s="68"/>
      <c r="AV93" s="68"/>
      <c r="AW93" s="68"/>
      <c r="AX93" s="68"/>
      <c r="AY93" s="68"/>
      <c r="AZ93" s="68"/>
      <c r="BA93" s="68"/>
      <c r="BB93" s="68"/>
      <c r="BC93" s="68">
        <v>1</v>
      </c>
      <c r="BD93" s="67" t="str">
        <f>REPLACE(INDEX(GroupVertices[Group],MATCH(Edges99[[#This Row],[Vertex 1]],GroupVertices[Vertex],0)),1,1,"")</f>
        <v>4</v>
      </c>
      <c r="BE93" s="67" t="str">
        <f>REPLACE(INDEX(GroupVertices[Group],MATCH(Edges99[[#This Row],[Vertex 2]],GroupVertices[Vertex],0)),1,1,"")</f>
        <v>4</v>
      </c>
      <c r="BF93" s="49"/>
      <c r="BG93" s="50"/>
      <c r="BH93" s="49"/>
      <c r="BI93" s="50"/>
      <c r="BJ93" s="49"/>
      <c r="BK93" s="50"/>
      <c r="BL93" s="49"/>
      <c r="BM93" s="50"/>
      <c r="BN93" s="49"/>
    </row>
    <row r="94" spans="1:66" ht="15">
      <c r="A94" s="66" t="s">
        <v>8281</v>
      </c>
      <c r="B94" s="66" t="s">
        <v>8287</v>
      </c>
      <c r="C94" s="83"/>
      <c r="D94" s="99"/>
      <c r="E94" s="100"/>
      <c r="F94" s="101"/>
      <c r="G94" s="83"/>
      <c r="H94" s="82"/>
      <c r="I94" s="102"/>
      <c r="J94" s="102"/>
      <c r="K94" s="35" t="s">
        <v>65</v>
      </c>
      <c r="L94" s="105">
        <v>94</v>
      </c>
      <c r="M94" s="105"/>
      <c r="N94" s="104"/>
      <c r="O94" s="68" t="s">
        <v>243</v>
      </c>
      <c r="P94" s="70">
        <v>44400.34130787037</v>
      </c>
      <c r="Q94" s="68" t="s">
        <v>8488</v>
      </c>
      <c r="R94" s="68"/>
      <c r="S94" s="68"/>
      <c r="T94" s="68"/>
      <c r="U94" s="68"/>
      <c r="V94" s="72" t="str">
        <f>HYPERLINK("https://pbs.twimg.com/profile_images/666299605626298368/PdxOVLW7_normal.jpg")</f>
        <v>https://pbs.twimg.com/profile_images/666299605626298368/PdxOVLW7_normal.jpg</v>
      </c>
      <c r="W94" s="70">
        <v>44400.34130787037</v>
      </c>
      <c r="X94" s="76">
        <v>44400</v>
      </c>
      <c r="Y94" s="74" t="s">
        <v>8517</v>
      </c>
      <c r="Z94" s="72" t="str">
        <f>HYPERLINK("https://twitter.com/deborahkimathi/status/1418483897478926340")</f>
        <v>https://twitter.com/deborahkimathi/status/1418483897478926340</v>
      </c>
      <c r="AA94" s="68"/>
      <c r="AB94" s="68"/>
      <c r="AC94" s="74" t="s">
        <v>8536</v>
      </c>
      <c r="AD94" s="74" t="s">
        <v>8314</v>
      </c>
      <c r="AE94" s="68" t="b">
        <v>0</v>
      </c>
      <c r="AF94" s="68">
        <v>1</v>
      </c>
      <c r="AG94" s="74" t="s">
        <v>8336</v>
      </c>
      <c r="AH94" s="68" t="b">
        <v>0</v>
      </c>
      <c r="AI94" s="68" t="s">
        <v>8097</v>
      </c>
      <c r="AJ94" s="68"/>
      <c r="AK94" s="74" t="s">
        <v>247</v>
      </c>
      <c r="AL94" s="68" t="b">
        <v>0</v>
      </c>
      <c r="AM94" s="68">
        <v>0</v>
      </c>
      <c r="AN94" s="74" t="s">
        <v>247</v>
      </c>
      <c r="AO94" s="74" t="s">
        <v>249</v>
      </c>
      <c r="AP94" s="68" t="b">
        <v>0</v>
      </c>
      <c r="AQ94" s="74" t="s">
        <v>8314</v>
      </c>
      <c r="AR94" s="68" t="s">
        <v>204</v>
      </c>
      <c r="AS94" s="68">
        <v>0</v>
      </c>
      <c r="AT94" s="68">
        <v>0</v>
      </c>
      <c r="AU94" s="68"/>
      <c r="AV94" s="68"/>
      <c r="AW94" s="68"/>
      <c r="AX94" s="68"/>
      <c r="AY94" s="68"/>
      <c r="AZ94" s="68"/>
      <c r="BA94" s="68"/>
      <c r="BB94" s="68"/>
      <c r="BC94" s="68">
        <v>1</v>
      </c>
      <c r="BD94" s="67" t="str">
        <f>REPLACE(INDEX(GroupVertices[Group],MATCH(Edges99[[#This Row],[Vertex 1]],GroupVertices[Vertex],0)),1,1,"")</f>
        <v>4</v>
      </c>
      <c r="BE94" s="67" t="str">
        <f>REPLACE(INDEX(GroupVertices[Group],MATCH(Edges99[[#This Row],[Vertex 2]],GroupVertices[Vertex],0)),1,1,"")</f>
        <v>4</v>
      </c>
      <c r="BF94" s="49"/>
      <c r="BG94" s="50"/>
      <c r="BH94" s="49"/>
      <c r="BI94" s="50"/>
      <c r="BJ94" s="49"/>
      <c r="BK94" s="50"/>
      <c r="BL94" s="49"/>
      <c r="BM94" s="50"/>
      <c r="BN94" s="49"/>
    </row>
    <row r="95" spans="1:66" ht="15">
      <c r="A95" s="66" t="s">
        <v>8281</v>
      </c>
      <c r="B95" s="66" t="s">
        <v>8084</v>
      </c>
      <c r="C95" s="83"/>
      <c r="D95" s="99"/>
      <c r="E95" s="100"/>
      <c r="F95" s="101"/>
      <c r="G95" s="83"/>
      <c r="H95" s="82"/>
      <c r="I95" s="102"/>
      <c r="J95" s="102"/>
      <c r="K95" s="35" t="s">
        <v>65</v>
      </c>
      <c r="L95" s="105">
        <v>95</v>
      </c>
      <c r="M95" s="105"/>
      <c r="N95" s="104"/>
      <c r="O95" s="68" t="s">
        <v>246</v>
      </c>
      <c r="P95" s="70">
        <v>44400.34130787037</v>
      </c>
      <c r="Q95" s="68" t="s">
        <v>8488</v>
      </c>
      <c r="R95" s="68"/>
      <c r="S95" s="68"/>
      <c r="T95" s="68"/>
      <c r="U95" s="68"/>
      <c r="V95" s="72" t="str">
        <f>HYPERLINK("https://pbs.twimg.com/profile_images/666299605626298368/PdxOVLW7_normal.jpg")</f>
        <v>https://pbs.twimg.com/profile_images/666299605626298368/PdxOVLW7_normal.jpg</v>
      </c>
      <c r="W95" s="70">
        <v>44400.34130787037</v>
      </c>
      <c r="X95" s="76">
        <v>44400</v>
      </c>
      <c r="Y95" s="74" t="s">
        <v>8517</v>
      </c>
      <c r="Z95" s="72" t="str">
        <f>HYPERLINK("https://twitter.com/deborahkimathi/status/1418483897478926340")</f>
        <v>https://twitter.com/deborahkimathi/status/1418483897478926340</v>
      </c>
      <c r="AA95" s="68"/>
      <c r="AB95" s="68"/>
      <c r="AC95" s="74" t="s">
        <v>8536</v>
      </c>
      <c r="AD95" s="74" t="s">
        <v>8314</v>
      </c>
      <c r="AE95" s="68" t="b">
        <v>0</v>
      </c>
      <c r="AF95" s="68">
        <v>1</v>
      </c>
      <c r="AG95" s="74" t="s">
        <v>8336</v>
      </c>
      <c r="AH95" s="68" t="b">
        <v>0</v>
      </c>
      <c r="AI95" s="68" t="s">
        <v>8097</v>
      </c>
      <c r="AJ95" s="68"/>
      <c r="AK95" s="74" t="s">
        <v>247</v>
      </c>
      <c r="AL95" s="68" t="b">
        <v>0</v>
      </c>
      <c r="AM95" s="68">
        <v>0</v>
      </c>
      <c r="AN95" s="74" t="s">
        <v>247</v>
      </c>
      <c r="AO95" s="74" t="s">
        <v>249</v>
      </c>
      <c r="AP95" s="68" t="b">
        <v>0</v>
      </c>
      <c r="AQ95" s="74" t="s">
        <v>8314</v>
      </c>
      <c r="AR95" s="68" t="s">
        <v>204</v>
      </c>
      <c r="AS95" s="68">
        <v>0</v>
      </c>
      <c r="AT95" s="68">
        <v>0</v>
      </c>
      <c r="AU95" s="68"/>
      <c r="AV95" s="68"/>
      <c r="AW95" s="68"/>
      <c r="AX95" s="68"/>
      <c r="AY95" s="68"/>
      <c r="AZ95" s="68"/>
      <c r="BA95" s="68"/>
      <c r="BB95" s="68"/>
      <c r="BC95" s="68">
        <v>1</v>
      </c>
      <c r="BD95" s="67" t="str">
        <f>REPLACE(INDEX(GroupVertices[Group],MATCH(Edges99[[#This Row],[Vertex 1]],GroupVertices[Vertex],0)),1,1,"")</f>
        <v>4</v>
      </c>
      <c r="BE95" s="67" t="str">
        <f>REPLACE(INDEX(GroupVertices[Group],MATCH(Edges99[[#This Row],[Vertex 2]],GroupVertices[Vertex],0)),1,1,"")</f>
        <v>4</v>
      </c>
      <c r="BF95" s="49">
        <v>0</v>
      </c>
      <c r="BG95" s="50">
        <v>0</v>
      </c>
      <c r="BH95" s="49">
        <v>0</v>
      </c>
      <c r="BI95" s="50">
        <v>0</v>
      </c>
      <c r="BJ95" s="49">
        <v>0</v>
      </c>
      <c r="BK95" s="50">
        <v>0</v>
      </c>
      <c r="BL95" s="49">
        <v>10</v>
      </c>
      <c r="BM95" s="50">
        <v>100</v>
      </c>
      <c r="BN95" s="49">
        <v>10</v>
      </c>
    </row>
    <row r="96" spans="1:66" ht="15">
      <c r="A96" s="66" t="s">
        <v>8446</v>
      </c>
      <c r="B96" s="66" t="s">
        <v>8483</v>
      </c>
      <c r="C96" s="83"/>
      <c r="D96" s="99"/>
      <c r="E96" s="100"/>
      <c r="F96" s="101"/>
      <c r="G96" s="83"/>
      <c r="H96" s="82"/>
      <c r="I96" s="102"/>
      <c r="J96" s="102"/>
      <c r="K96" s="35" t="s">
        <v>65</v>
      </c>
      <c r="L96" s="105">
        <v>96</v>
      </c>
      <c r="M96" s="105"/>
      <c r="N96" s="104"/>
      <c r="O96" s="68" t="s">
        <v>243</v>
      </c>
      <c r="P96" s="70">
        <v>44400.56611111111</v>
      </c>
      <c r="Q96" s="68" t="s">
        <v>8489</v>
      </c>
      <c r="R96" s="68"/>
      <c r="S96" s="68"/>
      <c r="T96" s="68"/>
      <c r="U96" s="68"/>
      <c r="V96" s="72" t="str">
        <f>HYPERLINK("https://pbs.twimg.com/profile_images/1330595267729616902/2dulZFML_normal.jpg")</f>
        <v>https://pbs.twimg.com/profile_images/1330595267729616902/2dulZFML_normal.jpg</v>
      </c>
      <c r="W96" s="70">
        <v>44400.56611111111</v>
      </c>
      <c r="X96" s="76">
        <v>44400</v>
      </c>
      <c r="Y96" s="74" t="s">
        <v>8518</v>
      </c>
      <c r="Z96" s="72" t="str">
        <f>HYPERLINK("https://twitter.com/zakoakley/status/1418565359410589702")</f>
        <v>https://twitter.com/zakoakley/status/1418565359410589702</v>
      </c>
      <c r="AA96" s="68"/>
      <c r="AB96" s="68"/>
      <c r="AC96" s="74" t="s">
        <v>8537</v>
      </c>
      <c r="AD96" s="74" t="s">
        <v>8546</v>
      </c>
      <c r="AE96" s="68" t="b">
        <v>0</v>
      </c>
      <c r="AF96" s="68">
        <v>0</v>
      </c>
      <c r="AG96" s="74" t="s">
        <v>8556</v>
      </c>
      <c r="AH96" s="68" t="b">
        <v>0</v>
      </c>
      <c r="AI96" s="68" t="s">
        <v>248</v>
      </c>
      <c r="AJ96" s="68"/>
      <c r="AK96" s="74" t="s">
        <v>247</v>
      </c>
      <c r="AL96" s="68" t="b">
        <v>0</v>
      </c>
      <c r="AM96" s="68">
        <v>0</v>
      </c>
      <c r="AN96" s="74" t="s">
        <v>247</v>
      </c>
      <c r="AO96" s="74" t="s">
        <v>250</v>
      </c>
      <c r="AP96" s="68" t="b">
        <v>0</v>
      </c>
      <c r="AQ96" s="74" t="s">
        <v>8546</v>
      </c>
      <c r="AR96" s="68" t="s">
        <v>204</v>
      </c>
      <c r="AS96" s="68">
        <v>0</v>
      </c>
      <c r="AT96" s="68">
        <v>0</v>
      </c>
      <c r="AU96" s="68"/>
      <c r="AV96" s="68"/>
      <c r="AW96" s="68"/>
      <c r="AX96" s="68"/>
      <c r="AY96" s="68"/>
      <c r="AZ96" s="68"/>
      <c r="BA96" s="68"/>
      <c r="BB96" s="68"/>
      <c r="BC96" s="68">
        <v>1</v>
      </c>
      <c r="BD96" s="67" t="str">
        <f>REPLACE(INDEX(GroupVertices[Group],MATCH(Edges99[[#This Row],[Vertex 1]],GroupVertices[Vertex],0)),1,1,"")</f>
        <v>2</v>
      </c>
      <c r="BE96" s="67" t="str">
        <f>REPLACE(INDEX(GroupVertices[Group],MATCH(Edges99[[#This Row],[Vertex 2]],GroupVertices[Vertex],0)),1,1,"")</f>
        <v>2</v>
      </c>
      <c r="BF96" s="49"/>
      <c r="BG96" s="50"/>
      <c r="BH96" s="49"/>
      <c r="BI96" s="50"/>
      <c r="BJ96" s="49"/>
      <c r="BK96" s="50"/>
      <c r="BL96" s="49"/>
      <c r="BM96" s="50"/>
      <c r="BN96" s="49"/>
    </row>
    <row r="97" spans="1:66" ht="15">
      <c r="A97" s="66" t="s">
        <v>8446</v>
      </c>
      <c r="B97" s="66" t="s">
        <v>8288</v>
      </c>
      <c r="C97" s="83"/>
      <c r="D97" s="99"/>
      <c r="E97" s="100"/>
      <c r="F97" s="101"/>
      <c r="G97" s="83"/>
      <c r="H97" s="82"/>
      <c r="I97" s="102"/>
      <c r="J97" s="102"/>
      <c r="K97" s="35" t="s">
        <v>65</v>
      </c>
      <c r="L97" s="105">
        <v>97</v>
      </c>
      <c r="M97" s="105"/>
      <c r="N97" s="104"/>
      <c r="O97" s="68" t="s">
        <v>243</v>
      </c>
      <c r="P97" s="70">
        <v>44400.56611111111</v>
      </c>
      <c r="Q97" s="68" t="s">
        <v>8489</v>
      </c>
      <c r="R97" s="68"/>
      <c r="S97" s="68"/>
      <c r="T97" s="68"/>
      <c r="U97" s="68"/>
      <c r="V97" s="72" t="str">
        <f>HYPERLINK("https://pbs.twimg.com/profile_images/1330595267729616902/2dulZFML_normal.jpg")</f>
        <v>https://pbs.twimg.com/profile_images/1330595267729616902/2dulZFML_normal.jpg</v>
      </c>
      <c r="W97" s="70">
        <v>44400.56611111111</v>
      </c>
      <c r="X97" s="76">
        <v>44400</v>
      </c>
      <c r="Y97" s="74" t="s">
        <v>8518</v>
      </c>
      <c r="Z97" s="72" t="str">
        <f>HYPERLINK("https://twitter.com/zakoakley/status/1418565359410589702")</f>
        <v>https://twitter.com/zakoakley/status/1418565359410589702</v>
      </c>
      <c r="AA97" s="68"/>
      <c r="AB97" s="68"/>
      <c r="AC97" s="74" t="s">
        <v>8537</v>
      </c>
      <c r="AD97" s="74" t="s">
        <v>8546</v>
      </c>
      <c r="AE97" s="68" t="b">
        <v>0</v>
      </c>
      <c r="AF97" s="68">
        <v>0</v>
      </c>
      <c r="AG97" s="74" t="s">
        <v>8556</v>
      </c>
      <c r="AH97" s="68" t="b">
        <v>0</v>
      </c>
      <c r="AI97" s="68" t="s">
        <v>248</v>
      </c>
      <c r="AJ97" s="68"/>
      <c r="AK97" s="74" t="s">
        <v>247</v>
      </c>
      <c r="AL97" s="68" t="b">
        <v>0</v>
      </c>
      <c r="AM97" s="68">
        <v>0</v>
      </c>
      <c r="AN97" s="74" t="s">
        <v>247</v>
      </c>
      <c r="AO97" s="74" t="s">
        <v>250</v>
      </c>
      <c r="AP97" s="68" t="b">
        <v>0</v>
      </c>
      <c r="AQ97" s="74" t="s">
        <v>8546</v>
      </c>
      <c r="AR97" s="68" t="s">
        <v>204</v>
      </c>
      <c r="AS97" s="68">
        <v>0</v>
      </c>
      <c r="AT97" s="68">
        <v>0</v>
      </c>
      <c r="AU97" s="68"/>
      <c r="AV97" s="68"/>
      <c r="AW97" s="68"/>
      <c r="AX97" s="68"/>
      <c r="AY97" s="68"/>
      <c r="AZ97" s="68"/>
      <c r="BA97" s="68"/>
      <c r="BB97" s="68"/>
      <c r="BC97" s="68">
        <v>1</v>
      </c>
      <c r="BD97" s="67" t="str">
        <f>REPLACE(INDEX(GroupVertices[Group],MATCH(Edges99[[#This Row],[Vertex 1]],GroupVertices[Vertex],0)),1,1,"")</f>
        <v>2</v>
      </c>
      <c r="BE97" s="67" t="str">
        <f>REPLACE(INDEX(GroupVertices[Group],MATCH(Edges99[[#This Row],[Vertex 2]],GroupVertices[Vertex],0)),1,1,"")</f>
        <v>2</v>
      </c>
      <c r="BF97" s="49"/>
      <c r="BG97" s="50"/>
      <c r="BH97" s="49"/>
      <c r="BI97" s="50"/>
      <c r="BJ97" s="49"/>
      <c r="BK97" s="50"/>
      <c r="BL97" s="49"/>
      <c r="BM97" s="50"/>
      <c r="BN97" s="49"/>
    </row>
    <row r="98" spans="1:66" ht="15">
      <c r="A98" s="66" t="s">
        <v>8446</v>
      </c>
      <c r="B98" s="66" t="s">
        <v>8081</v>
      </c>
      <c r="C98" s="83"/>
      <c r="D98" s="99"/>
      <c r="E98" s="100"/>
      <c r="F98" s="101"/>
      <c r="G98" s="83"/>
      <c r="H98" s="82"/>
      <c r="I98" s="102"/>
      <c r="J98" s="102"/>
      <c r="K98" s="35" t="s">
        <v>65</v>
      </c>
      <c r="L98" s="105">
        <v>98</v>
      </c>
      <c r="M98" s="105"/>
      <c r="N98" s="104"/>
      <c r="O98" s="68" t="s">
        <v>243</v>
      </c>
      <c r="P98" s="70">
        <v>44400.56611111111</v>
      </c>
      <c r="Q98" s="68" t="s">
        <v>8489</v>
      </c>
      <c r="R98" s="68"/>
      <c r="S98" s="68"/>
      <c r="T98" s="68"/>
      <c r="U98" s="68"/>
      <c r="V98" s="72" t="str">
        <f>HYPERLINK("https://pbs.twimg.com/profile_images/1330595267729616902/2dulZFML_normal.jpg")</f>
        <v>https://pbs.twimg.com/profile_images/1330595267729616902/2dulZFML_normal.jpg</v>
      </c>
      <c r="W98" s="70">
        <v>44400.56611111111</v>
      </c>
      <c r="X98" s="76">
        <v>44400</v>
      </c>
      <c r="Y98" s="74" t="s">
        <v>8518</v>
      </c>
      <c r="Z98" s="72" t="str">
        <f>HYPERLINK("https://twitter.com/zakoakley/status/1418565359410589702")</f>
        <v>https://twitter.com/zakoakley/status/1418565359410589702</v>
      </c>
      <c r="AA98" s="68"/>
      <c r="AB98" s="68"/>
      <c r="AC98" s="74" t="s">
        <v>8537</v>
      </c>
      <c r="AD98" s="74" t="s">
        <v>8546</v>
      </c>
      <c r="AE98" s="68" t="b">
        <v>0</v>
      </c>
      <c r="AF98" s="68">
        <v>0</v>
      </c>
      <c r="AG98" s="74" t="s">
        <v>8556</v>
      </c>
      <c r="AH98" s="68" t="b">
        <v>0</v>
      </c>
      <c r="AI98" s="68" t="s">
        <v>248</v>
      </c>
      <c r="AJ98" s="68"/>
      <c r="AK98" s="74" t="s">
        <v>247</v>
      </c>
      <c r="AL98" s="68" t="b">
        <v>0</v>
      </c>
      <c r="AM98" s="68">
        <v>0</v>
      </c>
      <c r="AN98" s="74" t="s">
        <v>247</v>
      </c>
      <c r="AO98" s="74" t="s">
        <v>250</v>
      </c>
      <c r="AP98" s="68" t="b">
        <v>0</v>
      </c>
      <c r="AQ98" s="74" t="s">
        <v>8546</v>
      </c>
      <c r="AR98" s="68" t="s">
        <v>204</v>
      </c>
      <c r="AS98" s="68">
        <v>0</v>
      </c>
      <c r="AT98" s="68">
        <v>0</v>
      </c>
      <c r="AU98" s="68"/>
      <c r="AV98" s="68"/>
      <c r="AW98" s="68"/>
      <c r="AX98" s="68"/>
      <c r="AY98" s="68"/>
      <c r="AZ98" s="68"/>
      <c r="BA98" s="68"/>
      <c r="BB98" s="68"/>
      <c r="BC98" s="68">
        <v>1</v>
      </c>
      <c r="BD98" s="67" t="str">
        <f>REPLACE(INDEX(GroupVertices[Group],MATCH(Edges99[[#This Row],[Vertex 1]],GroupVertices[Vertex],0)),1,1,"")</f>
        <v>2</v>
      </c>
      <c r="BE98" s="67" t="str">
        <f>REPLACE(INDEX(GroupVertices[Group],MATCH(Edges99[[#This Row],[Vertex 2]],GroupVertices[Vertex],0)),1,1,"")</f>
        <v>2</v>
      </c>
      <c r="BF98" s="49"/>
      <c r="BG98" s="50"/>
      <c r="BH98" s="49"/>
      <c r="BI98" s="50"/>
      <c r="BJ98" s="49"/>
      <c r="BK98" s="50"/>
      <c r="BL98" s="49"/>
      <c r="BM98" s="50"/>
      <c r="BN98" s="49"/>
    </row>
    <row r="99" spans="1:66" ht="15">
      <c r="A99" s="66" t="s">
        <v>8446</v>
      </c>
      <c r="B99" s="66" t="s">
        <v>8448</v>
      </c>
      <c r="C99" s="83"/>
      <c r="D99" s="99"/>
      <c r="E99" s="100"/>
      <c r="F99" s="101"/>
      <c r="G99" s="83"/>
      <c r="H99" s="82"/>
      <c r="I99" s="102"/>
      <c r="J99" s="102"/>
      <c r="K99" s="35" t="s">
        <v>65</v>
      </c>
      <c r="L99" s="105">
        <v>99</v>
      </c>
      <c r="M99" s="105"/>
      <c r="N99" s="104"/>
      <c r="O99" s="68" t="s">
        <v>246</v>
      </c>
      <c r="P99" s="70">
        <v>44400.56611111111</v>
      </c>
      <c r="Q99" s="68" t="s">
        <v>8489</v>
      </c>
      <c r="R99" s="68"/>
      <c r="S99" s="68"/>
      <c r="T99" s="68"/>
      <c r="U99" s="68"/>
      <c r="V99" s="72" t="str">
        <f>HYPERLINK("https://pbs.twimg.com/profile_images/1330595267729616902/2dulZFML_normal.jpg")</f>
        <v>https://pbs.twimg.com/profile_images/1330595267729616902/2dulZFML_normal.jpg</v>
      </c>
      <c r="W99" s="70">
        <v>44400.56611111111</v>
      </c>
      <c r="X99" s="76">
        <v>44400</v>
      </c>
      <c r="Y99" s="74" t="s">
        <v>8518</v>
      </c>
      <c r="Z99" s="72" t="str">
        <f>HYPERLINK("https://twitter.com/zakoakley/status/1418565359410589702")</f>
        <v>https://twitter.com/zakoakley/status/1418565359410589702</v>
      </c>
      <c r="AA99" s="68"/>
      <c r="AB99" s="68"/>
      <c r="AC99" s="74" t="s">
        <v>8537</v>
      </c>
      <c r="AD99" s="74" t="s">
        <v>8546</v>
      </c>
      <c r="AE99" s="68" t="b">
        <v>0</v>
      </c>
      <c r="AF99" s="68">
        <v>0</v>
      </c>
      <c r="AG99" s="74" t="s">
        <v>8556</v>
      </c>
      <c r="AH99" s="68" t="b">
        <v>0</v>
      </c>
      <c r="AI99" s="68" t="s">
        <v>248</v>
      </c>
      <c r="AJ99" s="68"/>
      <c r="AK99" s="74" t="s">
        <v>247</v>
      </c>
      <c r="AL99" s="68" t="b">
        <v>0</v>
      </c>
      <c r="AM99" s="68">
        <v>0</v>
      </c>
      <c r="AN99" s="74" t="s">
        <v>247</v>
      </c>
      <c r="AO99" s="74" t="s">
        <v>250</v>
      </c>
      <c r="AP99" s="68" t="b">
        <v>0</v>
      </c>
      <c r="AQ99" s="74" t="s">
        <v>8546</v>
      </c>
      <c r="AR99" s="68" t="s">
        <v>204</v>
      </c>
      <c r="AS99" s="68">
        <v>0</v>
      </c>
      <c r="AT99" s="68">
        <v>0</v>
      </c>
      <c r="AU99" s="68"/>
      <c r="AV99" s="68"/>
      <c r="AW99" s="68"/>
      <c r="AX99" s="68"/>
      <c r="AY99" s="68"/>
      <c r="AZ99" s="68"/>
      <c r="BA99" s="68"/>
      <c r="BB99" s="68"/>
      <c r="BC99" s="68">
        <v>1</v>
      </c>
      <c r="BD99" s="67" t="str">
        <f>REPLACE(INDEX(GroupVertices[Group],MATCH(Edges99[[#This Row],[Vertex 1]],GroupVertices[Vertex],0)),1,1,"")</f>
        <v>2</v>
      </c>
      <c r="BE99" s="67" t="str">
        <f>REPLACE(INDEX(GroupVertices[Group],MATCH(Edges99[[#This Row],[Vertex 2]],GroupVertices[Vertex],0)),1,1,"")</f>
        <v>2</v>
      </c>
      <c r="BF99" s="49">
        <v>1</v>
      </c>
      <c r="BG99" s="50">
        <v>6.666666666666667</v>
      </c>
      <c r="BH99" s="49">
        <v>0</v>
      </c>
      <c r="BI99" s="50">
        <v>0</v>
      </c>
      <c r="BJ99" s="49">
        <v>0</v>
      </c>
      <c r="BK99" s="50">
        <v>0</v>
      </c>
      <c r="BL99" s="49">
        <v>14</v>
      </c>
      <c r="BM99" s="50">
        <v>93.33333333333333</v>
      </c>
      <c r="BN99" s="49">
        <v>15</v>
      </c>
    </row>
    <row r="100" spans="1:66" ht="15">
      <c r="A100" s="66" t="s">
        <v>8447</v>
      </c>
      <c r="B100" s="66" t="s">
        <v>8086</v>
      </c>
      <c r="C100" s="83"/>
      <c r="D100" s="99"/>
      <c r="E100" s="100"/>
      <c r="F100" s="101"/>
      <c r="G100" s="83"/>
      <c r="H100" s="82"/>
      <c r="I100" s="102"/>
      <c r="J100" s="102"/>
      <c r="K100" s="35" t="s">
        <v>65</v>
      </c>
      <c r="L100" s="105">
        <v>100</v>
      </c>
      <c r="M100" s="105"/>
      <c r="N100" s="104"/>
      <c r="O100" s="68" t="s">
        <v>243</v>
      </c>
      <c r="P100" s="70">
        <v>44400.737858796296</v>
      </c>
      <c r="Q100" s="68" t="s">
        <v>8490</v>
      </c>
      <c r="R100" s="68"/>
      <c r="S100" s="68"/>
      <c r="T100" s="68"/>
      <c r="U100" s="68"/>
      <c r="V100" s="72" t="str">
        <f>HYPERLINK("https://pbs.twimg.com/profile_images/1416815962968530945/C9o9Fz2K_normal.jpg")</f>
        <v>https://pbs.twimg.com/profile_images/1416815962968530945/C9o9Fz2K_normal.jpg</v>
      </c>
      <c r="W100" s="70">
        <v>44400.737858796296</v>
      </c>
      <c r="X100" s="76">
        <v>44400</v>
      </c>
      <c r="Y100" s="74" t="s">
        <v>8519</v>
      </c>
      <c r="Z100" s="72" t="str">
        <f>HYPERLINK("https://twitter.com/abdirazakmoha16/status/1418627602068168706")</f>
        <v>https://twitter.com/abdirazakmoha16/status/1418627602068168706</v>
      </c>
      <c r="AA100" s="68"/>
      <c r="AB100" s="68"/>
      <c r="AC100" s="74" t="s">
        <v>8538</v>
      </c>
      <c r="AD100" s="68"/>
      <c r="AE100" s="68" t="b">
        <v>0</v>
      </c>
      <c r="AF100" s="68">
        <v>2</v>
      </c>
      <c r="AG100" s="74" t="s">
        <v>247</v>
      </c>
      <c r="AH100" s="68" t="b">
        <v>0</v>
      </c>
      <c r="AI100" s="68" t="s">
        <v>248</v>
      </c>
      <c r="AJ100" s="68"/>
      <c r="AK100" s="74" t="s">
        <v>247</v>
      </c>
      <c r="AL100" s="68" t="b">
        <v>0</v>
      </c>
      <c r="AM100" s="68">
        <v>1</v>
      </c>
      <c r="AN100" s="74" t="s">
        <v>247</v>
      </c>
      <c r="AO100" s="74" t="s">
        <v>249</v>
      </c>
      <c r="AP100" s="68" t="b">
        <v>0</v>
      </c>
      <c r="AQ100" s="74" t="s">
        <v>8538</v>
      </c>
      <c r="AR100" s="68" t="s">
        <v>204</v>
      </c>
      <c r="AS100" s="68">
        <v>0</v>
      </c>
      <c r="AT100" s="68">
        <v>0</v>
      </c>
      <c r="AU100" s="68"/>
      <c r="AV100" s="68"/>
      <c r="AW100" s="68"/>
      <c r="AX100" s="68"/>
      <c r="AY100" s="68"/>
      <c r="AZ100" s="68"/>
      <c r="BA100" s="68"/>
      <c r="BB100" s="68"/>
      <c r="BC100" s="68">
        <v>1</v>
      </c>
      <c r="BD100" s="67" t="str">
        <f>REPLACE(INDEX(GroupVertices[Group],MATCH(Edges99[[#This Row],[Vertex 1]],GroupVertices[Vertex],0)),1,1,"")</f>
        <v>2</v>
      </c>
      <c r="BE100" s="67" t="str">
        <f>REPLACE(INDEX(GroupVertices[Group],MATCH(Edges99[[#This Row],[Vertex 2]],GroupVertices[Vertex],0)),1,1,"")</f>
        <v>2</v>
      </c>
      <c r="BF100" s="49"/>
      <c r="BG100" s="50"/>
      <c r="BH100" s="49"/>
      <c r="BI100" s="50"/>
      <c r="BJ100" s="49"/>
      <c r="BK100" s="50"/>
      <c r="BL100" s="49"/>
      <c r="BM100" s="50"/>
      <c r="BN100" s="49"/>
    </row>
    <row r="101" spans="1:66" ht="15">
      <c r="A101" s="66" t="s">
        <v>8448</v>
      </c>
      <c r="B101" s="66" t="s">
        <v>8086</v>
      </c>
      <c r="C101" s="83"/>
      <c r="D101" s="99"/>
      <c r="E101" s="100"/>
      <c r="F101" s="101"/>
      <c r="G101" s="83"/>
      <c r="H101" s="82"/>
      <c r="I101" s="102"/>
      <c r="J101" s="102"/>
      <c r="K101" s="35" t="s">
        <v>65</v>
      </c>
      <c r="L101" s="105">
        <v>101</v>
      </c>
      <c r="M101" s="105"/>
      <c r="N101" s="104"/>
      <c r="O101" s="68" t="s">
        <v>245</v>
      </c>
      <c r="P101" s="70">
        <v>44400.77364583333</v>
      </c>
      <c r="Q101" s="68" t="s">
        <v>8490</v>
      </c>
      <c r="R101" s="68"/>
      <c r="S101" s="68"/>
      <c r="T101" s="68"/>
      <c r="U101" s="68"/>
      <c r="V101" s="72" t="str">
        <f>HYPERLINK("https://pbs.twimg.com/profile_images/1190531546001944576/1bc9XLd6_normal.jpg")</f>
        <v>https://pbs.twimg.com/profile_images/1190531546001944576/1bc9XLd6_normal.jpg</v>
      </c>
      <c r="W101" s="70">
        <v>44400.77364583333</v>
      </c>
      <c r="X101" s="76">
        <v>44400</v>
      </c>
      <c r="Y101" s="74" t="s">
        <v>8520</v>
      </c>
      <c r="Z101" s="72" t="str">
        <f>HYPERLINK("https://twitter.com/abdishakurtarah/status/1418640568029229056")</f>
        <v>https://twitter.com/abdishakurtarah/status/1418640568029229056</v>
      </c>
      <c r="AA101" s="68"/>
      <c r="AB101" s="68"/>
      <c r="AC101" s="74" t="s">
        <v>8539</v>
      </c>
      <c r="AD101" s="68"/>
      <c r="AE101" s="68" t="b">
        <v>0</v>
      </c>
      <c r="AF101" s="68">
        <v>0</v>
      </c>
      <c r="AG101" s="74" t="s">
        <v>247</v>
      </c>
      <c r="AH101" s="68" t="b">
        <v>0</v>
      </c>
      <c r="AI101" s="68" t="s">
        <v>248</v>
      </c>
      <c r="AJ101" s="68"/>
      <c r="AK101" s="74" t="s">
        <v>247</v>
      </c>
      <c r="AL101" s="68" t="b">
        <v>0</v>
      </c>
      <c r="AM101" s="68">
        <v>1</v>
      </c>
      <c r="AN101" s="74" t="s">
        <v>8538</v>
      </c>
      <c r="AO101" s="74" t="s">
        <v>249</v>
      </c>
      <c r="AP101" s="68" t="b">
        <v>0</v>
      </c>
      <c r="AQ101" s="74" t="s">
        <v>8538</v>
      </c>
      <c r="AR101" s="68" t="s">
        <v>204</v>
      </c>
      <c r="AS101" s="68">
        <v>0</v>
      </c>
      <c r="AT101" s="68">
        <v>0</v>
      </c>
      <c r="AU101" s="68"/>
      <c r="AV101" s="68"/>
      <c r="AW101" s="68"/>
      <c r="AX101" s="68"/>
      <c r="AY101" s="68"/>
      <c r="AZ101" s="68"/>
      <c r="BA101" s="68"/>
      <c r="BB101" s="68"/>
      <c r="BC101" s="68">
        <v>1</v>
      </c>
      <c r="BD101" s="67" t="str">
        <f>REPLACE(INDEX(GroupVertices[Group],MATCH(Edges99[[#This Row],[Vertex 1]],GroupVertices[Vertex],0)),1,1,"")</f>
        <v>2</v>
      </c>
      <c r="BE101" s="67" t="str">
        <f>REPLACE(INDEX(GroupVertices[Group],MATCH(Edges99[[#This Row],[Vertex 2]],GroupVertices[Vertex],0)),1,1,"")</f>
        <v>2</v>
      </c>
      <c r="BF101" s="49"/>
      <c r="BG101" s="50"/>
      <c r="BH101" s="49"/>
      <c r="BI101" s="50"/>
      <c r="BJ101" s="49"/>
      <c r="BK101" s="50"/>
      <c r="BL101" s="49"/>
      <c r="BM101" s="50"/>
      <c r="BN101" s="49"/>
    </row>
    <row r="102" spans="1:66" ht="15">
      <c r="A102" s="66" t="s">
        <v>8447</v>
      </c>
      <c r="B102" s="66" t="s">
        <v>8085</v>
      </c>
      <c r="C102" s="83"/>
      <c r="D102" s="99"/>
      <c r="E102" s="100"/>
      <c r="F102" s="101"/>
      <c r="G102" s="83"/>
      <c r="H102" s="82"/>
      <c r="I102" s="102"/>
      <c r="J102" s="102"/>
      <c r="K102" s="35" t="s">
        <v>65</v>
      </c>
      <c r="L102" s="105">
        <v>102</v>
      </c>
      <c r="M102" s="105"/>
      <c r="N102" s="104"/>
      <c r="O102" s="68" t="s">
        <v>243</v>
      </c>
      <c r="P102" s="70">
        <v>44400.737858796296</v>
      </c>
      <c r="Q102" s="68" t="s">
        <v>8490</v>
      </c>
      <c r="R102" s="68"/>
      <c r="S102" s="68"/>
      <c r="T102" s="68"/>
      <c r="U102" s="68"/>
      <c r="V102" s="72" t="str">
        <f>HYPERLINK("https://pbs.twimg.com/profile_images/1416815962968530945/C9o9Fz2K_normal.jpg")</f>
        <v>https://pbs.twimg.com/profile_images/1416815962968530945/C9o9Fz2K_normal.jpg</v>
      </c>
      <c r="W102" s="70">
        <v>44400.737858796296</v>
      </c>
      <c r="X102" s="76">
        <v>44400</v>
      </c>
      <c r="Y102" s="74" t="s">
        <v>8519</v>
      </c>
      <c r="Z102" s="72" t="str">
        <f>HYPERLINK("https://twitter.com/abdirazakmoha16/status/1418627602068168706")</f>
        <v>https://twitter.com/abdirazakmoha16/status/1418627602068168706</v>
      </c>
      <c r="AA102" s="68"/>
      <c r="AB102" s="68"/>
      <c r="AC102" s="74" t="s">
        <v>8538</v>
      </c>
      <c r="AD102" s="68"/>
      <c r="AE102" s="68" t="b">
        <v>0</v>
      </c>
      <c r="AF102" s="68">
        <v>2</v>
      </c>
      <c r="AG102" s="74" t="s">
        <v>247</v>
      </c>
      <c r="AH102" s="68" t="b">
        <v>0</v>
      </c>
      <c r="AI102" s="68" t="s">
        <v>248</v>
      </c>
      <c r="AJ102" s="68"/>
      <c r="AK102" s="74" t="s">
        <v>247</v>
      </c>
      <c r="AL102" s="68" t="b">
        <v>0</v>
      </c>
      <c r="AM102" s="68">
        <v>1</v>
      </c>
      <c r="AN102" s="74" t="s">
        <v>247</v>
      </c>
      <c r="AO102" s="74" t="s">
        <v>249</v>
      </c>
      <c r="AP102" s="68" t="b">
        <v>0</v>
      </c>
      <c r="AQ102" s="74" t="s">
        <v>8538</v>
      </c>
      <c r="AR102" s="68" t="s">
        <v>204</v>
      </c>
      <c r="AS102" s="68">
        <v>0</v>
      </c>
      <c r="AT102" s="68">
        <v>0</v>
      </c>
      <c r="AU102" s="68"/>
      <c r="AV102" s="68"/>
      <c r="AW102" s="68"/>
      <c r="AX102" s="68"/>
      <c r="AY102" s="68"/>
      <c r="AZ102" s="68"/>
      <c r="BA102" s="68"/>
      <c r="BB102" s="68"/>
      <c r="BC102" s="68">
        <v>1</v>
      </c>
      <c r="BD102" s="67" t="str">
        <f>REPLACE(INDEX(GroupVertices[Group],MATCH(Edges99[[#This Row],[Vertex 1]],GroupVertices[Vertex],0)),1,1,"")</f>
        <v>2</v>
      </c>
      <c r="BE102" s="67" t="str">
        <f>REPLACE(INDEX(GroupVertices[Group],MATCH(Edges99[[#This Row],[Vertex 2]],GroupVertices[Vertex],0)),1,1,"")</f>
        <v>2</v>
      </c>
      <c r="BF102" s="49">
        <v>4</v>
      </c>
      <c r="BG102" s="50">
        <v>10.81081081081081</v>
      </c>
      <c r="BH102" s="49">
        <v>0</v>
      </c>
      <c r="BI102" s="50">
        <v>0</v>
      </c>
      <c r="BJ102" s="49">
        <v>0</v>
      </c>
      <c r="BK102" s="50">
        <v>0</v>
      </c>
      <c r="BL102" s="49">
        <v>33</v>
      </c>
      <c r="BM102" s="50">
        <v>89.1891891891892</v>
      </c>
      <c r="BN102" s="49">
        <v>37</v>
      </c>
    </row>
    <row r="103" spans="1:66" ht="15">
      <c r="A103" s="66" t="s">
        <v>8448</v>
      </c>
      <c r="B103" s="66" t="s">
        <v>8085</v>
      </c>
      <c r="C103" s="83"/>
      <c r="D103" s="99"/>
      <c r="E103" s="100"/>
      <c r="F103" s="101"/>
      <c r="G103" s="83"/>
      <c r="H103" s="82"/>
      <c r="I103" s="102"/>
      <c r="J103" s="102"/>
      <c r="K103" s="35" t="s">
        <v>65</v>
      </c>
      <c r="L103" s="105">
        <v>103</v>
      </c>
      <c r="M103" s="105"/>
      <c r="N103" s="104"/>
      <c r="O103" s="68" t="s">
        <v>245</v>
      </c>
      <c r="P103" s="70">
        <v>44400.77364583333</v>
      </c>
      <c r="Q103" s="68" t="s">
        <v>8490</v>
      </c>
      <c r="R103" s="68"/>
      <c r="S103" s="68"/>
      <c r="T103" s="68"/>
      <c r="U103" s="68"/>
      <c r="V103" s="72" t="str">
        <f>HYPERLINK("https://pbs.twimg.com/profile_images/1190531546001944576/1bc9XLd6_normal.jpg")</f>
        <v>https://pbs.twimg.com/profile_images/1190531546001944576/1bc9XLd6_normal.jpg</v>
      </c>
      <c r="W103" s="70">
        <v>44400.77364583333</v>
      </c>
      <c r="X103" s="76">
        <v>44400</v>
      </c>
      <c r="Y103" s="74" t="s">
        <v>8520</v>
      </c>
      <c r="Z103" s="72" t="str">
        <f>HYPERLINK("https://twitter.com/abdishakurtarah/status/1418640568029229056")</f>
        <v>https://twitter.com/abdishakurtarah/status/1418640568029229056</v>
      </c>
      <c r="AA103" s="68"/>
      <c r="AB103" s="68"/>
      <c r="AC103" s="74" t="s">
        <v>8539</v>
      </c>
      <c r="AD103" s="68"/>
      <c r="AE103" s="68" t="b">
        <v>0</v>
      </c>
      <c r="AF103" s="68">
        <v>0</v>
      </c>
      <c r="AG103" s="74" t="s">
        <v>247</v>
      </c>
      <c r="AH103" s="68" t="b">
        <v>0</v>
      </c>
      <c r="AI103" s="68" t="s">
        <v>248</v>
      </c>
      <c r="AJ103" s="68"/>
      <c r="AK103" s="74" t="s">
        <v>247</v>
      </c>
      <c r="AL103" s="68" t="b">
        <v>0</v>
      </c>
      <c r="AM103" s="68">
        <v>1</v>
      </c>
      <c r="AN103" s="74" t="s">
        <v>8538</v>
      </c>
      <c r="AO103" s="74" t="s">
        <v>249</v>
      </c>
      <c r="AP103" s="68" t="b">
        <v>0</v>
      </c>
      <c r="AQ103" s="74" t="s">
        <v>8538</v>
      </c>
      <c r="AR103" s="68" t="s">
        <v>204</v>
      </c>
      <c r="AS103" s="68">
        <v>0</v>
      </c>
      <c r="AT103" s="68">
        <v>0</v>
      </c>
      <c r="AU103" s="68"/>
      <c r="AV103" s="68"/>
      <c r="AW103" s="68"/>
      <c r="AX103" s="68"/>
      <c r="AY103" s="68"/>
      <c r="AZ103" s="68"/>
      <c r="BA103" s="68"/>
      <c r="BB103" s="68"/>
      <c r="BC103" s="68">
        <v>1</v>
      </c>
      <c r="BD103" s="67" t="str">
        <f>REPLACE(INDEX(GroupVertices[Group],MATCH(Edges99[[#This Row],[Vertex 1]],GroupVertices[Vertex],0)),1,1,"")</f>
        <v>2</v>
      </c>
      <c r="BE103" s="67" t="str">
        <f>REPLACE(INDEX(GroupVertices[Group],MATCH(Edges99[[#This Row],[Vertex 2]],GroupVertices[Vertex],0)),1,1,"")</f>
        <v>2</v>
      </c>
      <c r="BF103" s="49">
        <v>4</v>
      </c>
      <c r="BG103" s="50">
        <v>10.81081081081081</v>
      </c>
      <c r="BH103" s="49">
        <v>0</v>
      </c>
      <c r="BI103" s="50">
        <v>0</v>
      </c>
      <c r="BJ103" s="49">
        <v>0</v>
      </c>
      <c r="BK103" s="50">
        <v>0</v>
      </c>
      <c r="BL103" s="49">
        <v>33</v>
      </c>
      <c r="BM103" s="50">
        <v>89.1891891891892</v>
      </c>
      <c r="BN103" s="49">
        <v>37</v>
      </c>
    </row>
    <row r="104" spans="1:66" ht="15">
      <c r="A104" s="66" t="s">
        <v>8447</v>
      </c>
      <c r="B104" s="66" t="s">
        <v>8448</v>
      </c>
      <c r="C104" s="83"/>
      <c r="D104" s="99"/>
      <c r="E104" s="100"/>
      <c r="F104" s="101"/>
      <c r="G104" s="83"/>
      <c r="H104" s="82"/>
      <c r="I104" s="102"/>
      <c r="J104" s="102"/>
      <c r="K104" s="35" t="s">
        <v>66</v>
      </c>
      <c r="L104" s="105">
        <v>104</v>
      </c>
      <c r="M104" s="105"/>
      <c r="N104" s="104"/>
      <c r="O104" s="68" t="s">
        <v>243</v>
      </c>
      <c r="P104" s="70">
        <v>44400.737858796296</v>
      </c>
      <c r="Q104" s="68" t="s">
        <v>8490</v>
      </c>
      <c r="R104" s="68"/>
      <c r="S104" s="68"/>
      <c r="T104" s="68"/>
      <c r="U104" s="68"/>
      <c r="V104" s="72" t="str">
        <f>HYPERLINK("https://pbs.twimg.com/profile_images/1416815962968530945/C9o9Fz2K_normal.jpg")</f>
        <v>https://pbs.twimg.com/profile_images/1416815962968530945/C9o9Fz2K_normal.jpg</v>
      </c>
      <c r="W104" s="70">
        <v>44400.737858796296</v>
      </c>
      <c r="X104" s="76">
        <v>44400</v>
      </c>
      <c r="Y104" s="74" t="s">
        <v>8519</v>
      </c>
      <c r="Z104" s="72" t="str">
        <f>HYPERLINK("https://twitter.com/abdirazakmoha16/status/1418627602068168706")</f>
        <v>https://twitter.com/abdirazakmoha16/status/1418627602068168706</v>
      </c>
      <c r="AA104" s="68"/>
      <c r="AB104" s="68"/>
      <c r="AC104" s="74" t="s">
        <v>8538</v>
      </c>
      <c r="AD104" s="68"/>
      <c r="AE104" s="68" t="b">
        <v>0</v>
      </c>
      <c r="AF104" s="68">
        <v>2</v>
      </c>
      <c r="AG104" s="74" t="s">
        <v>247</v>
      </c>
      <c r="AH104" s="68" t="b">
        <v>0</v>
      </c>
      <c r="AI104" s="68" t="s">
        <v>248</v>
      </c>
      <c r="AJ104" s="68"/>
      <c r="AK104" s="74" t="s">
        <v>247</v>
      </c>
      <c r="AL104" s="68" t="b">
        <v>0</v>
      </c>
      <c r="AM104" s="68">
        <v>1</v>
      </c>
      <c r="AN104" s="74" t="s">
        <v>247</v>
      </c>
      <c r="AO104" s="74" t="s">
        <v>249</v>
      </c>
      <c r="AP104" s="68" t="b">
        <v>0</v>
      </c>
      <c r="AQ104" s="74" t="s">
        <v>8538</v>
      </c>
      <c r="AR104" s="68" t="s">
        <v>204</v>
      </c>
      <c r="AS104" s="68">
        <v>0</v>
      </c>
      <c r="AT104" s="68">
        <v>0</v>
      </c>
      <c r="AU104" s="68"/>
      <c r="AV104" s="68"/>
      <c r="AW104" s="68"/>
      <c r="AX104" s="68"/>
      <c r="AY104" s="68"/>
      <c r="AZ104" s="68"/>
      <c r="BA104" s="68"/>
      <c r="BB104" s="68"/>
      <c r="BC104" s="68">
        <v>1</v>
      </c>
      <c r="BD104" s="67" t="str">
        <f>REPLACE(INDEX(GroupVertices[Group],MATCH(Edges99[[#This Row],[Vertex 1]],GroupVertices[Vertex],0)),1,1,"")</f>
        <v>2</v>
      </c>
      <c r="BE104" s="67" t="str">
        <f>REPLACE(INDEX(GroupVertices[Group],MATCH(Edges99[[#This Row],[Vertex 2]],GroupVertices[Vertex],0)),1,1,"")</f>
        <v>2</v>
      </c>
      <c r="BF104" s="49"/>
      <c r="BG104" s="50"/>
      <c r="BH104" s="49"/>
      <c r="BI104" s="50"/>
      <c r="BJ104" s="49"/>
      <c r="BK104" s="50"/>
      <c r="BL104" s="49"/>
      <c r="BM104" s="50"/>
      <c r="BN104" s="49"/>
    </row>
    <row r="105" spans="1:66" ht="15">
      <c r="A105" s="66" t="s">
        <v>8447</v>
      </c>
      <c r="B105" s="66" t="s">
        <v>8081</v>
      </c>
      <c r="C105" s="83"/>
      <c r="D105" s="99"/>
      <c r="E105" s="100"/>
      <c r="F105" s="101"/>
      <c r="G105" s="83"/>
      <c r="H105" s="82"/>
      <c r="I105" s="102"/>
      <c r="J105" s="102"/>
      <c r="K105" s="35" t="s">
        <v>65</v>
      </c>
      <c r="L105" s="105">
        <v>105</v>
      </c>
      <c r="M105" s="105"/>
      <c r="N105" s="104"/>
      <c r="O105" s="68" t="s">
        <v>243</v>
      </c>
      <c r="P105" s="70">
        <v>44400.737858796296</v>
      </c>
      <c r="Q105" s="68" t="s">
        <v>8490</v>
      </c>
      <c r="R105" s="68"/>
      <c r="S105" s="68"/>
      <c r="T105" s="68"/>
      <c r="U105" s="68"/>
      <c r="V105" s="72" t="str">
        <f>HYPERLINK("https://pbs.twimg.com/profile_images/1416815962968530945/C9o9Fz2K_normal.jpg")</f>
        <v>https://pbs.twimg.com/profile_images/1416815962968530945/C9o9Fz2K_normal.jpg</v>
      </c>
      <c r="W105" s="70">
        <v>44400.737858796296</v>
      </c>
      <c r="X105" s="76">
        <v>44400</v>
      </c>
      <c r="Y105" s="74" t="s">
        <v>8519</v>
      </c>
      <c r="Z105" s="72" t="str">
        <f>HYPERLINK("https://twitter.com/abdirazakmoha16/status/1418627602068168706")</f>
        <v>https://twitter.com/abdirazakmoha16/status/1418627602068168706</v>
      </c>
      <c r="AA105" s="68"/>
      <c r="AB105" s="68"/>
      <c r="AC105" s="74" t="s">
        <v>8538</v>
      </c>
      <c r="AD105" s="68"/>
      <c r="AE105" s="68" t="b">
        <v>0</v>
      </c>
      <c r="AF105" s="68">
        <v>2</v>
      </c>
      <c r="AG105" s="74" t="s">
        <v>247</v>
      </c>
      <c r="AH105" s="68" t="b">
        <v>0</v>
      </c>
      <c r="AI105" s="68" t="s">
        <v>248</v>
      </c>
      <c r="AJ105" s="68"/>
      <c r="AK105" s="74" t="s">
        <v>247</v>
      </c>
      <c r="AL105" s="68" t="b">
        <v>0</v>
      </c>
      <c r="AM105" s="68">
        <v>1</v>
      </c>
      <c r="AN105" s="74" t="s">
        <v>247</v>
      </c>
      <c r="AO105" s="74" t="s">
        <v>249</v>
      </c>
      <c r="AP105" s="68" t="b">
        <v>0</v>
      </c>
      <c r="AQ105" s="74" t="s">
        <v>8538</v>
      </c>
      <c r="AR105" s="68" t="s">
        <v>204</v>
      </c>
      <c r="AS105" s="68">
        <v>0</v>
      </c>
      <c r="AT105" s="68">
        <v>0</v>
      </c>
      <c r="AU105" s="68"/>
      <c r="AV105" s="68"/>
      <c r="AW105" s="68"/>
      <c r="AX105" s="68"/>
      <c r="AY105" s="68"/>
      <c r="AZ105" s="68"/>
      <c r="BA105" s="68"/>
      <c r="BB105" s="68"/>
      <c r="BC105" s="68">
        <v>1</v>
      </c>
      <c r="BD105" s="67" t="str">
        <f>REPLACE(INDEX(GroupVertices[Group],MATCH(Edges99[[#This Row],[Vertex 1]],GroupVertices[Vertex],0)),1,1,"")</f>
        <v>2</v>
      </c>
      <c r="BE105" s="67" t="str">
        <f>REPLACE(INDEX(GroupVertices[Group],MATCH(Edges99[[#This Row],[Vertex 2]],GroupVertices[Vertex],0)),1,1,"")</f>
        <v>2</v>
      </c>
      <c r="BF105" s="49"/>
      <c r="BG105" s="50"/>
      <c r="BH105" s="49"/>
      <c r="BI105" s="50"/>
      <c r="BJ105" s="49"/>
      <c r="BK105" s="50"/>
      <c r="BL105" s="49"/>
      <c r="BM105" s="50"/>
      <c r="BN105" s="49"/>
    </row>
    <row r="106" spans="1:66" ht="15">
      <c r="A106" s="66" t="s">
        <v>8447</v>
      </c>
      <c r="B106" s="66" t="s">
        <v>8288</v>
      </c>
      <c r="C106" s="83"/>
      <c r="D106" s="99"/>
      <c r="E106" s="100"/>
      <c r="F106" s="101"/>
      <c r="G106" s="83"/>
      <c r="H106" s="82"/>
      <c r="I106" s="102"/>
      <c r="J106" s="102"/>
      <c r="K106" s="35" t="s">
        <v>65</v>
      </c>
      <c r="L106" s="105">
        <v>106</v>
      </c>
      <c r="M106" s="105"/>
      <c r="N106" s="104"/>
      <c r="O106" s="68" t="s">
        <v>243</v>
      </c>
      <c r="P106" s="70">
        <v>44400.737858796296</v>
      </c>
      <c r="Q106" s="68" t="s">
        <v>8490</v>
      </c>
      <c r="R106" s="68"/>
      <c r="S106" s="68"/>
      <c r="T106" s="68"/>
      <c r="U106" s="68"/>
      <c r="V106" s="72" t="str">
        <f>HYPERLINK("https://pbs.twimg.com/profile_images/1416815962968530945/C9o9Fz2K_normal.jpg")</f>
        <v>https://pbs.twimg.com/profile_images/1416815962968530945/C9o9Fz2K_normal.jpg</v>
      </c>
      <c r="W106" s="70">
        <v>44400.737858796296</v>
      </c>
      <c r="X106" s="76">
        <v>44400</v>
      </c>
      <c r="Y106" s="74" t="s">
        <v>8519</v>
      </c>
      <c r="Z106" s="72" t="str">
        <f>HYPERLINK("https://twitter.com/abdirazakmoha16/status/1418627602068168706")</f>
        <v>https://twitter.com/abdirazakmoha16/status/1418627602068168706</v>
      </c>
      <c r="AA106" s="68"/>
      <c r="AB106" s="68"/>
      <c r="AC106" s="74" t="s">
        <v>8538</v>
      </c>
      <c r="AD106" s="68"/>
      <c r="AE106" s="68" t="b">
        <v>0</v>
      </c>
      <c r="AF106" s="68">
        <v>2</v>
      </c>
      <c r="AG106" s="74" t="s">
        <v>247</v>
      </c>
      <c r="AH106" s="68" t="b">
        <v>0</v>
      </c>
      <c r="AI106" s="68" t="s">
        <v>248</v>
      </c>
      <c r="AJ106" s="68"/>
      <c r="AK106" s="74" t="s">
        <v>247</v>
      </c>
      <c r="AL106" s="68" t="b">
        <v>0</v>
      </c>
      <c r="AM106" s="68">
        <v>1</v>
      </c>
      <c r="AN106" s="74" t="s">
        <v>247</v>
      </c>
      <c r="AO106" s="74" t="s">
        <v>249</v>
      </c>
      <c r="AP106" s="68" t="b">
        <v>0</v>
      </c>
      <c r="AQ106" s="74" t="s">
        <v>8538</v>
      </c>
      <c r="AR106" s="68" t="s">
        <v>204</v>
      </c>
      <c r="AS106" s="68">
        <v>0</v>
      </c>
      <c r="AT106" s="68">
        <v>0</v>
      </c>
      <c r="AU106" s="68"/>
      <c r="AV106" s="68"/>
      <c r="AW106" s="68"/>
      <c r="AX106" s="68"/>
      <c r="AY106" s="68"/>
      <c r="AZ106" s="68"/>
      <c r="BA106" s="68"/>
      <c r="BB106" s="68"/>
      <c r="BC106" s="68">
        <v>1</v>
      </c>
      <c r="BD106" s="67" t="str">
        <f>REPLACE(INDEX(GroupVertices[Group],MATCH(Edges99[[#This Row],[Vertex 1]],GroupVertices[Vertex],0)),1,1,"")</f>
        <v>2</v>
      </c>
      <c r="BE106" s="67" t="str">
        <f>REPLACE(INDEX(GroupVertices[Group],MATCH(Edges99[[#This Row],[Vertex 2]],GroupVertices[Vertex],0)),1,1,"")</f>
        <v>2</v>
      </c>
      <c r="BF106" s="49"/>
      <c r="BG106" s="50"/>
      <c r="BH106" s="49"/>
      <c r="BI106" s="50"/>
      <c r="BJ106" s="49"/>
      <c r="BK106" s="50"/>
      <c r="BL106" s="49"/>
      <c r="BM106" s="50"/>
      <c r="BN106" s="49"/>
    </row>
    <row r="107" spans="1:66" ht="15">
      <c r="A107" s="66" t="s">
        <v>8448</v>
      </c>
      <c r="B107" s="66" t="s">
        <v>8447</v>
      </c>
      <c r="C107" s="83"/>
      <c r="D107" s="99"/>
      <c r="E107" s="100"/>
      <c r="F107" s="101"/>
      <c r="G107" s="83"/>
      <c r="H107" s="82"/>
      <c r="I107" s="102"/>
      <c r="J107" s="102"/>
      <c r="K107" s="35" t="s">
        <v>66</v>
      </c>
      <c r="L107" s="105">
        <v>107</v>
      </c>
      <c r="M107" s="105"/>
      <c r="N107" s="104"/>
      <c r="O107" s="68" t="s">
        <v>244</v>
      </c>
      <c r="P107" s="70">
        <v>44400.77364583333</v>
      </c>
      <c r="Q107" s="68" t="s">
        <v>8490</v>
      </c>
      <c r="R107" s="68"/>
      <c r="S107" s="68"/>
      <c r="T107" s="68"/>
      <c r="U107" s="68"/>
      <c r="V107" s="72" t="str">
        <f>HYPERLINK("https://pbs.twimg.com/profile_images/1190531546001944576/1bc9XLd6_normal.jpg")</f>
        <v>https://pbs.twimg.com/profile_images/1190531546001944576/1bc9XLd6_normal.jpg</v>
      </c>
      <c r="W107" s="70">
        <v>44400.77364583333</v>
      </c>
      <c r="X107" s="76">
        <v>44400</v>
      </c>
      <c r="Y107" s="74" t="s">
        <v>8520</v>
      </c>
      <c r="Z107" s="72" t="str">
        <f>HYPERLINK("https://twitter.com/abdishakurtarah/status/1418640568029229056")</f>
        <v>https://twitter.com/abdishakurtarah/status/1418640568029229056</v>
      </c>
      <c r="AA107" s="68"/>
      <c r="AB107" s="68"/>
      <c r="AC107" s="74" t="s">
        <v>8539</v>
      </c>
      <c r="AD107" s="68"/>
      <c r="AE107" s="68" t="b">
        <v>0</v>
      </c>
      <c r="AF107" s="68">
        <v>0</v>
      </c>
      <c r="AG107" s="74" t="s">
        <v>247</v>
      </c>
      <c r="AH107" s="68" t="b">
        <v>0</v>
      </c>
      <c r="AI107" s="68" t="s">
        <v>248</v>
      </c>
      <c r="AJ107" s="68"/>
      <c r="AK107" s="74" t="s">
        <v>247</v>
      </c>
      <c r="AL107" s="68" t="b">
        <v>0</v>
      </c>
      <c r="AM107" s="68">
        <v>1</v>
      </c>
      <c r="AN107" s="74" t="s">
        <v>8538</v>
      </c>
      <c r="AO107" s="74" t="s">
        <v>249</v>
      </c>
      <c r="AP107" s="68" t="b">
        <v>0</v>
      </c>
      <c r="AQ107" s="74" t="s">
        <v>8538</v>
      </c>
      <c r="AR107" s="68" t="s">
        <v>204</v>
      </c>
      <c r="AS107" s="68">
        <v>0</v>
      </c>
      <c r="AT107" s="68">
        <v>0</v>
      </c>
      <c r="AU107" s="68"/>
      <c r="AV107" s="68"/>
      <c r="AW107" s="68"/>
      <c r="AX107" s="68"/>
      <c r="AY107" s="68"/>
      <c r="AZ107" s="68"/>
      <c r="BA107" s="68"/>
      <c r="BB107" s="68"/>
      <c r="BC107" s="68">
        <v>1</v>
      </c>
      <c r="BD107" s="67" t="str">
        <f>REPLACE(INDEX(GroupVertices[Group],MATCH(Edges99[[#This Row],[Vertex 1]],GroupVertices[Vertex],0)),1,1,"")</f>
        <v>2</v>
      </c>
      <c r="BE107" s="67" t="str">
        <f>REPLACE(INDEX(GroupVertices[Group],MATCH(Edges99[[#This Row],[Vertex 2]],GroupVertices[Vertex],0)),1,1,"")</f>
        <v>2</v>
      </c>
      <c r="BF107" s="49"/>
      <c r="BG107" s="50"/>
      <c r="BH107" s="49"/>
      <c r="BI107" s="50"/>
      <c r="BJ107" s="49"/>
      <c r="BK107" s="50"/>
      <c r="BL107" s="49"/>
      <c r="BM107" s="50"/>
      <c r="BN107" s="49"/>
    </row>
    <row r="108" spans="1:66" ht="15">
      <c r="A108" s="66" t="s">
        <v>8258</v>
      </c>
      <c r="B108" s="66" t="s">
        <v>8484</v>
      </c>
      <c r="C108" s="83"/>
      <c r="D108" s="99"/>
      <c r="E108" s="100"/>
      <c r="F108" s="101"/>
      <c r="G108" s="83"/>
      <c r="H108" s="82"/>
      <c r="I108" s="102"/>
      <c r="J108" s="102"/>
      <c r="K108" s="35" t="s">
        <v>65</v>
      </c>
      <c r="L108" s="105">
        <v>108</v>
      </c>
      <c r="M108" s="105"/>
      <c r="N108" s="104"/>
      <c r="O108" s="68" t="s">
        <v>245</v>
      </c>
      <c r="P108" s="70">
        <v>44400.85376157407</v>
      </c>
      <c r="Q108" s="68" t="s">
        <v>8491</v>
      </c>
      <c r="R108" s="72" t="str">
        <f>HYPERLINK("https://cdn.ymaws.com/www.globalschoolsforum.org/resource/resmgr/policy/gsf_policy_brief_19_may.pdf")</f>
        <v>https://cdn.ymaws.com/www.globalschoolsforum.org/resource/resmgr/policy/gsf_policy_brief_19_may.pdf</v>
      </c>
      <c r="S108" s="68" t="s">
        <v>8503</v>
      </c>
      <c r="T108" s="74" t="s">
        <v>8506</v>
      </c>
      <c r="U108" s="68"/>
      <c r="V108" s="72" t="str">
        <f>HYPERLINK("https://pbs.twimg.com/profile_images/523426314967998466/uuEhWK5U_normal.jpeg")</f>
        <v>https://pbs.twimg.com/profile_images/523426314967998466/uuEhWK5U_normal.jpeg</v>
      </c>
      <c r="W108" s="70">
        <v>44400.85376157407</v>
      </c>
      <c r="X108" s="76">
        <v>44400</v>
      </c>
      <c r="Y108" s="74" t="s">
        <v>8521</v>
      </c>
      <c r="Z108" s="72" t="str">
        <f>HYPERLINK("https://twitter.com/ukfiet/status/1418669600699523075")</f>
        <v>https://twitter.com/ukfiet/status/1418669600699523075</v>
      </c>
      <c r="AA108" s="68"/>
      <c r="AB108" s="68"/>
      <c r="AC108" s="74" t="s">
        <v>8540</v>
      </c>
      <c r="AD108" s="68"/>
      <c r="AE108" s="68" t="b">
        <v>0</v>
      </c>
      <c r="AF108" s="68">
        <v>0</v>
      </c>
      <c r="AG108" s="74" t="s">
        <v>247</v>
      </c>
      <c r="AH108" s="68" t="b">
        <v>0</v>
      </c>
      <c r="AI108" s="68" t="s">
        <v>248</v>
      </c>
      <c r="AJ108" s="68"/>
      <c r="AK108" s="74" t="s">
        <v>247</v>
      </c>
      <c r="AL108" s="68" t="b">
        <v>0</v>
      </c>
      <c r="AM108" s="68">
        <v>2</v>
      </c>
      <c r="AN108" s="74" t="s">
        <v>8319</v>
      </c>
      <c r="AO108" s="74" t="s">
        <v>250</v>
      </c>
      <c r="AP108" s="68" t="b">
        <v>0</v>
      </c>
      <c r="AQ108" s="74" t="s">
        <v>8319</v>
      </c>
      <c r="AR108" s="68" t="s">
        <v>204</v>
      </c>
      <c r="AS108" s="68">
        <v>0</v>
      </c>
      <c r="AT108" s="68">
        <v>0</v>
      </c>
      <c r="AU108" s="68"/>
      <c r="AV108" s="68"/>
      <c r="AW108" s="68"/>
      <c r="AX108" s="68"/>
      <c r="AY108" s="68"/>
      <c r="AZ108" s="68"/>
      <c r="BA108" s="68"/>
      <c r="BB108" s="68"/>
      <c r="BC108" s="68">
        <v>1</v>
      </c>
      <c r="BD108" s="67" t="str">
        <f>REPLACE(INDEX(GroupVertices[Group],MATCH(Edges99[[#This Row],[Vertex 1]],GroupVertices[Vertex],0)),1,1,"")</f>
        <v>2</v>
      </c>
      <c r="BE108" s="67" t="str">
        <f>REPLACE(INDEX(GroupVertices[Group],MATCH(Edges99[[#This Row],[Vertex 2]],GroupVertices[Vertex],0)),1,1,"")</f>
        <v>2</v>
      </c>
      <c r="BF108" s="49"/>
      <c r="BG108" s="50"/>
      <c r="BH108" s="49"/>
      <c r="BI108" s="50"/>
      <c r="BJ108" s="49"/>
      <c r="BK108" s="50"/>
      <c r="BL108" s="49"/>
      <c r="BM108" s="50"/>
      <c r="BN108" s="49"/>
    </row>
    <row r="109" spans="1:66" ht="15">
      <c r="A109" s="66" t="s">
        <v>8258</v>
      </c>
      <c r="B109" s="66" t="s">
        <v>8288</v>
      </c>
      <c r="C109" s="83"/>
      <c r="D109" s="99"/>
      <c r="E109" s="100"/>
      <c r="F109" s="101"/>
      <c r="G109" s="83"/>
      <c r="H109" s="82"/>
      <c r="I109" s="102"/>
      <c r="J109" s="102"/>
      <c r="K109" s="35" t="s">
        <v>65</v>
      </c>
      <c r="L109" s="105">
        <v>109</v>
      </c>
      <c r="M109" s="105"/>
      <c r="N109" s="104"/>
      <c r="O109" s="68" t="s">
        <v>245</v>
      </c>
      <c r="P109" s="70">
        <v>44400.85376157407</v>
      </c>
      <c r="Q109" s="68" t="s">
        <v>8491</v>
      </c>
      <c r="R109" s="72" t="str">
        <f>HYPERLINK("https://cdn.ymaws.com/www.globalschoolsforum.org/resource/resmgr/policy/gsf_policy_brief_19_may.pdf")</f>
        <v>https://cdn.ymaws.com/www.globalschoolsforum.org/resource/resmgr/policy/gsf_policy_brief_19_may.pdf</v>
      </c>
      <c r="S109" s="68" t="s">
        <v>8503</v>
      </c>
      <c r="T109" s="74" t="s">
        <v>8506</v>
      </c>
      <c r="U109" s="68"/>
      <c r="V109" s="72" t="str">
        <f>HYPERLINK("https://pbs.twimg.com/profile_images/523426314967998466/uuEhWK5U_normal.jpeg")</f>
        <v>https://pbs.twimg.com/profile_images/523426314967998466/uuEhWK5U_normal.jpeg</v>
      </c>
      <c r="W109" s="70">
        <v>44400.85376157407</v>
      </c>
      <c r="X109" s="76">
        <v>44400</v>
      </c>
      <c r="Y109" s="74" t="s">
        <v>8521</v>
      </c>
      <c r="Z109" s="72" t="str">
        <f>HYPERLINK("https://twitter.com/ukfiet/status/1418669600699523075")</f>
        <v>https://twitter.com/ukfiet/status/1418669600699523075</v>
      </c>
      <c r="AA109" s="68"/>
      <c r="AB109" s="68"/>
      <c r="AC109" s="74" t="s">
        <v>8540</v>
      </c>
      <c r="AD109" s="68"/>
      <c r="AE109" s="68" t="b">
        <v>0</v>
      </c>
      <c r="AF109" s="68">
        <v>0</v>
      </c>
      <c r="AG109" s="74" t="s">
        <v>247</v>
      </c>
      <c r="AH109" s="68" t="b">
        <v>0</v>
      </c>
      <c r="AI109" s="68" t="s">
        <v>248</v>
      </c>
      <c r="AJ109" s="68"/>
      <c r="AK109" s="74" t="s">
        <v>247</v>
      </c>
      <c r="AL109" s="68" t="b">
        <v>0</v>
      </c>
      <c r="AM109" s="68">
        <v>2</v>
      </c>
      <c r="AN109" s="74" t="s">
        <v>8319</v>
      </c>
      <c r="AO109" s="74" t="s">
        <v>250</v>
      </c>
      <c r="AP109" s="68" t="b">
        <v>0</v>
      </c>
      <c r="AQ109" s="74" t="s">
        <v>8319</v>
      </c>
      <c r="AR109" s="68" t="s">
        <v>204</v>
      </c>
      <c r="AS109" s="68">
        <v>0</v>
      </c>
      <c r="AT109" s="68">
        <v>0</v>
      </c>
      <c r="AU109" s="68"/>
      <c r="AV109" s="68"/>
      <c r="AW109" s="68"/>
      <c r="AX109" s="68"/>
      <c r="AY109" s="68"/>
      <c r="AZ109" s="68"/>
      <c r="BA109" s="68"/>
      <c r="BB109" s="68"/>
      <c r="BC109" s="68">
        <v>1</v>
      </c>
      <c r="BD109" s="67" t="str">
        <f>REPLACE(INDEX(GroupVertices[Group],MATCH(Edges99[[#This Row],[Vertex 1]],GroupVertices[Vertex],0)),1,1,"")</f>
        <v>2</v>
      </c>
      <c r="BE109" s="67" t="str">
        <f>REPLACE(INDEX(GroupVertices[Group],MATCH(Edges99[[#This Row],[Vertex 2]],GroupVertices[Vertex],0)),1,1,"")</f>
        <v>2</v>
      </c>
      <c r="BF109" s="49"/>
      <c r="BG109" s="50"/>
      <c r="BH109" s="49"/>
      <c r="BI109" s="50"/>
      <c r="BJ109" s="49"/>
      <c r="BK109" s="50"/>
      <c r="BL109" s="49"/>
      <c r="BM109" s="50"/>
      <c r="BN109" s="49"/>
    </row>
    <row r="110" spans="1:66" ht="15">
      <c r="A110" s="66" t="s">
        <v>8258</v>
      </c>
      <c r="B110" s="66" t="s">
        <v>8280</v>
      </c>
      <c r="C110" s="83"/>
      <c r="D110" s="99"/>
      <c r="E110" s="100"/>
      <c r="F110" s="101"/>
      <c r="G110" s="83"/>
      <c r="H110" s="82"/>
      <c r="I110" s="102"/>
      <c r="J110" s="102"/>
      <c r="K110" s="35" t="s">
        <v>65</v>
      </c>
      <c r="L110" s="105">
        <v>110</v>
      </c>
      <c r="M110" s="105"/>
      <c r="N110" s="104"/>
      <c r="O110" s="68" t="s">
        <v>244</v>
      </c>
      <c r="P110" s="70">
        <v>44400.85376157407</v>
      </c>
      <c r="Q110" s="68" t="s">
        <v>8491</v>
      </c>
      <c r="R110" s="72" t="str">
        <f>HYPERLINK("https://cdn.ymaws.com/www.globalschoolsforum.org/resource/resmgr/policy/gsf_policy_brief_19_may.pdf")</f>
        <v>https://cdn.ymaws.com/www.globalschoolsforum.org/resource/resmgr/policy/gsf_policy_brief_19_may.pdf</v>
      </c>
      <c r="S110" s="68" t="s">
        <v>8503</v>
      </c>
      <c r="T110" s="74" t="s">
        <v>8506</v>
      </c>
      <c r="U110" s="68"/>
      <c r="V110" s="72" t="str">
        <f>HYPERLINK("https://pbs.twimg.com/profile_images/523426314967998466/uuEhWK5U_normal.jpeg")</f>
        <v>https://pbs.twimg.com/profile_images/523426314967998466/uuEhWK5U_normal.jpeg</v>
      </c>
      <c r="W110" s="70">
        <v>44400.85376157407</v>
      </c>
      <c r="X110" s="76">
        <v>44400</v>
      </c>
      <c r="Y110" s="74" t="s">
        <v>8521</v>
      </c>
      <c r="Z110" s="72" t="str">
        <f>HYPERLINK("https://twitter.com/ukfiet/status/1418669600699523075")</f>
        <v>https://twitter.com/ukfiet/status/1418669600699523075</v>
      </c>
      <c r="AA110" s="68"/>
      <c r="AB110" s="68"/>
      <c r="AC110" s="74" t="s">
        <v>8540</v>
      </c>
      <c r="AD110" s="68"/>
      <c r="AE110" s="68" t="b">
        <v>0</v>
      </c>
      <c r="AF110" s="68">
        <v>0</v>
      </c>
      <c r="AG110" s="74" t="s">
        <v>247</v>
      </c>
      <c r="AH110" s="68" t="b">
        <v>0</v>
      </c>
      <c r="AI110" s="68" t="s">
        <v>248</v>
      </c>
      <c r="AJ110" s="68"/>
      <c r="AK110" s="74" t="s">
        <v>247</v>
      </c>
      <c r="AL110" s="68" t="b">
        <v>0</v>
      </c>
      <c r="AM110" s="68">
        <v>2</v>
      </c>
      <c r="AN110" s="74" t="s">
        <v>8319</v>
      </c>
      <c r="AO110" s="74" t="s">
        <v>250</v>
      </c>
      <c r="AP110" s="68" t="b">
        <v>0</v>
      </c>
      <c r="AQ110" s="74" t="s">
        <v>8319</v>
      </c>
      <c r="AR110" s="68" t="s">
        <v>204</v>
      </c>
      <c r="AS110" s="68">
        <v>0</v>
      </c>
      <c r="AT110" s="68">
        <v>0</v>
      </c>
      <c r="AU110" s="68"/>
      <c r="AV110" s="68"/>
      <c r="AW110" s="68"/>
      <c r="AX110" s="68"/>
      <c r="AY110" s="68"/>
      <c r="AZ110" s="68"/>
      <c r="BA110" s="68"/>
      <c r="BB110" s="68"/>
      <c r="BC110" s="68">
        <v>1</v>
      </c>
      <c r="BD110" s="67" t="str">
        <f>REPLACE(INDEX(GroupVertices[Group],MATCH(Edges99[[#This Row],[Vertex 1]],GroupVertices[Vertex],0)),1,1,"")</f>
        <v>2</v>
      </c>
      <c r="BE110" s="67" t="str">
        <f>REPLACE(INDEX(GroupVertices[Group],MATCH(Edges99[[#This Row],[Vertex 2]],GroupVertices[Vertex],0)),1,1,"")</f>
        <v>2</v>
      </c>
      <c r="BF110" s="49">
        <v>1</v>
      </c>
      <c r="BG110" s="50">
        <v>3.0303030303030303</v>
      </c>
      <c r="BH110" s="49">
        <v>0</v>
      </c>
      <c r="BI110" s="50">
        <v>0</v>
      </c>
      <c r="BJ110" s="49">
        <v>0</v>
      </c>
      <c r="BK110" s="50">
        <v>0</v>
      </c>
      <c r="BL110" s="49">
        <v>32</v>
      </c>
      <c r="BM110" s="50">
        <v>96.96969696969697</v>
      </c>
      <c r="BN110" s="49">
        <v>33</v>
      </c>
    </row>
    <row r="111" spans="1:66" ht="15">
      <c r="A111" s="66" t="s">
        <v>8280</v>
      </c>
      <c r="B111" s="66" t="s">
        <v>8484</v>
      </c>
      <c r="C111" s="83"/>
      <c r="D111" s="99"/>
      <c r="E111" s="100"/>
      <c r="F111" s="101"/>
      <c r="G111" s="83"/>
      <c r="H111" s="82"/>
      <c r="I111" s="102"/>
      <c r="J111" s="102"/>
      <c r="K111" s="35" t="s">
        <v>65</v>
      </c>
      <c r="L111" s="105">
        <v>111</v>
      </c>
      <c r="M111" s="105"/>
      <c r="N111" s="104"/>
      <c r="O111" s="68" t="s">
        <v>243</v>
      </c>
      <c r="P111" s="70">
        <v>44400.76516203704</v>
      </c>
      <c r="Q111" s="68" t="s">
        <v>8491</v>
      </c>
      <c r="R111" s="72" t="str">
        <f>HYPERLINK("https://cdn.ymaws.com/www.globalschoolsforum.org/resource/resmgr/policy/gsf_policy_brief_19_may.pdf")</f>
        <v>https://cdn.ymaws.com/www.globalschoolsforum.org/resource/resmgr/policy/gsf_policy_brief_19_may.pdf</v>
      </c>
      <c r="S111" s="68" t="s">
        <v>8503</v>
      </c>
      <c r="T111" s="74" t="s">
        <v>8506</v>
      </c>
      <c r="U111" s="68"/>
      <c r="V111" s="72" t="str">
        <f>HYPERLINK("https://pbs.twimg.com/profile_images/1269706696332587009/809ij3ps_normal.jpg")</f>
        <v>https://pbs.twimg.com/profile_images/1269706696332587009/809ij3ps_normal.jpg</v>
      </c>
      <c r="W111" s="70">
        <v>44400.76516203704</v>
      </c>
      <c r="X111" s="76">
        <v>44400</v>
      </c>
      <c r="Y111" s="74" t="s">
        <v>8096</v>
      </c>
      <c r="Z111" s="72" t="str">
        <f>HYPERLINK("https://twitter.com/zainulabidin_f/status/1418637493088436224")</f>
        <v>https://twitter.com/zainulabidin_f/status/1418637493088436224</v>
      </c>
      <c r="AA111" s="68"/>
      <c r="AB111" s="68"/>
      <c r="AC111" s="74" t="s">
        <v>8319</v>
      </c>
      <c r="AD111" s="68"/>
      <c r="AE111" s="68" t="b">
        <v>0</v>
      </c>
      <c r="AF111" s="68">
        <v>6</v>
      </c>
      <c r="AG111" s="74" t="s">
        <v>247</v>
      </c>
      <c r="AH111" s="68" t="b">
        <v>0</v>
      </c>
      <c r="AI111" s="68" t="s">
        <v>248</v>
      </c>
      <c r="AJ111" s="68"/>
      <c r="AK111" s="74" t="s">
        <v>247</v>
      </c>
      <c r="AL111" s="68" t="b">
        <v>0</v>
      </c>
      <c r="AM111" s="68">
        <v>2</v>
      </c>
      <c r="AN111" s="74" t="s">
        <v>247</v>
      </c>
      <c r="AO111" s="74" t="s">
        <v>249</v>
      </c>
      <c r="AP111" s="68" t="b">
        <v>0</v>
      </c>
      <c r="AQ111" s="74" t="s">
        <v>8319</v>
      </c>
      <c r="AR111" s="68" t="s">
        <v>204</v>
      </c>
      <c r="AS111" s="68">
        <v>0</v>
      </c>
      <c r="AT111" s="68">
        <v>0</v>
      </c>
      <c r="AU111" s="68"/>
      <c r="AV111" s="68"/>
      <c r="AW111" s="68"/>
      <c r="AX111" s="68"/>
      <c r="AY111" s="68"/>
      <c r="AZ111" s="68"/>
      <c r="BA111" s="68"/>
      <c r="BB111" s="68"/>
      <c r="BC111" s="68">
        <v>1</v>
      </c>
      <c r="BD111" s="67" t="str">
        <f>REPLACE(INDEX(GroupVertices[Group],MATCH(Edges99[[#This Row],[Vertex 1]],GroupVertices[Vertex],0)),1,1,"")</f>
        <v>2</v>
      </c>
      <c r="BE111" s="67" t="str">
        <f>REPLACE(INDEX(GroupVertices[Group],MATCH(Edges99[[#This Row],[Vertex 2]],GroupVertices[Vertex],0)),1,1,"")</f>
        <v>2</v>
      </c>
      <c r="BF111" s="49"/>
      <c r="BG111" s="50"/>
      <c r="BH111" s="49"/>
      <c r="BI111" s="50"/>
      <c r="BJ111" s="49"/>
      <c r="BK111" s="50"/>
      <c r="BL111" s="49"/>
      <c r="BM111" s="50"/>
      <c r="BN111" s="49"/>
    </row>
    <row r="112" spans="1:66" ht="15">
      <c r="A112" s="66" t="s">
        <v>8449</v>
      </c>
      <c r="B112" s="66" t="s">
        <v>8484</v>
      </c>
      <c r="C112" s="83"/>
      <c r="D112" s="99"/>
      <c r="E112" s="100"/>
      <c r="F112" s="101"/>
      <c r="G112" s="83"/>
      <c r="H112" s="82"/>
      <c r="I112" s="102"/>
      <c r="J112" s="102"/>
      <c r="K112" s="35" t="s">
        <v>65</v>
      </c>
      <c r="L112" s="105">
        <v>112</v>
      </c>
      <c r="M112" s="105"/>
      <c r="N112" s="104"/>
      <c r="O112" s="68" t="s">
        <v>245</v>
      </c>
      <c r="P112" s="70">
        <v>44400.86717592592</v>
      </c>
      <c r="Q112" s="68" t="s">
        <v>8491</v>
      </c>
      <c r="R112" s="72" t="str">
        <f>HYPERLINK("https://cdn.ymaws.com/www.globalschoolsforum.org/resource/resmgr/policy/gsf_policy_brief_19_may.pdf")</f>
        <v>https://cdn.ymaws.com/www.globalschoolsforum.org/resource/resmgr/policy/gsf_policy_brief_19_may.pdf</v>
      </c>
      <c r="S112" s="68" t="s">
        <v>8503</v>
      </c>
      <c r="T112" s="74" t="s">
        <v>8506</v>
      </c>
      <c r="U112" s="68"/>
      <c r="V112" s="72" t="str">
        <f>HYPERLINK("https://pbs.twimg.com/profile_images/1355067614461124610/RgZ5GoaB_normal.jpg")</f>
        <v>https://pbs.twimg.com/profile_images/1355067614461124610/RgZ5GoaB_normal.jpg</v>
      </c>
      <c r="W112" s="70">
        <v>44400.86717592592</v>
      </c>
      <c r="X112" s="76">
        <v>44400</v>
      </c>
      <c r="Y112" s="74" t="s">
        <v>8522</v>
      </c>
      <c r="Z112" s="72" t="str">
        <f>HYPERLINK("https://twitter.com/eerehloves/status/1418674463642636288")</f>
        <v>https://twitter.com/eerehloves/status/1418674463642636288</v>
      </c>
      <c r="AA112" s="68"/>
      <c r="AB112" s="68"/>
      <c r="AC112" s="74" t="s">
        <v>8541</v>
      </c>
      <c r="AD112" s="68"/>
      <c r="AE112" s="68" t="b">
        <v>0</v>
      </c>
      <c r="AF112" s="68">
        <v>0</v>
      </c>
      <c r="AG112" s="74" t="s">
        <v>247</v>
      </c>
      <c r="AH112" s="68" t="b">
        <v>0</v>
      </c>
      <c r="AI112" s="68" t="s">
        <v>248</v>
      </c>
      <c r="AJ112" s="68"/>
      <c r="AK112" s="74" t="s">
        <v>247</v>
      </c>
      <c r="AL112" s="68" t="b">
        <v>0</v>
      </c>
      <c r="AM112" s="68">
        <v>2</v>
      </c>
      <c r="AN112" s="74" t="s">
        <v>8319</v>
      </c>
      <c r="AO112" s="74" t="s">
        <v>249</v>
      </c>
      <c r="AP112" s="68" t="b">
        <v>0</v>
      </c>
      <c r="AQ112" s="74" t="s">
        <v>8319</v>
      </c>
      <c r="AR112" s="68" t="s">
        <v>204</v>
      </c>
      <c r="AS112" s="68">
        <v>0</v>
      </c>
      <c r="AT112" s="68">
        <v>0</v>
      </c>
      <c r="AU112" s="68"/>
      <c r="AV112" s="68"/>
      <c r="AW112" s="68"/>
      <c r="AX112" s="68"/>
      <c r="AY112" s="68"/>
      <c r="AZ112" s="68"/>
      <c r="BA112" s="68"/>
      <c r="BB112" s="68"/>
      <c r="BC112" s="68">
        <v>1</v>
      </c>
      <c r="BD112" s="67" t="str">
        <f>REPLACE(INDEX(GroupVertices[Group],MATCH(Edges99[[#This Row],[Vertex 1]],GroupVertices[Vertex],0)),1,1,"")</f>
        <v>2</v>
      </c>
      <c r="BE112" s="67" t="str">
        <f>REPLACE(INDEX(GroupVertices[Group],MATCH(Edges99[[#This Row],[Vertex 2]],GroupVertices[Vertex],0)),1,1,"")</f>
        <v>2</v>
      </c>
      <c r="BF112" s="49"/>
      <c r="BG112" s="50"/>
      <c r="BH112" s="49"/>
      <c r="BI112" s="50"/>
      <c r="BJ112" s="49"/>
      <c r="BK112" s="50"/>
      <c r="BL112" s="49"/>
      <c r="BM112" s="50"/>
      <c r="BN112" s="49"/>
    </row>
    <row r="113" spans="1:66" ht="15">
      <c r="A113" s="66" t="s">
        <v>8280</v>
      </c>
      <c r="B113" s="66" t="s">
        <v>8288</v>
      </c>
      <c r="C113" s="83"/>
      <c r="D113" s="99"/>
      <c r="E113" s="100"/>
      <c r="F113" s="101"/>
      <c r="G113" s="83"/>
      <c r="H113" s="82"/>
      <c r="I113" s="102"/>
      <c r="J113" s="102"/>
      <c r="K113" s="35" t="s">
        <v>65</v>
      </c>
      <c r="L113" s="105">
        <v>113</v>
      </c>
      <c r="M113" s="105"/>
      <c r="N113" s="104"/>
      <c r="O113" s="68" t="s">
        <v>243</v>
      </c>
      <c r="P113" s="70">
        <v>44400.76516203704</v>
      </c>
      <c r="Q113" s="68" t="s">
        <v>8491</v>
      </c>
      <c r="R113" s="72" t="str">
        <f>HYPERLINK("https://cdn.ymaws.com/www.globalschoolsforum.org/resource/resmgr/policy/gsf_policy_brief_19_may.pdf")</f>
        <v>https://cdn.ymaws.com/www.globalschoolsforum.org/resource/resmgr/policy/gsf_policy_brief_19_may.pdf</v>
      </c>
      <c r="S113" s="68" t="s">
        <v>8503</v>
      </c>
      <c r="T113" s="74" t="s">
        <v>8506</v>
      </c>
      <c r="U113" s="68"/>
      <c r="V113" s="72" t="str">
        <f>HYPERLINK("https://pbs.twimg.com/profile_images/1269706696332587009/809ij3ps_normal.jpg")</f>
        <v>https://pbs.twimg.com/profile_images/1269706696332587009/809ij3ps_normal.jpg</v>
      </c>
      <c r="W113" s="70">
        <v>44400.76516203704</v>
      </c>
      <c r="X113" s="76">
        <v>44400</v>
      </c>
      <c r="Y113" s="74" t="s">
        <v>8096</v>
      </c>
      <c r="Z113" s="72" t="str">
        <f>HYPERLINK("https://twitter.com/zainulabidin_f/status/1418637493088436224")</f>
        <v>https://twitter.com/zainulabidin_f/status/1418637493088436224</v>
      </c>
      <c r="AA113" s="68"/>
      <c r="AB113" s="68"/>
      <c r="AC113" s="74" t="s">
        <v>8319</v>
      </c>
      <c r="AD113" s="68"/>
      <c r="AE113" s="68" t="b">
        <v>0</v>
      </c>
      <c r="AF113" s="68">
        <v>6</v>
      </c>
      <c r="AG113" s="74" t="s">
        <v>247</v>
      </c>
      <c r="AH113" s="68" t="b">
        <v>0</v>
      </c>
      <c r="AI113" s="68" t="s">
        <v>248</v>
      </c>
      <c r="AJ113" s="68"/>
      <c r="AK113" s="74" t="s">
        <v>247</v>
      </c>
      <c r="AL113" s="68" t="b">
        <v>0</v>
      </c>
      <c r="AM113" s="68">
        <v>2</v>
      </c>
      <c r="AN113" s="74" t="s">
        <v>247</v>
      </c>
      <c r="AO113" s="74" t="s">
        <v>249</v>
      </c>
      <c r="AP113" s="68" t="b">
        <v>0</v>
      </c>
      <c r="AQ113" s="74" t="s">
        <v>8319</v>
      </c>
      <c r="AR113" s="68" t="s">
        <v>204</v>
      </c>
      <c r="AS113" s="68">
        <v>0</v>
      </c>
      <c r="AT113" s="68">
        <v>0</v>
      </c>
      <c r="AU113" s="68"/>
      <c r="AV113" s="68"/>
      <c r="AW113" s="68"/>
      <c r="AX113" s="68"/>
      <c r="AY113" s="68"/>
      <c r="AZ113" s="68"/>
      <c r="BA113" s="68"/>
      <c r="BB113" s="68"/>
      <c r="BC113" s="68">
        <v>2</v>
      </c>
      <c r="BD113" s="67" t="str">
        <f>REPLACE(INDEX(GroupVertices[Group],MATCH(Edges99[[#This Row],[Vertex 1]],GroupVertices[Vertex],0)),1,1,"")</f>
        <v>2</v>
      </c>
      <c r="BE113" s="67" t="str">
        <f>REPLACE(INDEX(GroupVertices[Group],MATCH(Edges99[[#This Row],[Vertex 2]],GroupVertices[Vertex],0)),1,1,"")</f>
        <v>2</v>
      </c>
      <c r="BF113" s="49">
        <v>1</v>
      </c>
      <c r="BG113" s="50">
        <v>3.0303030303030303</v>
      </c>
      <c r="BH113" s="49">
        <v>0</v>
      </c>
      <c r="BI113" s="50">
        <v>0</v>
      </c>
      <c r="BJ113" s="49">
        <v>0</v>
      </c>
      <c r="BK113" s="50">
        <v>0</v>
      </c>
      <c r="BL113" s="49">
        <v>32</v>
      </c>
      <c r="BM113" s="50">
        <v>96.96969696969697</v>
      </c>
      <c r="BN113" s="49">
        <v>33</v>
      </c>
    </row>
    <row r="114" spans="1:66" ht="15">
      <c r="A114" s="66" t="s">
        <v>8280</v>
      </c>
      <c r="B114" s="66" t="s">
        <v>8288</v>
      </c>
      <c r="C114" s="83"/>
      <c r="D114" s="99"/>
      <c r="E114" s="100"/>
      <c r="F114" s="101"/>
      <c r="G114" s="83"/>
      <c r="H114" s="82"/>
      <c r="I114" s="102"/>
      <c r="J114" s="102"/>
      <c r="K114" s="35" t="s">
        <v>65</v>
      </c>
      <c r="L114" s="105">
        <v>114</v>
      </c>
      <c r="M114" s="105"/>
      <c r="N114" s="104"/>
      <c r="O114" s="68" t="s">
        <v>243</v>
      </c>
      <c r="P114" s="70">
        <v>44400.771145833336</v>
      </c>
      <c r="Q114" s="68" t="s">
        <v>8289</v>
      </c>
      <c r="R114" s="68"/>
      <c r="S114" s="68"/>
      <c r="T114" s="74" t="s">
        <v>8301</v>
      </c>
      <c r="U114" s="68"/>
      <c r="V114" s="72" t="str">
        <f>HYPERLINK("https://pbs.twimg.com/profile_images/1269706696332587009/809ij3ps_normal.jpg")</f>
        <v>https://pbs.twimg.com/profile_images/1269706696332587009/809ij3ps_normal.jpg</v>
      </c>
      <c r="W114" s="70">
        <v>44400.771145833336</v>
      </c>
      <c r="X114" s="76">
        <v>44400</v>
      </c>
      <c r="Y114" s="74" t="s">
        <v>8307</v>
      </c>
      <c r="Z114" s="72" t="str">
        <f>HYPERLINK("https://twitter.com/zainulabidin_f/status/1418639661635883011")</f>
        <v>https://twitter.com/zainulabidin_f/status/1418639661635883011</v>
      </c>
      <c r="AA114" s="68"/>
      <c r="AB114" s="68"/>
      <c r="AC114" s="74" t="s">
        <v>8313</v>
      </c>
      <c r="AD114" s="74" t="s">
        <v>8319</v>
      </c>
      <c r="AE114" s="68" t="b">
        <v>0</v>
      </c>
      <c r="AF114" s="68">
        <v>3</v>
      </c>
      <c r="AG114" s="74" t="s">
        <v>8321</v>
      </c>
      <c r="AH114" s="68" t="b">
        <v>0</v>
      </c>
      <c r="AI114" s="68" t="s">
        <v>248</v>
      </c>
      <c r="AJ114" s="68"/>
      <c r="AK114" s="74" t="s">
        <v>247</v>
      </c>
      <c r="AL114" s="68" t="b">
        <v>0</v>
      </c>
      <c r="AM114" s="68">
        <v>0</v>
      </c>
      <c r="AN114" s="74" t="s">
        <v>247</v>
      </c>
      <c r="AO114" s="74" t="s">
        <v>249</v>
      </c>
      <c r="AP114" s="68" t="b">
        <v>0</v>
      </c>
      <c r="AQ114" s="74" t="s">
        <v>8319</v>
      </c>
      <c r="AR114" s="68" t="s">
        <v>204</v>
      </c>
      <c r="AS114" s="68">
        <v>0</v>
      </c>
      <c r="AT114" s="68">
        <v>0</v>
      </c>
      <c r="AU114" s="68"/>
      <c r="AV114" s="68"/>
      <c r="AW114" s="68"/>
      <c r="AX114" s="68"/>
      <c r="AY114" s="68"/>
      <c r="AZ114" s="68"/>
      <c r="BA114" s="68"/>
      <c r="BB114" s="68"/>
      <c r="BC114" s="68">
        <v>2</v>
      </c>
      <c r="BD114" s="67" t="str">
        <f>REPLACE(INDEX(GroupVertices[Group],MATCH(Edges99[[#This Row],[Vertex 1]],GroupVertices[Vertex],0)),1,1,"")</f>
        <v>2</v>
      </c>
      <c r="BE114" s="67" t="str">
        <f>REPLACE(INDEX(GroupVertices[Group],MATCH(Edges99[[#This Row],[Vertex 2]],GroupVertices[Vertex],0)),1,1,"")</f>
        <v>2</v>
      </c>
      <c r="BF114" s="49"/>
      <c r="BG114" s="50"/>
      <c r="BH114" s="49"/>
      <c r="BI114" s="50"/>
      <c r="BJ114" s="49"/>
      <c r="BK114" s="50"/>
      <c r="BL114" s="49"/>
      <c r="BM114" s="50"/>
      <c r="BN114" s="49"/>
    </row>
    <row r="115" spans="1:66" ht="15">
      <c r="A115" s="66" t="s">
        <v>8280</v>
      </c>
      <c r="B115" s="66" t="s">
        <v>242</v>
      </c>
      <c r="C115" s="83"/>
      <c r="D115" s="99"/>
      <c r="E115" s="100"/>
      <c r="F115" s="101"/>
      <c r="G115" s="83"/>
      <c r="H115" s="82"/>
      <c r="I115" s="102"/>
      <c r="J115" s="102"/>
      <c r="K115" s="35" t="s">
        <v>65</v>
      </c>
      <c r="L115" s="105">
        <v>115</v>
      </c>
      <c r="M115" s="105"/>
      <c r="N115" s="104"/>
      <c r="O115" s="68" t="s">
        <v>243</v>
      </c>
      <c r="P115" s="70">
        <v>44400.771145833336</v>
      </c>
      <c r="Q115" s="68" t="s">
        <v>8289</v>
      </c>
      <c r="R115" s="68"/>
      <c r="S115" s="68"/>
      <c r="T115" s="74" t="s">
        <v>8301</v>
      </c>
      <c r="U115" s="68"/>
      <c r="V115" s="72" t="str">
        <f>HYPERLINK("https://pbs.twimg.com/profile_images/1269706696332587009/809ij3ps_normal.jpg")</f>
        <v>https://pbs.twimg.com/profile_images/1269706696332587009/809ij3ps_normal.jpg</v>
      </c>
      <c r="W115" s="70">
        <v>44400.771145833336</v>
      </c>
      <c r="X115" s="76">
        <v>44400</v>
      </c>
      <c r="Y115" s="74" t="s">
        <v>8307</v>
      </c>
      <c r="Z115" s="72" t="str">
        <f>HYPERLINK("https://twitter.com/zainulabidin_f/status/1418639661635883011")</f>
        <v>https://twitter.com/zainulabidin_f/status/1418639661635883011</v>
      </c>
      <c r="AA115" s="68"/>
      <c r="AB115" s="68"/>
      <c r="AC115" s="74" t="s">
        <v>8313</v>
      </c>
      <c r="AD115" s="74" t="s">
        <v>8319</v>
      </c>
      <c r="AE115" s="68" t="b">
        <v>0</v>
      </c>
      <c r="AF115" s="68">
        <v>3</v>
      </c>
      <c r="AG115" s="74" t="s">
        <v>8321</v>
      </c>
      <c r="AH115" s="68" t="b">
        <v>0</v>
      </c>
      <c r="AI115" s="68" t="s">
        <v>248</v>
      </c>
      <c r="AJ115" s="68"/>
      <c r="AK115" s="74" t="s">
        <v>247</v>
      </c>
      <c r="AL115" s="68" t="b">
        <v>0</v>
      </c>
      <c r="AM115" s="68">
        <v>0</v>
      </c>
      <c r="AN115" s="74" t="s">
        <v>247</v>
      </c>
      <c r="AO115" s="74" t="s">
        <v>249</v>
      </c>
      <c r="AP115" s="68" t="b">
        <v>0</v>
      </c>
      <c r="AQ115" s="74" t="s">
        <v>8319</v>
      </c>
      <c r="AR115" s="68" t="s">
        <v>204</v>
      </c>
      <c r="AS115" s="68">
        <v>0</v>
      </c>
      <c r="AT115" s="68">
        <v>0</v>
      </c>
      <c r="AU115" s="68"/>
      <c r="AV115" s="68"/>
      <c r="AW115" s="68"/>
      <c r="AX115" s="68"/>
      <c r="AY115" s="68"/>
      <c r="AZ115" s="68"/>
      <c r="BA115" s="68"/>
      <c r="BB115" s="68"/>
      <c r="BC115" s="68">
        <v>1</v>
      </c>
      <c r="BD115" s="67" t="str">
        <f>REPLACE(INDEX(GroupVertices[Group],MATCH(Edges99[[#This Row],[Vertex 1]],GroupVertices[Vertex],0)),1,1,"")</f>
        <v>2</v>
      </c>
      <c r="BE115" s="67" t="str">
        <f>REPLACE(INDEX(GroupVertices[Group],MATCH(Edges99[[#This Row],[Vertex 2]],GroupVertices[Vertex],0)),1,1,"")</f>
        <v>2</v>
      </c>
      <c r="BF115" s="49">
        <v>1</v>
      </c>
      <c r="BG115" s="50">
        <v>2.9411764705882355</v>
      </c>
      <c r="BH115" s="49">
        <v>1</v>
      </c>
      <c r="BI115" s="50">
        <v>2.9411764705882355</v>
      </c>
      <c r="BJ115" s="49">
        <v>0</v>
      </c>
      <c r="BK115" s="50">
        <v>0</v>
      </c>
      <c r="BL115" s="49">
        <v>32</v>
      </c>
      <c r="BM115" s="50">
        <v>94.11764705882354</v>
      </c>
      <c r="BN115" s="49">
        <v>34</v>
      </c>
    </row>
    <row r="116" spans="1:66" ht="15">
      <c r="A116" s="66" t="s">
        <v>8449</v>
      </c>
      <c r="B116" s="66" t="s">
        <v>8280</v>
      </c>
      <c r="C116" s="83"/>
      <c r="D116" s="99"/>
      <c r="E116" s="100"/>
      <c r="F116" s="101"/>
      <c r="G116" s="83"/>
      <c r="H116" s="82"/>
      <c r="I116" s="102"/>
      <c r="J116" s="102"/>
      <c r="K116" s="35" t="s">
        <v>65</v>
      </c>
      <c r="L116" s="105">
        <v>116</v>
      </c>
      <c r="M116" s="105"/>
      <c r="N116" s="104"/>
      <c r="O116" s="68" t="s">
        <v>244</v>
      </c>
      <c r="P116" s="70">
        <v>44400.86717592592</v>
      </c>
      <c r="Q116" s="68" t="s">
        <v>8491</v>
      </c>
      <c r="R116" s="72" t="str">
        <f>HYPERLINK("https://cdn.ymaws.com/www.globalschoolsforum.org/resource/resmgr/policy/gsf_policy_brief_19_may.pdf")</f>
        <v>https://cdn.ymaws.com/www.globalschoolsforum.org/resource/resmgr/policy/gsf_policy_brief_19_may.pdf</v>
      </c>
      <c r="S116" s="68" t="s">
        <v>8503</v>
      </c>
      <c r="T116" s="74" t="s">
        <v>8506</v>
      </c>
      <c r="U116" s="68"/>
      <c r="V116" s="72" t="str">
        <f>HYPERLINK("https://pbs.twimg.com/profile_images/1355067614461124610/RgZ5GoaB_normal.jpg")</f>
        <v>https://pbs.twimg.com/profile_images/1355067614461124610/RgZ5GoaB_normal.jpg</v>
      </c>
      <c r="W116" s="70">
        <v>44400.86717592592</v>
      </c>
      <c r="X116" s="76">
        <v>44400</v>
      </c>
      <c r="Y116" s="74" t="s">
        <v>8522</v>
      </c>
      <c r="Z116" s="72" t="str">
        <f>HYPERLINK("https://twitter.com/eerehloves/status/1418674463642636288")</f>
        <v>https://twitter.com/eerehloves/status/1418674463642636288</v>
      </c>
      <c r="AA116" s="68"/>
      <c r="AB116" s="68"/>
      <c r="AC116" s="74" t="s">
        <v>8541</v>
      </c>
      <c r="AD116" s="68"/>
      <c r="AE116" s="68" t="b">
        <v>0</v>
      </c>
      <c r="AF116" s="68">
        <v>0</v>
      </c>
      <c r="AG116" s="74" t="s">
        <v>247</v>
      </c>
      <c r="AH116" s="68" t="b">
        <v>0</v>
      </c>
      <c r="AI116" s="68" t="s">
        <v>248</v>
      </c>
      <c r="AJ116" s="68"/>
      <c r="AK116" s="74" t="s">
        <v>247</v>
      </c>
      <c r="AL116" s="68" t="b">
        <v>0</v>
      </c>
      <c r="AM116" s="68">
        <v>2</v>
      </c>
      <c r="AN116" s="74" t="s">
        <v>8319</v>
      </c>
      <c r="AO116" s="74" t="s">
        <v>249</v>
      </c>
      <c r="AP116" s="68" t="b">
        <v>0</v>
      </c>
      <c r="AQ116" s="74" t="s">
        <v>8319</v>
      </c>
      <c r="AR116" s="68" t="s">
        <v>204</v>
      </c>
      <c r="AS116" s="68">
        <v>0</v>
      </c>
      <c r="AT116" s="68">
        <v>0</v>
      </c>
      <c r="AU116" s="68"/>
      <c r="AV116" s="68"/>
      <c r="AW116" s="68"/>
      <c r="AX116" s="68"/>
      <c r="AY116" s="68"/>
      <c r="AZ116" s="68"/>
      <c r="BA116" s="68"/>
      <c r="BB116" s="68"/>
      <c r="BC116" s="68">
        <v>1</v>
      </c>
      <c r="BD116" s="67" t="str">
        <f>REPLACE(INDEX(GroupVertices[Group],MATCH(Edges99[[#This Row],[Vertex 1]],GroupVertices[Vertex],0)),1,1,"")</f>
        <v>2</v>
      </c>
      <c r="BE116" s="67" t="str">
        <f>REPLACE(INDEX(GroupVertices[Group],MATCH(Edges99[[#This Row],[Vertex 2]],GroupVertices[Vertex],0)),1,1,"")</f>
        <v>2</v>
      </c>
      <c r="BF116" s="49"/>
      <c r="BG116" s="50"/>
      <c r="BH116" s="49"/>
      <c r="BI116" s="50"/>
      <c r="BJ116" s="49"/>
      <c r="BK116" s="50"/>
      <c r="BL116" s="49"/>
      <c r="BM116" s="50"/>
      <c r="BN116" s="49"/>
    </row>
    <row r="117" spans="1:66" ht="15">
      <c r="A117" s="66" t="s">
        <v>8449</v>
      </c>
      <c r="B117" s="66" t="s">
        <v>8288</v>
      </c>
      <c r="C117" s="83"/>
      <c r="D117" s="99"/>
      <c r="E117" s="100"/>
      <c r="F117" s="101"/>
      <c r="G117" s="83"/>
      <c r="H117" s="82"/>
      <c r="I117" s="102"/>
      <c r="J117" s="102"/>
      <c r="K117" s="35" t="s">
        <v>65</v>
      </c>
      <c r="L117" s="105">
        <v>117</v>
      </c>
      <c r="M117" s="105"/>
      <c r="N117" s="104"/>
      <c r="O117" s="68" t="s">
        <v>245</v>
      </c>
      <c r="P117" s="70">
        <v>44400.86717592592</v>
      </c>
      <c r="Q117" s="68" t="s">
        <v>8491</v>
      </c>
      <c r="R117" s="72" t="str">
        <f>HYPERLINK("https://cdn.ymaws.com/www.globalschoolsforum.org/resource/resmgr/policy/gsf_policy_brief_19_may.pdf")</f>
        <v>https://cdn.ymaws.com/www.globalschoolsforum.org/resource/resmgr/policy/gsf_policy_brief_19_may.pdf</v>
      </c>
      <c r="S117" s="68" t="s">
        <v>8503</v>
      </c>
      <c r="T117" s="74" t="s">
        <v>8506</v>
      </c>
      <c r="U117" s="68"/>
      <c r="V117" s="72" t="str">
        <f>HYPERLINK("https://pbs.twimg.com/profile_images/1355067614461124610/RgZ5GoaB_normal.jpg")</f>
        <v>https://pbs.twimg.com/profile_images/1355067614461124610/RgZ5GoaB_normal.jpg</v>
      </c>
      <c r="W117" s="70">
        <v>44400.86717592592</v>
      </c>
      <c r="X117" s="76">
        <v>44400</v>
      </c>
      <c r="Y117" s="74" t="s">
        <v>8522</v>
      </c>
      <c r="Z117" s="72" t="str">
        <f>HYPERLINK("https://twitter.com/eerehloves/status/1418674463642636288")</f>
        <v>https://twitter.com/eerehloves/status/1418674463642636288</v>
      </c>
      <c r="AA117" s="68"/>
      <c r="AB117" s="68"/>
      <c r="AC117" s="74" t="s">
        <v>8541</v>
      </c>
      <c r="AD117" s="68"/>
      <c r="AE117" s="68" t="b">
        <v>0</v>
      </c>
      <c r="AF117" s="68">
        <v>0</v>
      </c>
      <c r="AG117" s="74" t="s">
        <v>247</v>
      </c>
      <c r="AH117" s="68" t="b">
        <v>0</v>
      </c>
      <c r="AI117" s="68" t="s">
        <v>248</v>
      </c>
      <c r="AJ117" s="68"/>
      <c r="AK117" s="74" t="s">
        <v>247</v>
      </c>
      <c r="AL117" s="68" t="b">
        <v>0</v>
      </c>
      <c r="AM117" s="68">
        <v>2</v>
      </c>
      <c r="AN117" s="74" t="s">
        <v>8319</v>
      </c>
      <c r="AO117" s="74" t="s">
        <v>249</v>
      </c>
      <c r="AP117" s="68" t="b">
        <v>0</v>
      </c>
      <c r="AQ117" s="74" t="s">
        <v>8319</v>
      </c>
      <c r="AR117" s="68" t="s">
        <v>204</v>
      </c>
      <c r="AS117" s="68">
        <v>0</v>
      </c>
      <c r="AT117" s="68">
        <v>0</v>
      </c>
      <c r="AU117" s="68"/>
      <c r="AV117" s="68"/>
      <c r="AW117" s="68"/>
      <c r="AX117" s="68"/>
      <c r="AY117" s="68"/>
      <c r="AZ117" s="68"/>
      <c r="BA117" s="68"/>
      <c r="BB117" s="68"/>
      <c r="BC117" s="68">
        <v>1</v>
      </c>
      <c r="BD117" s="67" t="str">
        <f>REPLACE(INDEX(GroupVertices[Group],MATCH(Edges99[[#This Row],[Vertex 1]],GroupVertices[Vertex],0)),1,1,"")</f>
        <v>2</v>
      </c>
      <c r="BE117" s="67" t="str">
        <f>REPLACE(INDEX(GroupVertices[Group],MATCH(Edges99[[#This Row],[Vertex 2]],GroupVertices[Vertex],0)),1,1,"")</f>
        <v>2</v>
      </c>
      <c r="BF117" s="49">
        <v>1</v>
      </c>
      <c r="BG117" s="50">
        <v>3.0303030303030303</v>
      </c>
      <c r="BH117" s="49">
        <v>0</v>
      </c>
      <c r="BI117" s="50">
        <v>0</v>
      </c>
      <c r="BJ117" s="49">
        <v>0</v>
      </c>
      <c r="BK117" s="50">
        <v>0</v>
      </c>
      <c r="BL117" s="49">
        <v>32</v>
      </c>
      <c r="BM117" s="50">
        <v>96.96969696969697</v>
      </c>
      <c r="BN117" s="49">
        <v>33</v>
      </c>
    </row>
    <row r="118" spans="1:66" ht="15">
      <c r="A118" s="66" t="s">
        <v>8288</v>
      </c>
      <c r="B118" s="66" t="s">
        <v>8284</v>
      </c>
      <c r="C118" s="83"/>
      <c r="D118" s="99"/>
      <c r="E118" s="100"/>
      <c r="F118" s="101"/>
      <c r="G118" s="83"/>
      <c r="H118" s="82"/>
      <c r="I118" s="102"/>
      <c r="J118" s="102"/>
      <c r="K118" s="35" t="s">
        <v>65</v>
      </c>
      <c r="L118" s="105">
        <v>118</v>
      </c>
      <c r="M118" s="105"/>
      <c r="N118" s="104"/>
      <c r="O118" s="68" t="s">
        <v>243</v>
      </c>
      <c r="P118" s="70">
        <v>44397.49681712963</v>
      </c>
      <c r="Q118" s="68" t="s">
        <v>8492</v>
      </c>
      <c r="R118" s="72" t="str">
        <f>HYPERLINK("https://hundred.org/en/articles/4-musts-for-increasing-children-s-social-and-emotional-capabilities-globally#959aff90")</f>
        <v>https://hundred.org/en/articles/4-musts-for-increasing-children-s-social-and-emotional-capabilities-globally#959aff90</v>
      </c>
      <c r="S118" s="68" t="s">
        <v>8295</v>
      </c>
      <c r="T118" s="74" t="s">
        <v>8507</v>
      </c>
      <c r="U118" s="72" t="str">
        <f>HYPERLINK("https://pbs.twimg.com/ext_tw_video_thumb/1417453052143890432/pu/img/dsE77UK2u_zvTeFC.jpg")</f>
        <v>https://pbs.twimg.com/ext_tw_video_thumb/1417453052143890432/pu/img/dsE77UK2u_zvTeFC.jpg</v>
      </c>
      <c r="V118" s="72" t="str">
        <f>HYPERLINK("https://pbs.twimg.com/ext_tw_video_thumb/1417453052143890432/pu/img/dsE77UK2u_zvTeFC.jpg")</f>
        <v>https://pbs.twimg.com/ext_tw_video_thumb/1417453052143890432/pu/img/dsE77UK2u_zvTeFC.jpg</v>
      </c>
      <c r="W118" s="70">
        <v>44397.49681712963</v>
      </c>
      <c r="X118" s="76">
        <v>44397</v>
      </c>
      <c r="Y118" s="74" t="s">
        <v>8523</v>
      </c>
      <c r="Z118" s="72" t="str">
        <f>HYPERLINK("https://twitter.com/gsf_talks/status/1417453088604975109")</f>
        <v>https://twitter.com/gsf_talks/status/1417453088604975109</v>
      </c>
      <c r="AA118" s="68"/>
      <c r="AB118" s="68"/>
      <c r="AC118" s="74" t="s">
        <v>8542</v>
      </c>
      <c r="AD118" s="68"/>
      <c r="AE118" s="68" t="b">
        <v>0</v>
      </c>
      <c r="AF118" s="68">
        <v>3</v>
      </c>
      <c r="AG118" s="74" t="s">
        <v>247</v>
      </c>
      <c r="AH118" s="68" t="b">
        <v>0</v>
      </c>
      <c r="AI118" s="68" t="s">
        <v>248</v>
      </c>
      <c r="AJ118" s="68"/>
      <c r="AK118" s="74" t="s">
        <v>247</v>
      </c>
      <c r="AL118" s="68" t="b">
        <v>0</v>
      </c>
      <c r="AM118" s="68">
        <v>0</v>
      </c>
      <c r="AN118" s="74" t="s">
        <v>247</v>
      </c>
      <c r="AO118" s="74" t="s">
        <v>250</v>
      </c>
      <c r="AP118" s="68" t="b">
        <v>0</v>
      </c>
      <c r="AQ118" s="74" t="s">
        <v>8542</v>
      </c>
      <c r="AR118" s="68" t="s">
        <v>204</v>
      </c>
      <c r="AS118" s="68">
        <v>0</v>
      </c>
      <c r="AT118" s="68">
        <v>0</v>
      </c>
      <c r="AU118" s="68"/>
      <c r="AV118" s="68"/>
      <c r="AW118" s="68"/>
      <c r="AX118" s="68"/>
      <c r="AY118" s="68"/>
      <c r="AZ118" s="68"/>
      <c r="BA118" s="68"/>
      <c r="BB118" s="68"/>
      <c r="BC118" s="68">
        <v>1</v>
      </c>
      <c r="BD118" s="67" t="str">
        <f>REPLACE(INDEX(GroupVertices[Group],MATCH(Edges99[[#This Row],[Vertex 1]],GroupVertices[Vertex],0)),1,1,"")</f>
        <v>2</v>
      </c>
      <c r="BE118" s="67" t="str">
        <f>REPLACE(INDEX(GroupVertices[Group],MATCH(Edges99[[#This Row],[Vertex 2]],GroupVertices[Vertex],0)),1,1,"")</f>
        <v>2</v>
      </c>
      <c r="BF118" s="49">
        <v>3</v>
      </c>
      <c r="BG118" s="50">
        <v>8.571428571428571</v>
      </c>
      <c r="BH118" s="49">
        <v>0</v>
      </c>
      <c r="BI118" s="50">
        <v>0</v>
      </c>
      <c r="BJ118" s="49">
        <v>0</v>
      </c>
      <c r="BK118" s="50">
        <v>0</v>
      </c>
      <c r="BL118" s="49">
        <v>32</v>
      </c>
      <c r="BM118" s="50">
        <v>91.42857142857143</v>
      </c>
      <c r="BN118" s="49">
        <v>35</v>
      </c>
    </row>
    <row r="119" spans="1:66" ht="15">
      <c r="A119" s="66" t="s">
        <v>8288</v>
      </c>
      <c r="B119" s="66" t="s">
        <v>8485</v>
      </c>
      <c r="C119" s="83"/>
      <c r="D119" s="99"/>
      <c r="E119" s="100"/>
      <c r="F119" s="101"/>
      <c r="G119" s="83"/>
      <c r="H119" s="82"/>
      <c r="I119" s="102"/>
      <c r="J119" s="102"/>
      <c r="K119" s="35" t="s">
        <v>65</v>
      </c>
      <c r="L119" s="105">
        <v>119</v>
      </c>
      <c r="M119" s="105"/>
      <c r="N119" s="104"/>
      <c r="O119" s="68" t="s">
        <v>243</v>
      </c>
      <c r="P119" s="70">
        <v>44398.459085648145</v>
      </c>
      <c r="Q119" s="68" t="s">
        <v>8493</v>
      </c>
      <c r="R119" s="68"/>
      <c r="S119" s="68"/>
      <c r="T119" s="74" t="s">
        <v>8508</v>
      </c>
      <c r="U119" s="68"/>
      <c r="V119" s="72" t="str">
        <f>HYPERLINK("https://pbs.twimg.com/profile_images/827178657785462785/sVHtOVFb_normal.jpg")</f>
        <v>https://pbs.twimg.com/profile_images/827178657785462785/sVHtOVFb_normal.jpg</v>
      </c>
      <c r="W119" s="70">
        <v>44398.459085648145</v>
      </c>
      <c r="X119" s="76">
        <v>44398</v>
      </c>
      <c r="Y119" s="74" t="s">
        <v>8524</v>
      </c>
      <c r="Z119" s="72" t="str">
        <f>HYPERLINK("https://twitter.com/gsf_talks/status/1417801800942379008")</f>
        <v>https://twitter.com/gsf_talks/status/1417801800942379008</v>
      </c>
      <c r="AA119" s="68"/>
      <c r="AB119" s="68"/>
      <c r="AC119" s="74" t="s">
        <v>8543</v>
      </c>
      <c r="AD119" s="74" t="s">
        <v>8542</v>
      </c>
      <c r="AE119" s="68" t="b">
        <v>0</v>
      </c>
      <c r="AF119" s="68">
        <v>2</v>
      </c>
      <c r="AG119" s="74" t="s">
        <v>8337</v>
      </c>
      <c r="AH119" s="68" t="b">
        <v>0</v>
      </c>
      <c r="AI119" s="68" t="s">
        <v>248</v>
      </c>
      <c r="AJ119" s="68"/>
      <c r="AK119" s="74" t="s">
        <v>247</v>
      </c>
      <c r="AL119" s="68" t="b">
        <v>0</v>
      </c>
      <c r="AM119" s="68">
        <v>0</v>
      </c>
      <c r="AN119" s="74" t="s">
        <v>247</v>
      </c>
      <c r="AO119" s="74" t="s">
        <v>250</v>
      </c>
      <c r="AP119" s="68" t="b">
        <v>0</v>
      </c>
      <c r="AQ119" s="74" t="s">
        <v>8542</v>
      </c>
      <c r="AR119" s="68" t="s">
        <v>204</v>
      </c>
      <c r="AS119" s="68">
        <v>0</v>
      </c>
      <c r="AT119" s="68">
        <v>0</v>
      </c>
      <c r="AU119" s="68"/>
      <c r="AV119" s="68"/>
      <c r="AW119" s="68"/>
      <c r="AX119" s="68"/>
      <c r="AY119" s="68"/>
      <c r="AZ119" s="68"/>
      <c r="BA119" s="68"/>
      <c r="BB119" s="68"/>
      <c r="BC119" s="68">
        <v>2</v>
      </c>
      <c r="BD119" s="67" t="str">
        <f>REPLACE(INDEX(GroupVertices[Group],MATCH(Edges99[[#This Row],[Vertex 1]],GroupVertices[Vertex],0)),1,1,"")</f>
        <v>2</v>
      </c>
      <c r="BE119" s="67" t="str">
        <f>REPLACE(INDEX(GroupVertices[Group],MATCH(Edges99[[#This Row],[Vertex 2]],GroupVertices[Vertex],0)),1,1,"")</f>
        <v>2</v>
      </c>
      <c r="BF119" s="49"/>
      <c r="BG119" s="50"/>
      <c r="BH119" s="49"/>
      <c r="BI119" s="50"/>
      <c r="BJ119" s="49"/>
      <c r="BK119" s="50"/>
      <c r="BL119" s="49"/>
      <c r="BM119" s="50"/>
      <c r="BN119" s="49"/>
    </row>
    <row r="120" spans="1:66" ht="15">
      <c r="A120" s="66" t="s">
        <v>8288</v>
      </c>
      <c r="B120" s="66" t="s">
        <v>8485</v>
      </c>
      <c r="C120" s="83"/>
      <c r="D120" s="99"/>
      <c r="E120" s="100"/>
      <c r="F120" s="101"/>
      <c r="G120" s="83"/>
      <c r="H120" s="82"/>
      <c r="I120" s="102"/>
      <c r="J120" s="102"/>
      <c r="K120" s="35" t="s">
        <v>65</v>
      </c>
      <c r="L120" s="105">
        <v>120</v>
      </c>
      <c r="M120" s="105"/>
      <c r="N120" s="104"/>
      <c r="O120" s="68" t="s">
        <v>243</v>
      </c>
      <c r="P120" s="70">
        <v>44398.60611111111</v>
      </c>
      <c r="Q120" s="68" t="s">
        <v>8494</v>
      </c>
      <c r="R120" s="68"/>
      <c r="S120" s="68"/>
      <c r="T120" s="74" t="s">
        <v>8508</v>
      </c>
      <c r="U120" s="68"/>
      <c r="V120" s="72" t="str">
        <f>HYPERLINK("https://pbs.twimg.com/profile_images/827178657785462785/sVHtOVFb_normal.jpg")</f>
        <v>https://pbs.twimg.com/profile_images/827178657785462785/sVHtOVFb_normal.jpg</v>
      </c>
      <c r="W120" s="70">
        <v>44398.60611111111</v>
      </c>
      <c r="X120" s="76">
        <v>44398</v>
      </c>
      <c r="Y120" s="74" t="s">
        <v>8525</v>
      </c>
      <c r="Z120" s="72" t="str">
        <f>HYPERLINK("https://twitter.com/gsf_talks/status/1417855082226348039")</f>
        <v>https://twitter.com/gsf_talks/status/1417855082226348039</v>
      </c>
      <c r="AA120" s="68"/>
      <c r="AB120" s="68"/>
      <c r="AC120" s="74" t="s">
        <v>8544</v>
      </c>
      <c r="AD120" s="74" t="s">
        <v>8545</v>
      </c>
      <c r="AE120" s="68" t="b">
        <v>0</v>
      </c>
      <c r="AF120" s="68">
        <v>2</v>
      </c>
      <c r="AG120" s="74" t="s">
        <v>8337</v>
      </c>
      <c r="AH120" s="68" t="b">
        <v>0</v>
      </c>
      <c r="AI120" s="68" t="s">
        <v>248</v>
      </c>
      <c r="AJ120" s="68"/>
      <c r="AK120" s="74" t="s">
        <v>247</v>
      </c>
      <c r="AL120" s="68" t="b">
        <v>0</v>
      </c>
      <c r="AM120" s="68">
        <v>0</v>
      </c>
      <c r="AN120" s="74" t="s">
        <v>247</v>
      </c>
      <c r="AO120" s="74" t="s">
        <v>250</v>
      </c>
      <c r="AP120" s="68" t="b">
        <v>0</v>
      </c>
      <c r="AQ120" s="74" t="s">
        <v>8545</v>
      </c>
      <c r="AR120" s="68" t="s">
        <v>204</v>
      </c>
      <c r="AS120" s="68">
        <v>0</v>
      </c>
      <c r="AT120" s="68">
        <v>0</v>
      </c>
      <c r="AU120" s="68"/>
      <c r="AV120" s="68"/>
      <c r="AW120" s="68"/>
      <c r="AX120" s="68"/>
      <c r="AY120" s="68"/>
      <c r="AZ120" s="68"/>
      <c r="BA120" s="68"/>
      <c r="BB120" s="68"/>
      <c r="BC120" s="68">
        <v>2</v>
      </c>
      <c r="BD120" s="67" t="str">
        <f>REPLACE(INDEX(GroupVertices[Group],MATCH(Edges99[[#This Row],[Vertex 1]],GroupVertices[Vertex],0)),1,1,"")</f>
        <v>2</v>
      </c>
      <c r="BE120" s="67" t="str">
        <f>REPLACE(INDEX(GroupVertices[Group],MATCH(Edges99[[#This Row],[Vertex 2]],GroupVertices[Vertex],0)),1,1,"")</f>
        <v>2</v>
      </c>
      <c r="BF120" s="49"/>
      <c r="BG120" s="50"/>
      <c r="BH120" s="49"/>
      <c r="BI120" s="50"/>
      <c r="BJ120" s="49"/>
      <c r="BK120" s="50"/>
      <c r="BL120" s="49"/>
      <c r="BM120" s="50"/>
      <c r="BN120" s="49"/>
    </row>
    <row r="121" spans="1:66" ht="15">
      <c r="A121" s="66" t="s">
        <v>8281</v>
      </c>
      <c r="B121" s="66" t="s">
        <v>8285</v>
      </c>
      <c r="C121" s="83"/>
      <c r="D121" s="99"/>
      <c r="E121" s="100"/>
      <c r="F121" s="101"/>
      <c r="G121" s="83"/>
      <c r="H121" s="82"/>
      <c r="I121" s="102"/>
      <c r="J121" s="102"/>
      <c r="K121" s="35" t="s">
        <v>65</v>
      </c>
      <c r="L121" s="105">
        <v>121</v>
      </c>
      <c r="M121" s="105"/>
      <c r="N121" s="104"/>
      <c r="O121" s="68" t="s">
        <v>243</v>
      </c>
      <c r="P121" s="70">
        <v>44400.34001157407</v>
      </c>
      <c r="Q121" s="68" t="s">
        <v>8290</v>
      </c>
      <c r="R121" s="72" t="str">
        <f>HYPERLINK("https://dignitasproject.org/join-dignitas-global-education-summit/")</f>
        <v>https://dignitasproject.org/join-dignitas-global-education-summit/</v>
      </c>
      <c r="S121" s="68" t="s">
        <v>8297</v>
      </c>
      <c r="T121" s="74" t="s">
        <v>8300</v>
      </c>
      <c r="U121" s="68"/>
      <c r="V121" s="72" t="str">
        <f>HYPERLINK("https://pbs.twimg.com/profile_images/666299605626298368/PdxOVLW7_normal.jpg")</f>
        <v>https://pbs.twimg.com/profile_images/666299605626298368/PdxOVLW7_normal.jpg</v>
      </c>
      <c r="W121" s="70">
        <v>44400.34001157407</v>
      </c>
      <c r="X121" s="76">
        <v>44400</v>
      </c>
      <c r="Y121" s="74" t="s">
        <v>8308</v>
      </c>
      <c r="Z121" s="72" t="str">
        <f>HYPERLINK("https://twitter.com/deborahkimathi/status/1418483424340455432")</f>
        <v>https://twitter.com/deborahkimathi/status/1418483424340455432</v>
      </c>
      <c r="AA121" s="68"/>
      <c r="AB121" s="68"/>
      <c r="AC121" s="74" t="s">
        <v>8314</v>
      </c>
      <c r="AD121" s="68"/>
      <c r="AE121" s="68" t="b">
        <v>0</v>
      </c>
      <c r="AF121" s="68">
        <v>7</v>
      </c>
      <c r="AG121" s="74" t="s">
        <v>247</v>
      </c>
      <c r="AH121" s="68" t="b">
        <v>0</v>
      </c>
      <c r="AI121" s="68" t="s">
        <v>248</v>
      </c>
      <c r="AJ121" s="68"/>
      <c r="AK121" s="74" t="s">
        <v>247</v>
      </c>
      <c r="AL121" s="68" t="b">
        <v>0</v>
      </c>
      <c r="AM121" s="68">
        <v>2</v>
      </c>
      <c r="AN121" s="74" t="s">
        <v>247</v>
      </c>
      <c r="AO121" s="74" t="s">
        <v>249</v>
      </c>
      <c r="AP121" s="68" t="b">
        <v>0</v>
      </c>
      <c r="AQ121" s="74" t="s">
        <v>8314</v>
      </c>
      <c r="AR121" s="68" t="s">
        <v>244</v>
      </c>
      <c r="AS121" s="68">
        <v>0</v>
      </c>
      <c r="AT121" s="68">
        <v>0</v>
      </c>
      <c r="AU121" s="68"/>
      <c r="AV121" s="68"/>
      <c r="AW121" s="68"/>
      <c r="AX121" s="68"/>
      <c r="AY121" s="68"/>
      <c r="AZ121" s="68"/>
      <c r="BA121" s="68"/>
      <c r="BB121" s="68"/>
      <c r="BC121" s="68">
        <v>1</v>
      </c>
      <c r="BD121" s="67" t="str">
        <f>REPLACE(INDEX(GroupVertices[Group],MATCH(Edges99[[#This Row],[Vertex 1]],GroupVertices[Vertex],0)),1,1,"")</f>
        <v>4</v>
      </c>
      <c r="BE121" s="67" t="str">
        <f>REPLACE(INDEX(GroupVertices[Group],MATCH(Edges99[[#This Row],[Vertex 2]],GroupVertices[Vertex],0)),1,1,"")</f>
        <v>4</v>
      </c>
      <c r="BF121" s="49"/>
      <c r="BG121" s="50"/>
      <c r="BH121" s="49"/>
      <c r="BI121" s="50"/>
      <c r="BJ121" s="49"/>
      <c r="BK121" s="50"/>
      <c r="BL121" s="49"/>
      <c r="BM121" s="50"/>
      <c r="BN121" s="49"/>
    </row>
    <row r="122" spans="1:66" ht="15">
      <c r="A122" s="66" t="s">
        <v>8288</v>
      </c>
      <c r="B122" s="66" t="s">
        <v>8285</v>
      </c>
      <c r="C122" s="83"/>
      <c r="D122" s="99"/>
      <c r="E122" s="100"/>
      <c r="F122" s="101"/>
      <c r="G122" s="83"/>
      <c r="H122" s="82"/>
      <c r="I122" s="102"/>
      <c r="J122" s="102"/>
      <c r="K122" s="35" t="s">
        <v>65</v>
      </c>
      <c r="L122" s="105">
        <v>122</v>
      </c>
      <c r="M122" s="105"/>
      <c r="N122" s="104"/>
      <c r="O122" s="68" t="s">
        <v>245</v>
      </c>
      <c r="P122" s="70">
        <v>44400.39666666667</v>
      </c>
      <c r="Q122" s="68" t="s">
        <v>8290</v>
      </c>
      <c r="R122" s="72" t="str">
        <f>HYPERLINK("https://dignitasproject.org/join-dignitas-global-education-summit/")</f>
        <v>https://dignitasproject.org/join-dignitas-global-education-summit/</v>
      </c>
      <c r="S122" s="68" t="s">
        <v>8297</v>
      </c>
      <c r="T122" s="74" t="s">
        <v>8300</v>
      </c>
      <c r="U122" s="68"/>
      <c r="V122" s="72" t="str">
        <f>HYPERLINK("https://pbs.twimg.com/profile_images/827178657785462785/sVHtOVFb_normal.jpg")</f>
        <v>https://pbs.twimg.com/profile_images/827178657785462785/sVHtOVFb_normal.jpg</v>
      </c>
      <c r="W122" s="70">
        <v>44400.39666666667</v>
      </c>
      <c r="X122" s="76">
        <v>44400</v>
      </c>
      <c r="Y122" s="74" t="s">
        <v>8309</v>
      </c>
      <c r="Z122" s="72" t="str">
        <f>HYPERLINK("https://twitter.com/gsf_talks/status/1418503956968271880")</f>
        <v>https://twitter.com/gsf_talks/status/1418503956968271880</v>
      </c>
      <c r="AA122" s="68"/>
      <c r="AB122" s="68"/>
      <c r="AC122" s="74" t="s">
        <v>8315</v>
      </c>
      <c r="AD122" s="68"/>
      <c r="AE122" s="68" t="b">
        <v>0</v>
      </c>
      <c r="AF122" s="68">
        <v>0</v>
      </c>
      <c r="AG122" s="74" t="s">
        <v>247</v>
      </c>
      <c r="AH122" s="68" t="b">
        <v>0</v>
      </c>
      <c r="AI122" s="68" t="s">
        <v>248</v>
      </c>
      <c r="AJ122" s="68"/>
      <c r="AK122" s="74" t="s">
        <v>247</v>
      </c>
      <c r="AL122" s="68" t="b">
        <v>0</v>
      </c>
      <c r="AM122" s="68">
        <v>2</v>
      </c>
      <c r="AN122" s="74" t="s">
        <v>8314</v>
      </c>
      <c r="AO122" s="74" t="s">
        <v>250</v>
      </c>
      <c r="AP122" s="68" t="b">
        <v>0</v>
      </c>
      <c r="AQ122" s="74" t="s">
        <v>8314</v>
      </c>
      <c r="AR122" s="68" t="s">
        <v>204</v>
      </c>
      <c r="AS122" s="68">
        <v>0</v>
      </c>
      <c r="AT122" s="68">
        <v>0</v>
      </c>
      <c r="AU122" s="68"/>
      <c r="AV122" s="68"/>
      <c r="AW122" s="68"/>
      <c r="AX122" s="68"/>
      <c r="AY122" s="68"/>
      <c r="AZ122" s="68"/>
      <c r="BA122" s="68"/>
      <c r="BB122" s="68"/>
      <c r="BC122" s="68">
        <v>1</v>
      </c>
      <c r="BD122" s="67" t="str">
        <f>REPLACE(INDEX(GroupVertices[Group],MATCH(Edges99[[#This Row],[Vertex 1]],GroupVertices[Vertex],0)),1,1,"")</f>
        <v>2</v>
      </c>
      <c r="BE122" s="67" t="str">
        <f>REPLACE(INDEX(GroupVertices[Group],MATCH(Edges99[[#This Row],[Vertex 2]],GroupVertices[Vertex],0)),1,1,"")</f>
        <v>4</v>
      </c>
      <c r="BF122" s="49"/>
      <c r="BG122" s="50"/>
      <c r="BH122" s="49"/>
      <c r="BI122" s="50"/>
      <c r="BJ122" s="49"/>
      <c r="BK122" s="50"/>
      <c r="BL122" s="49"/>
      <c r="BM122" s="50"/>
      <c r="BN122" s="49"/>
    </row>
    <row r="123" spans="1:66" ht="15">
      <c r="A123" s="66" t="s">
        <v>8281</v>
      </c>
      <c r="B123" s="66" t="s">
        <v>242</v>
      </c>
      <c r="C123" s="83"/>
      <c r="D123" s="99"/>
      <c r="E123" s="100"/>
      <c r="F123" s="101"/>
      <c r="G123" s="83"/>
      <c r="H123" s="82"/>
      <c r="I123" s="102"/>
      <c r="J123" s="102"/>
      <c r="K123" s="35" t="s">
        <v>65</v>
      </c>
      <c r="L123" s="105">
        <v>123</v>
      </c>
      <c r="M123" s="105"/>
      <c r="N123" s="104"/>
      <c r="O123" s="68" t="s">
        <v>243</v>
      </c>
      <c r="P123" s="70">
        <v>44400.34001157407</v>
      </c>
      <c r="Q123" s="68" t="s">
        <v>8290</v>
      </c>
      <c r="R123" s="72" t="str">
        <f>HYPERLINK("https://dignitasproject.org/join-dignitas-global-education-summit/")</f>
        <v>https://dignitasproject.org/join-dignitas-global-education-summit/</v>
      </c>
      <c r="S123" s="68" t="s">
        <v>8297</v>
      </c>
      <c r="T123" s="74" t="s">
        <v>8300</v>
      </c>
      <c r="U123" s="68"/>
      <c r="V123" s="72" t="str">
        <f>HYPERLINK("https://pbs.twimg.com/profile_images/666299605626298368/PdxOVLW7_normal.jpg")</f>
        <v>https://pbs.twimg.com/profile_images/666299605626298368/PdxOVLW7_normal.jpg</v>
      </c>
      <c r="W123" s="70">
        <v>44400.34001157407</v>
      </c>
      <c r="X123" s="76">
        <v>44400</v>
      </c>
      <c r="Y123" s="74" t="s">
        <v>8308</v>
      </c>
      <c r="Z123" s="72" t="str">
        <f>HYPERLINK("https://twitter.com/deborahkimathi/status/1418483424340455432")</f>
        <v>https://twitter.com/deborahkimathi/status/1418483424340455432</v>
      </c>
      <c r="AA123" s="68"/>
      <c r="AB123" s="68"/>
      <c r="AC123" s="74" t="s">
        <v>8314</v>
      </c>
      <c r="AD123" s="68"/>
      <c r="AE123" s="68" t="b">
        <v>0</v>
      </c>
      <c r="AF123" s="68">
        <v>7</v>
      </c>
      <c r="AG123" s="74" t="s">
        <v>247</v>
      </c>
      <c r="AH123" s="68" t="b">
        <v>0</v>
      </c>
      <c r="AI123" s="68" t="s">
        <v>248</v>
      </c>
      <c r="AJ123" s="68"/>
      <c r="AK123" s="74" t="s">
        <v>247</v>
      </c>
      <c r="AL123" s="68" t="b">
        <v>0</v>
      </c>
      <c r="AM123" s="68">
        <v>2</v>
      </c>
      <c r="AN123" s="74" t="s">
        <v>247</v>
      </c>
      <c r="AO123" s="74" t="s">
        <v>249</v>
      </c>
      <c r="AP123" s="68" t="b">
        <v>0</v>
      </c>
      <c r="AQ123" s="74" t="s">
        <v>8314</v>
      </c>
      <c r="AR123" s="68" t="s">
        <v>244</v>
      </c>
      <c r="AS123" s="68">
        <v>0</v>
      </c>
      <c r="AT123" s="68">
        <v>0</v>
      </c>
      <c r="AU123" s="68"/>
      <c r="AV123" s="68"/>
      <c r="AW123" s="68"/>
      <c r="AX123" s="68"/>
      <c r="AY123" s="68"/>
      <c r="AZ123" s="68"/>
      <c r="BA123" s="68"/>
      <c r="BB123" s="68"/>
      <c r="BC123" s="68">
        <v>1</v>
      </c>
      <c r="BD123" s="67" t="str">
        <f>REPLACE(INDEX(GroupVertices[Group],MATCH(Edges99[[#This Row],[Vertex 1]],GroupVertices[Vertex],0)),1,1,"")</f>
        <v>4</v>
      </c>
      <c r="BE123" s="67" t="str">
        <f>REPLACE(INDEX(GroupVertices[Group],MATCH(Edges99[[#This Row],[Vertex 2]],GroupVertices[Vertex],0)),1,1,"")</f>
        <v>2</v>
      </c>
      <c r="BF123" s="49"/>
      <c r="BG123" s="50"/>
      <c r="BH123" s="49"/>
      <c r="BI123" s="50"/>
      <c r="BJ123" s="49"/>
      <c r="BK123" s="50"/>
      <c r="BL123" s="49"/>
      <c r="BM123" s="50"/>
      <c r="BN123" s="49"/>
    </row>
    <row r="124" spans="1:66" ht="15">
      <c r="A124" s="66" t="s">
        <v>8281</v>
      </c>
      <c r="B124" s="66" t="s">
        <v>8283</v>
      </c>
      <c r="C124" s="83"/>
      <c r="D124" s="99"/>
      <c r="E124" s="100"/>
      <c r="F124" s="101"/>
      <c r="G124" s="83"/>
      <c r="H124" s="82"/>
      <c r="I124" s="102"/>
      <c r="J124" s="102"/>
      <c r="K124" s="35" t="s">
        <v>65</v>
      </c>
      <c r="L124" s="105">
        <v>124</v>
      </c>
      <c r="M124" s="105"/>
      <c r="N124" s="104"/>
      <c r="O124" s="68" t="s">
        <v>243</v>
      </c>
      <c r="P124" s="70">
        <v>44400.34001157407</v>
      </c>
      <c r="Q124" s="68" t="s">
        <v>8290</v>
      </c>
      <c r="R124" s="72" t="str">
        <f>HYPERLINK("https://dignitasproject.org/join-dignitas-global-education-summit/")</f>
        <v>https://dignitasproject.org/join-dignitas-global-education-summit/</v>
      </c>
      <c r="S124" s="68" t="s">
        <v>8297</v>
      </c>
      <c r="T124" s="74" t="s">
        <v>8300</v>
      </c>
      <c r="U124" s="68"/>
      <c r="V124" s="72" t="str">
        <f>HYPERLINK("https://pbs.twimg.com/profile_images/666299605626298368/PdxOVLW7_normal.jpg")</f>
        <v>https://pbs.twimg.com/profile_images/666299605626298368/PdxOVLW7_normal.jpg</v>
      </c>
      <c r="W124" s="70">
        <v>44400.34001157407</v>
      </c>
      <c r="X124" s="76">
        <v>44400</v>
      </c>
      <c r="Y124" s="74" t="s">
        <v>8308</v>
      </c>
      <c r="Z124" s="72" t="str">
        <f>HYPERLINK("https://twitter.com/deborahkimathi/status/1418483424340455432")</f>
        <v>https://twitter.com/deborahkimathi/status/1418483424340455432</v>
      </c>
      <c r="AA124" s="68"/>
      <c r="AB124" s="68"/>
      <c r="AC124" s="74" t="s">
        <v>8314</v>
      </c>
      <c r="AD124" s="68"/>
      <c r="AE124" s="68" t="b">
        <v>0</v>
      </c>
      <c r="AF124" s="68">
        <v>7</v>
      </c>
      <c r="AG124" s="74" t="s">
        <v>247</v>
      </c>
      <c r="AH124" s="68" t="b">
        <v>0</v>
      </c>
      <c r="AI124" s="68" t="s">
        <v>248</v>
      </c>
      <c r="AJ124" s="68"/>
      <c r="AK124" s="74" t="s">
        <v>247</v>
      </c>
      <c r="AL124" s="68" t="b">
        <v>0</v>
      </c>
      <c r="AM124" s="68">
        <v>2</v>
      </c>
      <c r="AN124" s="74" t="s">
        <v>247</v>
      </c>
      <c r="AO124" s="74" t="s">
        <v>249</v>
      </c>
      <c r="AP124" s="68" t="b">
        <v>0</v>
      </c>
      <c r="AQ124" s="74" t="s">
        <v>8314</v>
      </c>
      <c r="AR124" s="68" t="s">
        <v>244</v>
      </c>
      <c r="AS124" s="68">
        <v>0</v>
      </c>
      <c r="AT124" s="68">
        <v>0</v>
      </c>
      <c r="AU124" s="68"/>
      <c r="AV124" s="68"/>
      <c r="AW124" s="68"/>
      <c r="AX124" s="68"/>
      <c r="AY124" s="68"/>
      <c r="AZ124" s="68"/>
      <c r="BA124" s="68"/>
      <c r="BB124" s="68"/>
      <c r="BC124" s="68">
        <v>1</v>
      </c>
      <c r="BD124" s="67" t="str">
        <f>REPLACE(INDEX(GroupVertices[Group],MATCH(Edges99[[#This Row],[Vertex 1]],GroupVertices[Vertex],0)),1,1,"")</f>
        <v>4</v>
      </c>
      <c r="BE124" s="67" t="str">
        <f>REPLACE(INDEX(GroupVertices[Group],MATCH(Edges99[[#This Row],[Vertex 2]],GroupVertices[Vertex],0)),1,1,"")</f>
        <v>4</v>
      </c>
      <c r="BF124" s="49">
        <v>3</v>
      </c>
      <c r="BG124" s="50">
        <v>10</v>
      </c>
      <c r="BH124" s="49">
        <v>0</v>
      </c>
      <c r="BI124" s="50">
        <v>0</v>
      </c>
      <c r="BJ124" s="49">
        <v>0</v>
      </c>
      <c r="BK124" s="50">
        <v>0</v>
      </c>
      <c r="BL124" s="49">
        <v>27</v>
      </c>
      <c r="BM124" s="50">
        <v>90</v>
      </c>
      <c r="BN124" s="49">
        <v>30</v>
      </c>
    </row>
    <row r="125" spans="1:66" ht="15">
      <c r="A125" s="66" t="s">
        <v>8281</v>
      </c>
      <c r="B125" s="66" t="s">
        <v>8288</v>
      </c>
      <c r="C125" s="83"/>
      <c r="D125" s="99"/>
      <c r="E125" s="100"/>
      <c r="F125" s="101"/>
      <c r="G125" s="83"/>
      <c r="H125" s="82"/>
      <c r="I125" s="102"/>
      <c r="J125" s="102"/>
      <c r="K125" s="35" t="s">
        <v>66</v>
      </c>
      <c r="L125" s="105">
        <v>125</v>
      </c>
      <c r="M125" s="105"/>
      <c r="N125" s="104"/>
      <c r="O125" s="68" t="s">
        <v>243</v>
      </c>
      <c r="P125" s="70">
        <v>44400.34130787037</v>
      </c>
      <c r="Q125" s="68" t="s">
        <v>8488</v>
      </c>
      <c r="R125" s="68"/>
      <c r="S125" s="68"/>
      <c r="T125" s="68"/>
      <c r="U125" s="68"/>
      <c r="V125" s="72" t="str">
        <f>HYPERLINK("https://pbs.twimg.com/profile_images/666299605626298368/PdxOVLW7_normal.jpg")</f>
        <v>https://pbs.twimg.com/profile_images/666299605626298368/PdxOVLW7_normal.jpg</v>
      </c>
      <c r="W125" s="70">
        <v>44400.34130787037</v>
      </c>
      <c r="X125" s="76">
        <v>44400</v>
      </c>
      <c r="Y125" s="74" t="s">
        <v>8517</v>
      </c>
      <c r="Z125" s="72" t="str">
        <f>HYPERLINK("https://twitter.com/deborahkimathi/status/1418483897478926340")</f>
        <v>https://twitter.com/deborahkimathi/status/1418483897478926340</v>
      </c>
      <c r="AA125" s="68"/>
      <c r="AB125" s="68"/>
      <c r="AC125" s="74" t="s">
        <v>8536</v>
      </c>
      <c r="AD125" s="74" t="s">
        <v>8314</v>
      </c>
      <c r="AE125" s="68" t="b">
        <v>0</v>
      </c>
      <c r="AF125" s="68">
        <v>1</v>
      </c>
      <c r="AG125" s="74" t="s">
        <v>8336</v>
      </c>
      <c r="AH125" s="68" t="b">
        <v>0</v>
      </c>
      <c r="AI125" s="68" t="s">
        <v>8097</v>
      </c>
      <c r="AJ125" s="68"/>
      <c r="AK125" s="74" t="s">
        <v>247</v>
      </c>
      <c r="AL125" s="68" t="b">
        <v>0</v>
      </c>
      <c r="AM125" s="68">
        <v>0</v>
      </c>
      <c r="AN125" s="74" t="s">
        <v>247</v>
      </c>
      <c r="AO125" s="74" t="s">
        <v>249</v>
      </c>
      <c r="AP125" s="68" t="b">
        <v>0</v>
      </c>
      <c r="AQ125" s="74" t="s">
        <v>8314</v>
      </c>
      <c r="AR125" s="68" t="s">
        <v>204</v>
      </c>
      <c r="AS125" s="68">
        <v>0</v>
      </c>
      <c r="AT125" s="68">
        <v>0</v>
      </c>
      <c r="AU125" s="68"/>
      <c r="AV125" s="68"/>
      <c r="AW125" s="68"/>
      <c r="AX125" s="68"/>
      <c r="AY125" s="68"/>
      <c r="AZ125" s="68"/>
      <c r="BA125" s="68"/>
      <c r="BB125" s="68"/>
      <c r="BC125" s="68">
        <v>1</v>
      </c>
      <c r="BD125" s="67" t="str">
        <f>REPLACE(INDEX(GroupVertices[Group],MATCH(Edges99[[#This Row],[Vertex 1]],GroupVertices[Vertex],0)),1,1,"")</f>
        <v>4</v>
      </c>
      <c r="BE125" s="67" t="str">
        <f>REPLACE(INDEX(GroupVertices[Group],MATCH(Edges99[[#This Row],[Vertex 2]],GroupVertices[Vertex],0)),1,1,"")</f>
        <v>2</v>
      </c>
      <c r="BF125" s="49"/>
      <c r="BG125" s="50"/>
      <c r="BH125" s="49"/>
      <c r="BI125" s="50"/>
      <c r="BJ125" s="49"/>
      <c r="BK125" s="50"/>
      <c r="BL125" s="49"/>
      <c r="BM125" s="50"/>
      <c r="BN125" s="49"/>
    </row>
    <row r="126" spans="1:66" ht="15">
      <c r="A126" s="66" t="s">
        <v>8288</v>
      </c>
      <c r="B126" s="66" t="s">
        <v>8281</v>
      </c>
      <c r="C126" s="83"/>
      <c r="D126" s="99"/>
      <c r="E126" s="100"/>
      <c r="F126" s="101"/>
      <c r="G126" s="83"/>
      <c r="H126" s="82"/>
      <c r="I126" s="102"/>
      <c r="J126" s="102"/>
      <c r="K126" s="35" t="s">
        <v>66</v>
      </c>
      <c r="L126" s="105">
        <v>126</v>
      </c>
      <c r="M126" s="105"/>
      <c r="N126" s="104"/>
      <c r="O126" s="68" t="s">
        <v>243</v>
      </c>
      <c r="P126" s="70">
        <v>44398.60528935185</v>
      </c>
      <c r="Q126" s="68" t="s">
        <v>8495</v>
      </c>
      <c r="R126" s="68"/>
      <c r="S126" s="68"/>
      <c r="T126" s="74" t="s">
        <v>8509</v>
      </c>
      <c r="U126" s="72" t="str">
        <f>HYPERLINK("https://pbs.twimg.com/media/E607WXHVcAE_EaA.jpg")</f>
        <v>https://pbs.twimg.com/media/E607WXHVcAE_EaA.jpg</v>
      </c>
      <c r="V126" s="72" t="str">
        <f>HYPERLINK("https://pbs.twimg.com/media/E607WXHVcAE_EaA.jpg")</f>
        <v>https://pbs.twimg.com/media/E607WXHVcAE_EaA.jpg</v>
      </c>
      <c r="W126" s="70">
        <v>44398.60528935185</v>
      </c>
      <c r="X126" s="76">
        <v>44398</v>
      </c>
      <c r="Y126" s="74" t="s">
        <v>8305</v>
      </c>
      <c r="Z126" s="72" t="str">
        <f>HYPERLINK("https://twitter.com/gsf_talks/status/1417854785416429568")</f>
        <v>https://twitter.com/gsf_talks/status/1417854785416429568</v>
      </c>
      <c r="AA126" s="68"/>
      <c r="AB126" s="68"/>
      <c r="AC126" s="74" t="s">
        <v>8545</v>
      </c>
      <c r="AD126" s="68"/>
      <c r="AE126" s="68" t="b">
        <v>0</v>
      </c>
      <c r="AF126" s="68">
        <v>7</v>
      </c>
      <c r="AG126" s="74" t="s">
        <v>247</v>
      </c>
      <c r="AH126" s="68" t="b">
        <v>0</v>
      </c>
      <c r="AI126" s="68" t="s">
        <v>248</v>
      </c>
      <c r="AJ126" s="68"/>
      <c r="AK126" s="74" t="s">
        <v>247</v>
      </c>
      <c r="AL126" s="68" t="b">
        <v>0</v>
      </c>
      <c r="AM126" s="68">
        <v>2</v>
      </c>
      <c r="AN126" s="74" t="s">
        <v>247</v>
      </c>
      <c r="AO126" s="74" t="s">
        <v>250</v>
      </c>
      <c r="AP126" s="68" t="b">
        <v>0</v>
      </c>
      <c r="AQ126" s="74" t="s">
        <v>8545</v>
      </c>
      <c r="AR126" s="68" t="s">
        <v>204</v>
      </c>
      <c r="AS126" s="68">
        <v>0</v>
      </c>
      <c r="AT126" s="68">
        <v>0</v>
      </c>
      <c r="AU126" s="68"/>
      <c r="AV126" s="68"/>
      <c r="AW126" s="68"/>
      <c r="AX126" s="68"/>
      <c r="AY126" s="68"/>
      <c r="AZ126" s="68"/>
      <c r="BA126" s="68"/>
      <c r="BB126" s="68"/>
      <c r="BC126" s="68">
        <v>2</v>
      </c>
      <c r="BD126" s="67" t="str">
        <f>REPLACE(INDEX(GroupVertices[Group],MATCH(Edges99[[#This Row],[Vertex 1]],GroupVertices[Vertex],0)),1,1,"")</f>
        <v>2</v>
      </c>
      <c r="BE126" s="67" t="str">
        <f>REPLACE(INDEX(GroupVertices[Group],MATCH(Edges99[[#This Row],[Vertex 2]],GroupVertices[Vertex],0)),1,1,"")</f>
        <v>4</v>
      </c>
      <c r="BF126" s="49"/>
      <c r="BG126" s="50"/>
      <c r="BH126" s="49"/>
      <c r="BI126" s="50"/>
      <c r="BJ126" s="49"/>
      <c r="BK126" s="50"/>
      <c r="BL126" s="49"/>
      <c r="BM126" s="50"/>
      <c r="BN126" s="49"/>
    </row>
    <row r="127" spans="1:66" ht="15">
      <c r="A127" s="66" t="s">
        <v>8288</v>
      </c>
      <c r="B127" s="66" t="s">
        <v>8281</v>
      </c>
      <c r="C127" s="83"/>
      <c r="D127" s="99"/>
      <c r="E127" s="100"/>
      <c r="F127" s="101"/>
      <c r="G127" s="83"/>
      <c r="H127" s="82"/>
      <c r="I127" s="102"/>
      <c r="J127" s="102"/>
      <c r="K127" s="35" t="s">
        <v>66</v>
      </c>
      <c r="L127" s="105">
        <v>127</v>
      </c>
      <c r="M127" s="105"/>
      <c r="N127" s="104"/>
      <c r="O127" s="68" t="s">
        <v>244</v>
      </c>
      <c r="P127" s="70">
        <v>44400.39666666667</v>
      </c>
      <c r="Q127" s="68" t="s">
        <v>8290</v>
      </c>
      <c r="R127" s="72" t="str">
        <f>HYPERLINK("https://dignitasproject.org/join-dignitas-global-education-summit/")</f>
        <v>https://dignitasproject.org/join-dignitas-global-education-summit/</v>
      </c>
      <c r="S127" s="68" t="s">
        <v>8297</v>
      </c>
      <c r="T127" s="74" t="s">
        <v>8300</v>
      </c>
      <c r="U127" s="68"/>
      <c r="V127" s="72" t="str">
        <f>HYPERLINK("https://pbs.twimg.com/profile_images/827178657785462785/sVHtOVFb_normal.jpg")</f>
        <v>https://pbs.twimg.com/profile_images/827178657785462785/sVHtOVFb_normal.jpg</v>
      </c>
      <c r="W127" s="70">
        <v>44400.39666666667</v>
      </c>
      <c r="X127" s="76">
        <v>44400</v>
      </c>
      <c r="Y127" s="74" t="s">
        <v>8309</v>
      </c>
      <c r="Z127" s="72" t="str">
        <f>HYPERLINK("https://twitter.com/gsf_talks/status/1418503956968271880")</f>
        <v>https://twitter.com/gsf_talks/status/1418503956968271880</v>
      </c>
      <c r="AA127" s="68"/>
      <c r="AB127" s="68"/>
      <c r="AC127" s="74" t="s">
        <v>8315</v>
      </c>
      <c r="AD127" s="68"/>
      <c r="AE127" s="68" t="b">
        <v>0</v>
      </c>
      <c r="AF127" s="68">
        <v>0</v>
      </c>
      <c r="AG127" s="74" t="s">
        <v>247</v>
      </c>
      <c r="AH127" s="68" t="b">
        <v>0</v>
      </c>
      <c r="AI127" s="68" t="s">
        <v>248</v>
      </c>
      <c r="AJ127" s="68"/>
      <c r="AK127" s="74" t="s">
        <v>247</v>
      </c>
      <c r="AL127" s="68" t="b">
        <v>0</v>
      </c>
      <c r="AM127" s="68">
        <v>2</v>
      </c>
      <c r="AN127" s="74" t="s">
        <v>8314</v>
      </c>
      <c r="AO127" s="74" t="s">
        <v>250</v>
      </c>
      <c r="AP127" s="68" t="b">
        <v>0</v>
      </c>
      <c r="AQ127" s="74" t="s">
        <v>8314</v>
      </c>
      <c r="AR127" s="68" t="s">
        <v>204</v>
      </c>
      <c r="AS127" s="68">
        <v>0</v>
      </c>
      <c r="AT127" s="68">
        <v>0</v>
      </c>
      <c r="AU127" s="68"/>
      <c r="AV127" s="68"/>
      <c r="AW127" s="68"/>
      <c r="AX127" s="68"/>
      <c r="AY127" s="68"/>
      <c r="AZ127" s="68"/>
      <c r="BA127" s="68"/>
      <c r="BB127" s="68"/>
      <c r="BC127" s="68">
        <v>2</v>
      </c>
      <c r="BD127" s="67" t="str">
        <f>REPLACE(INDEX(GroupVertices[Group],MATCH(Edges99[[#This Row],[Vertex 1]],GroupVertices[Vertex],0)),1,1,"")</f>
        <v>2</v>
      </c>
      <c r="BE127" s="67" t="str">
        <f>REPLACE(INDEX(GroupVertices[Group],MATCH(Edges99[[#This Row],[Vertex 2]],GroupVertices[Vertex],0)),1,1,"")</f>
        <v>4</v>
      </c>
      <c r="BF127" s="49"/>
      <c r="BG127" s="50"/>
      <c r="BH127" s="49"/>
      <c r="BI127" s="50"/>
      <c r="BJ127" s="49"/>
      <c r="BK127" s="50"/>
      <c r="BL127" s="49"/>
      <c r="BM127" s="50"/>
      <c r="BN127" s="49"/>
    </row>
    <row r="128" spans="1:66" ht="15">
      <c r="A128" s="66" t="s">
        <v>8448</v>
      </c>
      <c r="B128" s="66" t="s">
        <v>8483</v>
      </c>
      <c r="C128" s="83"/>
      <c r="D128" s="99"/>
      <c r="E128" s="100"/>
      <c r="F128" s="101"/>
      <c r="G128" s="83"/>
      <c r="H128" s="82"/>
      <c r="I128" s="102"/>
      <c r="J128" s="102"/>
      <c r="K128" s="35" t="s">
        <v>65</v>
      </c>
      <c r="L128" s="105">
        <v>128</v>
      </c>
      <c r="M128" s="105"/>
      <c r="N128" s="104"/>
      <c r="O128" s="68" t="s">
        <v>243</v>
      </c>
      <c r="P128" s="70">
        <v>44400.48030092593</v>
      </c>
      <c r="Q128" s="68" t="s">
        <v>8496</v>
      </c>
      <c r="R128" s="68"/>
      <c r="S128" s="68"/>
      <c r="T128" s="68"/>
      <c r="U128" s="68"/>
      <c r="V128" s="72" t="str">
        <f>HYPERLINK("https://pbs.twimg.com/profile_images/1190531546001944576/1bc9XLd6_normal.jpg")</f>
        <v>https://pbs.twimg.com/profile_images/1190531546001944576/1bc9XLd6_normal.jpg</v>
      </c>
      <c r="W128" s="70">
        <v>44400.48030092593</v>
      </c>
      <c r="X128" s="76">
        <v>44400</v>
      </c>
      <c r="Y128" s="74" t="s">
        <v>8526</v>
      </c>
      <c r="Z128" s="72" t="str">
        <f>HYPERLINK("https://twitter.com/abdishakurtarah/status/1418534265818656773")</f>
        <v>https://twitter.com/abdishakurtarah/status/1418534265818656773</v>
      </c>
      <c r="AA128" s="68"/>
      <c r="AB128" s="68"/>
      <c r="AC128" s="74" t="s">
        <v>8546</v>
      </c>
      <c r="AD128" s="68"/>
      <c r="AE128" s="68" t="b">
        <v>0</v>
      </c>
      <c r="AF128" s="68">
        <v>8</v>
      </c>
      <c r="AG128" s="74" t="s">
        <v>247</v>
      </c>
      <c r="AH128" s="68" t="b">
        <v>0</v>
      </c>
      <c r="AI128" s="68" t="s">
        <v>248</v>
      </c>
      <c r="AJ128" s="68"/>
      <c r="AK128" s="74" t="s">
        <v>247</v>
      </c>
      <c r="AL128" s="68" t="b">
        <v>0</v>
      </c>
      <c r="AM128" s="68">
        <v>1</v>
      </c>
      <c r="AN128" s="74" t="s">
        <v>247</v>
      </c>
      <c r="AO128" s="74" t="s">
        <v>249</v>
      </c>
      <c r="AP128" s="68" t="b">
        <v>0</v>
      </c>
      <c r="AQ128" s="74" t="s">
        <v>8546</v>
      </c>
      <c r="AR128" s="68" t="s">
        <v>204</v>
      </c>
      <c r="AS128" s="68">
        <v>0</v>
      </c>
      <c r="AT128" s="68">
        <v>0</v>
      </c>
      <c r="AU128" s="68"/>
      <c r="AV128" s="68"/>
      <c r="AW128" s="68"/>
      <c r="AX128" s="68"/>
      <c r="AY128" s="68"/>
      <c r="AZ128" s="68"/>
      <c r="BA128" s="68"/>
      <c r="BB128" s="68"/>
      <c r="BC128" s="68">
        <v>1</v>
      </c>
      <c r="BD128" s="67" t="str">
        <f>REPLACE(INDEX(GroupVertices[Group],MATCH(Edges99[[#This Row],[Vertex 1]],GroupVertices[Vertex],0)),1,1,"")</f>
        <v>2</v>
      </c>
      <c r="BE128" s="67" t="str">
        <f>REPLACE(INDEX(GroupVertices[Group],MATCH(Edges99[[#This Row],[Vertex 2]],GroupVertices[Vertex],0)),1,1,"")</f>
        <v>2</v>
      </c>
      <c r="BF128" s="49"/>
      <c r="BG128" s="50"/>
      <c r="BH128" s="49"/>
      <c r="BI128" s="50"/>
      <c r="BJ128" s="49"/>
      <c r="BK128" s="50"/>
      <c r="BL128" s="49"/>
      <c r="BM128" s="50"/>
      <c r="BN128" s="49"/>
    </row>
    <row r="129" spans="1:66" ht="15">
      <c r="A129" s="66" t="s">
        <v>8288</v>
      </c>
      <c r="B129" s="66" t="s">
        <v>8483</v>
      </c>
      <c r="C129" s="83"/>
      <c r="D129" s="99"/>
      <c r="E129" s="100"/>
      <c r="F129" s="101"/>
      <c r="G129" s="83"/>
      <c r="H129" s="82"/>
      <c r="I129" s="102"/>
      <c r="J129" s="102"/>
      <c r="K129" s="35" t="s">
        <v>65</v>
      </c>
      <c r="L129" s="105">
        <v>129</v>
      </c>
      <c r="M129" s="105"/>
      <c r="N129" s="104"/>
      <c r="O129" s="68" t="s">
        <v>243</v>
      </c>
      <c r="P129" s="70">
        <v>44400.4975</v>
      </c>
      <c r="Q129" s="68" t="s">
        <v>8497</v>
      </c>
      <c r="R129" s="68"/>
      <c r="S129" s="68"/>
      <c r="T129" s="68"/>
      <c r="U129" s="68"/>
      <c r="V129" s="72" t="str">
        <f>HYPERLINK("https://pbs.twimg.com/profile_images/827178657785462785/sVHtOVFb_normal.jpg")</f>
        <v>https://pbs.twimg.com/profile_images/827178657785462785/sVHtOVFb_normal.jpg</v>
      </c>
      <c r="W129" s="70">
        <v>44400.4975</v>
      </c>
      <c r="X129" s="76">
        <v>44400</v>
      </c>
      <c r="Y129" s="74" t="s">
        <v>8527</v>
      </c>
      <c r="Z129" s="72" t="str">
        <f>HYPERLINK("https://twitter.com/gsf_talks/status/1418540499032580098")</f>
        <v>https://twitter.com/gsf_talks/status/1418540499032580098</v>
      </c>
      <c r="AA129" s="68"/>
      <c r="AB129" s="68"/>
      <c r="AC129" s="74" t="s">
        <v>8547</v>
      </c>
      <c r="AD129" s="74" t="s">
        <v>8546</v>
      </c>
      <c r="AE129" s="68" t="b">
        <v>0</v>
      </c>
      <c r="AF129" s="68">
        <v>3</v>
      </c>
      <c r="AG129" s="74" t="s">
        <v>8556</v>
      </c>
      <c r="AH129" s="68" t="b">
        <v>0</v>
      </c>
      <c r="AI129" s="68" t="s">
        <v>248</v>
      </c>
      <c r="AJ129" s="68"/>
      <c r="AK129" s="74" t="s">
        <v>247</v>
      </c>
      <c r="AL129" s="68" t="b">
        <v>0</v>
      </c>
      <c r="AM129" s="68">
        <v>0</v>
      </c>
      <c r="AN129" s="74" t="s">
        <v>247</v>
      </c>
      <c r="AO129" s="74" t="s">
        <v>251</v>
      </c>
      <c r="AP129" s="68" t="b">
        <v>0</v>
      </c>
      <c r="AQ129" s="74" t="s">
        <v>8546</v>
      </c>
      <c r="AR129" s="68" t="s">
        <v>204</v>
      </c>
      <c r="AS129" s="68">
        <v>0</v>
      </c>
      <c r="AT129" s="68">
        <v>0</v>
      </c>
      <c r="AU129" s="68" t="s">
        <v>8557</v>
      </c>
      <c r="AV129" s="68" t="s">
        <v>8099</v>
      </c>
      <c r="AW129" s="68" t="s">
        <v>8100</v>
      </c>
      <c r="AX129" s="68" t="s">
        <v>8356</v>
      </c>
      <c r="AY129" s="68" t="s">
        <v>8558</v>
      </c>
      <c r="AZ129" s="68" t="s">
        <v>8213</v>
      </c>
      <c r="BA129" s="68" t="s">
        <v>8101</v>
      </c>
      <c r="BB129" s="72" t="str">
        <f>HYPERLINK("https://api.twitter.com/1.1/geo/id/3bc1b6cfd27ef7f6.json")</f>
        <v>https://api.twitter.com/1.1/geo/id/3bc1b6cfd27ef7f6.json</v>
      </c>
      <c r="BC129" s="68">
        <v>2</v>
      </c>
      <c r="BD129" s="67" t="str">
        <f>REPLACE(INDEX(GroupVertices[Group],MATCH(Edges99[[#This Row],[Vertex 1]],GroupVertices[Vertex],0)),1,1,"")</f>
        <v>2</v>
      </c>
      <c r="BE129" s="67" t="str">
        <f>REPLACE(INDEX(GroupVertices[Group],MATCH(Edges99[[#This Row],[Vertex 2]],GroupVertices[Vertex],0)),1,1,"")</f>
        <v>2</v>
      </c>
      <c r="BF129" s="49"/>
      <c r="BG129" s="50"/>
      <c r="BH129" s="49"/>
      <c r="BI129" s="50"/>
      <c r="BJ129" s="49"/>
      <c r="BK129" s="50"/>
      <c r="BL129" s="49"/>
      <c r="BM129" s="50"/>
      <c r="BN129" s="49"/>
    </row>
    <row r="130" spans="1:66" ht="15">
      <c r="A130" s="66" t="s">
        <v>8288</v>
      </c>
      <c r="B130" s="66" t="s">
        <v>8483</v>
      </c>
      <c r="C130" s="83"/>
      <c r="D130" s="99"/>
      <c r="E130" s="100"/>
      <c r="F130" s="101"/>
      <c r="G130" s="83"/>
      <c r="H130" s="82"/>
      <c r="I130" s="102"/>
      <c r="J130" s="102"/>
      <c r="K130" s="35" t="s">
        <v>65</v>
      </c>
      <c r="L130" s="105">
        <v>130</v>
      </c>
      <c r="M130" s="105"/>
      <c r="N130" s="104"/>
      <c r="O130" s="68" t="s">
        <v>245</v>
      </c>
      <c r="P130" s="70">
        <v>44400.52868055556</v>
      </c>
      <c r="Q130" s="68" t="s">
        <v>8496</v>
      </c>
      <c r="R130" s="68"/>
      <c r="S130" s="68"/>
      <c r="T130" s="68"/>
      <c r="U130" s="68"/>
      <c r="V130" s="72" t="str">
        <f>HYPERLINK("https://pbs.twimg.com/profile_images/827178657785462785/sVHtOVFb_normal.jpg")</f>
        <v>https://pbs.twimg.com/profile_images/827178657785462785/sVHtOVFb_normal.jpg</v>
      </c>
      <c r="W130" s="70">
        <v>44400.52868055556</v>
      </c>
      <c r="X130" s="76">
        <v>44400</v>
      </c>
      <c r="Y130" s="74" t="s">
        <v>8528</v>
      </c>
      <c r="Z130" s="72" t="str">
        <f>HYPERLINK("https://twitter.com/gsf_talks/status/1418551797304610828")</f>
        <v>https://twitter.com/gsf_talks/status/1418551797304610828</v>
      </c>
      <c r="AA130" s="68"/>
      <c r="AB130" s="68"/>
      <c r="AC130" s="74" t="s">
        <v>8548</v>
      </c>
      <c r="AD130" s="68"/>
      <c r="AE130" s="68" t="b">
        <v>0</v>
      </c>
      <c r="AF130" s="68">
        <v>0</v>
      </c>
      <c r="AG130" s="74" t="s">
        <v>247</v>
      </c>
      <c r="AH130" s="68" t="b">
        <v>0</v>
      </c>
      <c r="AI130" s="68" t="s">
        <v>248</v>
      </c>
      <c r="AJ130" s="68"/>
      <c r="AK130" s="74" t="s">
        <v>247</v>
      </c>
      <c r="AL130" s="68" t="b">
        <v>0</v>
      </c>
      <c r="AM130" s="68">
        <v>1</v>
      </c>
      <c r="AN130" s="74" t="s">
        <v>8546</v>
      </c>
      <c r="AO130" s="74" t="s">
        <v>250</v>
      </c>
      <c r="AP130" s="68" t="b">
        <v>0</v>
      </c>
      <c r="AQ130" s="74" t="s">
        <v>8546</v>
      </c>
      <c r="AR130" s="68" t="s">
        <v>204</v>
      </c>
      <c r="AS130" s="68">
        <v>0</v>
      </c>
      <c r="AT130" s="68">
        <v>0</v>
      </c>
      <c r="AU130" s="68"/>
      <c r="AV130" s="68"/>
      <c r="AW130" s="68"/>
      <c r="AX130" s="68"/>
      <c r="AY130" s="68"/>
      <c r="AZ130" s="68"/>
      <c r="BA130" s="68"/>
      <c r="BB130" s="68"/>
      <c r="BC130" s="68">
        <v>2</v>
      </c>
      <c r="BD130" s="67" t="str">
        <f>REPLACE(INDEX(GroupVertices[Group],MATCH(Edges99[[#This Row],[Vertex 1]],GroupVertices[Vertex],0)),1,1,"")</f>
        <v>2</v>
      </c>
      <c r="BE130" s="67" t="str">
        <f>REPLACE(INDEX(GroupVertices[Group],MATCH(Edges99[[#This Row],[Vertex 2]],GroupVertices[Vertex],0)),1,1,"")</f>
        <v>2</v>
      </c>
      <c r="BF130" s="49"/>
      <c r="BG130" s="50"/>
      <c r="BH130" s="49"/>
      <c r="BI130" s="50"/>
      <c r="BJ130" s="49"/>
      <c r="BK130" s="50"/>
      <c r="BL130" s="49"/>
      <c r="BM130" s="50"/>
      <c r="BN130" s="49"/>
    </row>
    <row r="131" spans="1:66" ht="15">
      <c r="A131" s="66" t="s">
        <v>8448</v>
      </c>
      <c r="B131" s="66" t="s">
        <v>8081</v>
      </c>
      <c r="C131" s="83"/>
      <c r="D131" s="99"/>
      <c r="E131" s="100"/>
      <c r="F131" s="101"/>
      <c r="G131" s="83"/>
      <c r="H131" s="82"/>
      <c r="I131" s="102"/>
      <c r="J131" s="102"/>
      <c r="K131" s="35" t="s">
        <v>65</v>
      </c>
      <c r="L131" s="105">
        <v>131</v>
      </c>
      <c r="M131" s="105"/>
      <c r="N131" s="104"/>
      <c r="O131" s="68" t="s">
        <v>243</v>
      </c>
      <c r="P131" s="70">
        <v>44400.48030092593</v>
      </c>
      <c r="Q131" s="68" t="s">
        <v>8496</v>
      </c>
      <c r="R131" s="68"/>
      <c r="S131" s="68"/>
      <c r="T131" s="68"/>
      <c r="U131" s="68"/>
      <c r="V131" s="72" t="str">
        <f>HYPERLINK("https://pbs.twimg.com/profile_images/1190531546001944576/1bc9XLd6_normal.jpg")</f>
        <v>https://pbs.twimg.com/profile_images/1190531546001944576/1bc9XLd6_normal.jpg</v>
      </c>
      <c r="W131" s="70">
        <v>44400.48030092593</v>
      </c>
      <c r="X131" s="76">
        <v>44400</v>
      </c>
      <c r="Y131" s="74" t="s">
        <v>8526</v>
      </c>
      <c r="Z131" s="72" t="str">
        <f>HYPERLINK("https://twitter.com/abdishakurtarah/status/1418534265818656773")</f>
        <v>https://twitter.com/abdishakurtarah/status/1418534265818656773</v>
      </c>
      <c r="AA131" s="68"/>
      <c r="AB131" s="68"/>
      <c r="AC131" s="74" t="s">
        <v>8546</v>
      </c>
      <c r="AD131" s="68"/>
      <c r="AE131" s="68" t="b">
        <v>0</v>
      </c>
      <c r="AF131" s="68">
        <v>8</v>
      </c>
      <c r="AG131" s="74" t="s">
        <v>247</v>
      </c>
      <c r="AH131" s="68" t="b">
        <v>0</v>
      </c>
      <c r="AI131" s="68" t="s">
        <v>248</v>
      </c>
      <c r="AJ131" s="68"/>
      <c r="AK131" s="74" t="s">
        <v>247</v>
      </c>
      <c r="AL131" s="68" t="b">
        <v>0</v>
      </c>
      <c r="AM131" s="68">
        <v>1</v>
      </c>
      <c r="AN131" s="74" t="s">
        <v>247</v>
      </c>
      <c r="AO131" s="74" t="s">
        <v>249</v>
      </c>
      <c r="AP131" s="68" t="b">
        <v>0</v>
      </c>
      <c r="AQ131" s="74" t="s">
        <v>8546</v>
      </c>
      <c r="AR131" s="68" t="s">
        <v>204</v>
      </c>
      <c r="AS131" s="68">
        <v>0</v>
      </c>
      <c r="AT131" s="68">
        <v>0</v>
      </c>
      <c r="AU131" s="68"/>
      <c r="AV131" s="68"/>
      <c r="AW131" s="68"/>
      <c r="AX131" s="68"/>
      <c r="AY131" s="68"/>
      <c r="AZ131" s="68"/>
      <c r="BA131" s="68"/>
      <c r="BB131" s="68"/>
      <c r="BC131" s="68">
        <v>2</v>
      </c>
      <c r="BD131" s="67" t="str">
        <f>REPLACE(INDEX(GroupVertices[Group],MATCH(Edges99[[#This Row],[Vertex 1]],GroupVertices[Vertex],0)),1,1,"")</f>
        <v>2</v>
      </c>
      <c r="BE131" s="67" t="str">
        <f>REPLACE(INDEX(GroupVertices[Group],MATCH(Edges99[[#This Row],[Vertex 2]],GroupVertices[Vertex],0)),1,1,"")</f>
        <v>2</v>
      </c>
      <c r="BF131" s="49"/>
      <c r="BG131" s="50"/>
      <c r="BH131" s="49"/>
      <c r="BI131" s="50"/>
      <c r="BJ131" s="49"/>
      <c r="BK131" s="50"/>
      <c r="BL131" s="49"/>
      <c r="BM131" s="50"/>
      <c r="BN131" s="49"/>
    </row>
    <row r="132" spans="1:66" ht="15">
      <c r="A132" s="66" t="s">
        <v>8448</v>
      </c>
      <c r="B132" s="66" t="s">
        <v>8081</v>
      </c>
      <c r="C132" s="83"/>
      <c r="D132" s="99"/>
      <c r="E132" s="100"/>
      <c r="F132" s="101"/>
      <c r="G132" s="83"/>
      <c r="H132" s="82"/>
      <c r="I132" s="102"/>
      <c r="J132" s="102"/>
      <c r="K132" s="35" t="s">
        <v>65</v>
      </c>
      <c r="L132" s="105">
        <v>132</v>
      </c>
      <c r="M132" s="105"/>
      <c r="N132" s="104"/>
      <c r="O132" s="68" t="s">
        <v>245</v>
      </c>
      <c r="P132" s="70">
        <v>44400.77364583333</v>
      </c>
      <c r="Q132" s="68" t="s">
        <v>8490</v>
      </c>
      <c r="R132" s="68"/>
      <c r="S132" s="68"/>
      <c r="T132" s="68"/>
      <c r="U132" s="68"/>
      <c r="V132" s="72" t="str">
        <f>HYPERLINK("https://pbs.twimg.com/profile_images/1190531546001944576/1bc9XLd6_normal.jpg")</f>
        <v>https://pbs.twimg.com/profile_images/1190531546001944576/1bc9XLd6_normal.jpg</v>
      </c>
      <c r="W132" s="70">
        <v>44400.77364583333</v>
      </c>
      <c r="X132" s="76">
        <v>44400</v>
      </c>
      <c r="Y132" s="74" t="s">
        <v>8520</v>
      </c>
      <c r="Z132" s="72" t="str">
        <f>HYPERLINK("https://twitter.com/abdishakurtarah/status/1418640568029229056")</f>
        <v>https://twitter.com/abdishakurtarah/status/1418640568029229056</v>
      </c>
      <c r="AA132" s="68"/>
      <c r="AB132" s="68"/>
      <c r="AC132" s="74" t="s">
        <v>8539</v>
      </c>
      <c r="AD132" s="68"/>
      <c r="AE132" s="68" t="b">
        <v>0</v>
      </c>
      <c r="AF132" s="68">
        <v>0</v>
      </c>
      <c r="AG132" s="74" t="s">
        <v>247</v>
      </c>
      <c r="AH132" s="68" t="b">
        <v>0</v>
      </c>
      <c r="AI132" s="68" t="s">
        <v>248</v>
      </c>
      <c r="AJ132" s="68"/>
      <c r="AK132" s="74" t="s">
        <v>247</v>
      </c>
      <c r="AL132" s="68" t="b">
        <v>0</v>
      </c>
      <c r="AM132" s="68">
        <v>1</v>
      </c>
      <c r="AN132" s="74" t="s">
        <v>8538</v>
      </c>
      <c r="AO132" s="74" t="s">
        <v>249</v>
      </c>
      <c r="AP132" s="68" t="b">
        <v>0</v>
      </c>
      <c r="AQ132" s="74" t="s">
        <v>8538</v>
      </c>
      <c r="AR132" s="68" t="s">
        <v>204</v>
      </c>
      <c r="AS132" s="68">
        <v>0</v>
      </c>
      <c r="AT132" s="68">
        <v>0</v>
      </c>
      <c r="AU132" s="68"/>
      <c r="AV132" s="68"/>
      <c r="AW132" s="68"/>
      <c r="AX132" s="68"/>
      <c r="AY132" s="68"/>
      <c r="AZ132" s="68"/>
      <c r="BA132" s="68"/>
      <c r="BB132" s="68"/>
      <c r="BC132" s="68">
        <v>2</v>
      </c>
      <c r="BD132" s="67" t="str">
        <f>REPLACE(INDEX(GroupVertices[Group],MATCH(Edges99[[#This Row],[Vertex 1]],GroupVertices[Vertex],0)),1,1,"")</f>
        <v>2</v>
      </c>
      <c r="BE132" s="67" t="str">
        <f>REPLACE(INDEX(GroupVertices[Group],MATCH(Edges99[[#This Row],[Vertex 2]],GroupVertices[Vertex],0)),1,1,"")</f>
        <v>2</v>
      </c>
      <c r="BF132" s="49"/>
      <c r="BG132" s="50"/>
      <c r="BH132" s="49"/>
      <c r="BI132" s="50"/>
      <c r="BJ132" s="49"/>
      <c r="BK132" s="50"/>
      <c r="BL132" s="49"/>
      <c r="BM132" s="50"/>
      <c r="BN132" s="49"/>
    </row>
    <row r="133" spans="1:66" ht="15">
      <c r="A133" s="66" t="s">
        <v>8288</v>
      </c>
      <c r="B133" s="66" t="s">
        <v>8081</v>
      </c>
      <c r="C133" s="83"/>
      <c r="D133" s="99"/>
      <c r="E133" s="100"/>
      <c r="F133" s="101"/>
      <c r="G133" s="83"/>
      <c r="H133" s="82"/>
      <c r="I133" s="102"/>
      <c r="J133" s="102"/>
      <c r="K133" s="35" t="s">
        <v>65</v>
      </c>
      <c r="L133" s="105">
        <v>133</v>
      </c>
      <c r="M133" s="105"/>
      <c r="N133" s="104"/>
      <c r="O133" s="68" t="s">
        <v>243</v>
      </c>
      <c r="P133" s="70">
        <v>44400.4975</v>
      </c>
      <c r="Q133" s="68" t="s">
        <v>8497</v>
      </c>
      <c r="R133" s="68"/>
      <c r="S133" s="68"/>
      <c r="T133" s="68"/>
      <c r="U133" s="68"/>
      <c r="V133" s="72" t="str">
        <f>HYPERLINK("https://pbs.twimg.com/profile_images/827178657785462785/sVHtOVFb_normal.jpg")</f>
        <v>https://pbs.twimg.com/profile_images/827178657785462785/sVHtOVFb_normal.jpg</v>
      </c>
      <c r="W133" s="70">
        <v>44400.4975</v>
      </c>
      <c r="X133" s="76">
        <v>44400</v>
      </c>
      <c r="Y133" s="74" t="s">
        <v>8527</v>
      </c>
      <c r="Z133" s="72" t="str">
        <f>HYPERLINK("https://twitter.com/gsf_talks/status/1418540499032580098")</f>
        <v>https://twitter.com/gsf_talks/status/1418540499032580098</v>
      </c>
      <c r="AA133" s="68"/>
      <c r="AB133" s="68"/>
      <c r="AC133" s="74" t="s">
        <v>8547</v>
      </c>
      <c r="AD133" s="74" t="s">
        <v>8546</v>
      </c>
      <c r="AE133" s="68" t="b">
        <v>0</v>
      </c>
      <c r="AF133" s="68">
        <v>3</v>
      </c>
      <c r="AG133" s="74" t="s">
        <v>8556</v>
      </c>
      <c r="AH133" s="68" t="b">
        <v>0</v>
      </c>
      <c r="AI133" s="68" t="s">
        <v>248</v>
      </c>
      <c r="AJ133" s="68"/>
      <c r="AK133" s="74" t="s">
        <v>247</v>
      </c>
      <c r="AL133" s="68" t="b">
        <v>0</v>
      </c>
      <c r="AM133" s="68">
        <v>0</v>
      </c>
      <c r="AN133" s="74" t="s">
        <v>247</v>
      </c>
      <c r="AO133" s="74" t="s">
        <v>251</v>
      </c>
      <c r="AP133" s="68" t="b">
        <v>0</v>
      </c>
      <c r="AQ133" s="74" t="s">
        <v>8546</v>
      </c>
      <c r="AR133" s="68" t="s">
        <v>204</v>
      </c>
      <c r="AS133" s="68">
        <v>0</v>
      </c>
      <c r="AT133" s="68">
        <v>0</v>
      </c>
      <c r="AU133" s="68" t="s">
        <v>8557</v>
      </c>
      <c r="AV133" s="68" t="s">
        <v>8099</v>
      </c>
      <c r="AW133" s="68" t="s">
        <v>8100</v>
      </c>
      <c r="AX133" s="68" t="s">
        <v>8356</v>
      </c>
      <c r="AY133" s="68" t="s">
        <v>8558</v>
      </c>
      <c r="AZ133" s="68" t="s">
        <v>8213</v>
      </c>
      <c r="BA133" s="68" t="s">
        <v>8101</v>
      </c>
      <c r="BB133" s="72" t="str">
        <f>HYPERLINK("https://api.twitter.com/1.1/geo/id/3bc1b6cfd27ef7f6.json")</f>
        <v>https://api.twitter.com/1.1/geo/id/3bc1b6cfd27ef7f6.json</v>
      </c>
      <c r="BC133" s="68">
        <v>2</v>
      </c>
      <c r="BD133" s="67" t="str">
        <f>REPLACE(INDEX(GroupVertices[Group],MATCH(Edges99[[#This Row],[Vertex 1]],GroupVertices[Vertex],0)),1,1,"")</f>
        <v>2</v>
      </c>
      <c r="BE133" s="67" t="str">
        <f>REPLACE(INDEX(GroupVertices[Group],MATCH(Edges99[[#This Row],[Vertex 2]],GroupVertices[Vertex],0)),1,1,"")</f>
        <v>2</v>
      </c>
      <c r="BF133" s="49"/>
      <c r="BG133" s="50"/>
      <c r="BH133" s="49"/>
      <c r="BI133" s="50"/>
      <c r="BJ133" s="49"/>
      <c r="BK133" s="50"/>
      <c r="BL133" s="49"/>
      <c r="BM133" s="50"/>
      <c r="BN133" s="49"/>
    </row>
    <row r="134" spans="1:66" ht="15">
      <c r="A134" s="66" t="s">
        <v>8288</v>
      </c>
      <c r="B134" s="66" t="s">
        <v>8081</v>
      </c>
      <c r="C134" s="83"/>
      <c r="D134" s="99"/>
      <c r="E134" s="100"/>
      <c r="F134" s="101"/>
      <c r="G134" s="83"/>
      <c r="H134" s="82"/>
      <c r="I134" s="102"/>
      <c r="J134" s="102"/>
      <c r="K134" s="35" t="s">
        <v>65</v>
      </c>
      <c r="L134" s="105">
        <v>134</v>
      </c>
      <c r="M134" s="105"/>
      <c r="N134" s="104"/>
      <c r="O134" s="68" t="s">
        <v>245</v>
      </c>
      <c r="P134" s="70">
        <v>44400.52868055556</v>
      </c>
      <c r="Q134" s="68" t="s">
        <v>8496</v>
      </c>
      <c r="R134" s="68"/>
      <c r="S134" s="68"/>
      <c r="T134" s="68"/>
      <c r="U134" s="68"/>
      <c r="V134" s="72" t="str">
        <f>HYPERLINK("https://pbs.twimg.com/profile_images/827178657785462785/sVHtOVFb_normal.jpg")</f>
        <v>https://pbs.twimg.com/profile_images/827178657785462785/sVHtOVFb_normal.jpg</v>
      </c>
      <c r="W134" s="70">
        <v>44400.52868055556</v>
      </c>
      <c r="X134" s="76">
        <v>44400</v>
      </c>
      <c r="Y134" s="74" t="s">
        <v>8528</v>
      </c>
      <c r="Z134" s="72" t="str">
        <f>HYPERLINK("https://twitter.com/gsf_talks/status/1418551797304610828")</f>
        <v>https://twitter.com/gsf_talks/status/1418551797304610828</v>
      </c>
      <c r="AA134" s="68"/>
      <c r="AB134" s="68"/>
      <c r="AC134" s="74" t="s">
        <v>8548</v>
      </c>
      <c r="AD134" s="68"/>
      <c r="AE134" s="68" t="b">
        <v>0</v>
      </c>
      <c r="AF134" s="68">
        <v>0</v>
      </c>
      <c r="AG134" s="74" t="s">
        <v>247</v>
      </c>
      <c r="AH134" s="68" t="b">
        <v>0</v>
      </c>
      <c r="AI134" s="68" t="s">
        <v>248</v>
      </c>
      <c r="AJ134" s="68"/>
      <c r="AK134" s="74" t="s">
        <v>247</v>
      </c>
      <c r="AL134" s="68" t="b">
        <v>0</v>
      </c>
      <c r="AM134" s="68">
        <v>1</v>
      </c>
      <c r="AN134" s="74" t="s">
        <v>8546</v>
      </c>
      <c r="AO134" s="74" t="s">
        <v>250</v>
      </c>
      <c r="AP134" s="68" t="b">
        <v>0</v>
      </c>
      <c r="AQ134" s="74" t="s">
        <v>8546</v>
      </c>
      <c r="AR134" s="68" t="s">
        <v>204</v>
      </c>
      <c r="AS134" s="68">
        <v>0</v>
      </c>
      <c r="AT134" s="68">
        <v>0</v>
      </c>
      <c r="AU134" s="68"/>
      <c r="AV134" s="68"/>
      <c r="AW134" s="68"/>
      <c r="AX134" s="68"/>
      <c r="AY134" s="68"/>
      <c r="AZ134" s="68"/>
      <c r="BA134" s="68"/>
      <c r="BB134" s="68"/>
      <c r="BC134" s="68">
        <v>2</v>
      </c>
      <c r="BD134" s="67" t="str">
        <f>REPLACE(INDEX(GroupVertices[Group],MATCH(Edges99[[#This Row],[Vertex 1]],GroupVertices[Vertex],0)),1,1,"")</f>
        <v>2</v>
      </c>
      <c r="BE134" s="67" t="str">
        <f>REPLACE(INDEX(GroupVertices[Group],MATCH(Edges99[[#This Row],[Vertex 2]],GroupVertices[Vertex],0)),1,1,"")</f>
        <v>2</v>
      </c>
      <c r="BF134" s="49"/>
      <c r="BG134" s="50"/>
      <c r="BH134" s="49"/>
      <c r="BI134" s="50"/>
      <c r="BJ134" s="49"/>
      <c r="BK134" s="50"/>
      <c r="BL134" s="49"/>
      <c r="BM134" s="50"/>
      <c r="BN134" s="49"/>
    </row>
    <row r="135" spans="1:66" ht="15">
      <c r="A135" s="66" t="s">
        <v>8448</v>
      </c>
      <c r="B135" s="66" t="s">
        <v>8288</v>
      </c>
      <c r="C135" s="83"/>
      <c r="D135" s="99"/>
      <c r="E135" s="100"/>
      <c r="F135" s="101"/>
      <c r="G135" s="83"/>
      <c r="H135" s="82"/>
      <c r="I135" s="102"/>
      <c r="J135" s="102"/>
      <c r="K135" s="35" t="s">
        <v>66</v>
      </c>
      <c r="L135" s="105">
        <v>135</v>
      </c>
      <c r="M135" s="105"/>
      <c r="N135" s="104"/>
      <c r="O135" s="68" t="s">
        <v>243</v>
      </c>
      <c r="P135" s="70">
        <v>44400.48030092593</v>
      </c>
      <c r="Q135" s="68" t="s">
        <v>8496</v>
      </c>
      <c r="R135" s="68"/>
      <c r="S135" s="68"/>
      <c r="T135" s="68"/>
      <c r="U135" s="68"/>
      <c r="V135" s="72" t="str">
        <f>HYPERLINK("https://pbs.twimg.com/profile_images/1190531546001944576/1bc9XLd6_normal.jpg")</f>
        <v>https://pbs.twimg.com/profile_images/1190531546001944576/1bc9XLd6_normal.jpg</v>
      </c>
      <c r="W135" s="70">
        <v>44400.48030092593</v>
      </c>
      <c r="X135" s="76">
        <v>44400</v>
      </c>
      <c r="Y135" s="74" t="s">
        <v>8526</v>
      </c>
      <c r="Z135" s="72" t="str">
        <f>HYPERLINK("https://twitter.com/abdishakurtarah/status/1418534265818656773")</f>
        <v>https://twitter.com/abdishakurtarah/status/1418534265818656773</v>
      </c>
      <c r="AA135" s="68"/>
      <c r="AB135" s="68"/>
      <c r="AC135" s="74" t="s">
        <v>8546</v>
      </c>
      <c r="AD135" s="68"/>
      <c r="AE135" s="68" t="b">
        <v>0</v>
      </c>
      <c r="AF135" s="68">
        <v>8</v>
      </c>
      <c r="AG135" s="74" t="s">
        <v>247</v>
      </c>
      <c r="AH135" s="68" t="b">
        <v>0</v>
      </c>
      <c r="AI135" s="68" t="s">
        <v>248</v>
      </c>
      <c r="AJ135" s="68"/>
      <c r="AK135" s="74" t="s">
        <v>247</v>
      </c>
      <c r="AL135" s="68" t="b">
        <v>0</v>
      </c>
      <c r="AM135" s="68">
        <v>1</v>
      </c>
      <c r="AN135" s="74" t="s">
        <v>247</v>
      </c>
      <c r="AO135" s="74" t="s">
        <v>249</v>
      </c>
      <c r="AP135" s="68" t="b">
        <v>0</v>
      </c>
      <c r="AQ135" s="74" t="s">
        <v>8546</v>
      </c>
      <c r="AR135" s="68" t="s">
        <v>204</v>
      </c>
      <c r="AS135" s="68">
        <v>0</v>
      </c>
      <c r="AT135" s="68">
        <v>0</v>
      </c>
      <c r="AU135" s="68"/>
      <c r="AV135" s="68"/>
      <c r="AW135" s="68"/>
      <c r="AX135" s="68"/>
      <c r="AY135" s="68"/>
      <c r="AZ135" s="68"/>
      <c r="BA135" s="68"/>
      <c r="BB135" s="68"/>
      <c r="BC135" s="68">
        <v>2</v>
      </c>
      <c r="BD135" s="67" t="str">
        <f>REPLACE(INDEX(GroupVertices[Group],MATCH(Edges99[[#This Row],[Vertex 1]],GroupVertices[Vertex],0)),1,1,"")</f>
        <v>2</v>
      </c>
      <c r="BE135" s="67" t="str">
        <f>REPLACE(INDEX(GroupVertices[Group],MATCH(Edges99[[#This Row],[Vertex 2]],GroupVertices[Vertex],0)),1,1,"")</f>
        <v>2</v>
      </c>
      <c r="BF135" s="49">
        <v>3</v>
      </c>
      <c r="BG135" s="50">
        <v>6.666666666666667</v>
      </c>
      <c r="BH135" s="49">
        <v>0</v>
      </c>
      <c r="BI135" s="50">
        <v>0</v>
      </c>
      <c r="BJ135" s="49">
        <v>0</v>
      </c>
      <c r="BK135" s="50">
        <v>0</v>
      </c>
      <c r="BL135" s="49">
        <v>42</v>
      </c>
      <c r="BM135" s="50">
        <v>93.33333333333333</v>
      </c>
      <c r="BN135" s="49">
        <v>45</v>
      </c>
    </row>
    <row r="136" spans="1:66" ht="15">
      <c r="A136" s="66" t="s">
        <v>8448</v>
      </c>
      <c r="B136" s="66" t="s">
        <v>8288</v>
      </c>
      <c r="C136" s="83"/>
      <c r="D136" s="99"/>
      <c r="E136" s="100"/>
      <c r="F136" s="101"/>
      <c r="G136" s="83"/>
      <c r="H136" s="82"/>
      <c r="I136" s="102"/>
      <c r="J136" s="102"/>
      <c r="K136" s="35" t="s">
        <v>66</v>
      </c>
      <c r="L136" s="105">
        <v>136</v>
      </c>
      <c r="M136" s="105"/>
      <c r="N136" s="104"/>
      <c r="O136" s="68" t="s">
        <v>245</v>
      </c>
      <c r="P136" s="70">
        <v>44400.77364583333</v>
      </c>
      <c r="Q136" s="68" t="s">
        <v>8490</v>
      </c>
      <c r="R136" s="68"/>
      <c r="S136" s="68"/>
      <c r="T136" s="68"/>
      <c r="U136" s="68"/>
      <c r="V136" s="72" t="str">
        <f>HYPERLINK("https://pbs.twimg.com/profile_images/1190531546001944576/1bc9XLd6_normal.jpg")</f>
        <v>https://pbs.twimg.com/profile_images/1190531546001944576/1bc9XLd6_normal.jpg</v>
      </c>
      <c r="W136" s="70">
        <v>44400.77364583333</v>
      </c>
      <c r="X136" s="76">
        <v>44400</v>
      </c>
      <c r="Y136" s="74" t="s">
        <v>8520</v>
      </c>
      <c r="Z136" s="72" t="str">
        <f>HYPERLINK("https://twitter.com/abdishakurtarah/status/1418640568029229056")</f>
        <v>https://twitter.com/abdishakurtarah/status/1418640568029229056</v>
      </c>
      <c r="AA136" s="68"/>
      <c r="AB136" s="68"/>
      <c r="AC136" s="74" t="s">
        <v>8539</v>
      </c>
      <c r="AD136" s="68"/>
      <c r="AE136" s="68" t="b">
        <v>0</v>
      </c>
      <c r="AF136" s="68">
        <v>0</v>
      </c>
      <c r="AG136" s="74" t="s">
        <v>247</v>
      </c>
      <c r="AH136" s="68" t="b">
        <v>0</v>
      </c>
      <c r="AI136" s="68" t="s">
        <v>248</v>
      </c>
      <c r="AJ136" s="68"/>
      <c r="AK136" s="74" t="s">
        <v>247</v>
      </c>
      <c r="AL136" s="68" t="b">
        <v>0</v>
      </c>
      <c r="AM136" s="68">
        <v>1</v>
      </c>
      <c r="AN136" s="74" t="s">
        <v>8538</v>
      </c>
      <c r="AO136" s="74" t="s">
        <v>249</v>
      </c>
      <c r="AP136" s="68" t="b">
        <v>0</v>
      </c>
      <c r="AQ136" s="74" t="s">
        <v>8538</v>
      </c>
      <c r="AR136" s="68" t="s">
        <v>204</v>
      </c>
      <c r="AS136" s="68">
        <v>0</v>
      </c>
      <c r="AT136" s="68">
        <v>0</v>
      </c>
      <c r="AU136" s="68"/>
      <c r="AV136" s="68"/>
      <c r="AW136" s="68"/>
      <c r="AX136" s="68"/>
      <c r="AY136" s="68"/>
      <c r="AZ136" s="68"/>
      <c r="BA136" s="68"/>
      <c r="BB136" s="68"/>
      <c r="BC136" s="68">
        <v>2</v>
      </c>
      <c r="BD136" s="67" t="str">
        <f>REPLACE(INDEX(GroupVertices[Group],MATCH(Edges99[[#This Row],[Vertex 1]],GroupVertices[Vertex],0)),1,1,"")</f>
        <v>2</v>
      </c>
      <c r="BE136" s="67" t="str">
        <f>REPLACE(INDEX(GroupVertices[Group],MATCH(Edges99[[#This Row],[Vertex 2]],GroupVertices[Vertex],0)),1,1,"")</f>
        <v>2</v>
      </c>
      <c r="BF136" s="49"/>
      <c r="BG136" s="50"/>
      <c r="BH136" s="49"/>
      <c r="BI136" s="50"/>
      <c r="BJ136" s="49"/>
      <c r="BK136" s="50"/>
      <c r="BL136" s="49"/>
      <c r="BM136" s="50"/>
      <c r="BN136" s="49"/>
    </row>
    <row r="137" spans="1:66" ht="15">
      <c r="A137" s="66" t="s">
        <v>8288</v>
      </c>
      <c r="B137" s="66" t="s">
        <v>8448</v>
      </c>
      <c r="C137" s="83"/>
      <c r="D137" s="99"/>
      <c r="E137" s="100"/>
      <c r="F137" s="101"/>
      <c r="G137" s="83"/>
      <c r="H137" s="82"/>
      <c r="I137" s="102"/>
      <c r="J137" s="102"/>
      <c r="K137" s="35" t="s">
        <v>66</v>
      </c>
      <c r="L137" s="105">
        <v>137</v>
      </c>
      <c r="M137" s="105"/>
      <c r="N137" s="104"/>
      <c r="O137" s="68" t="s">
        <v>246</v>
      </c>
      <c r="P137" s="70">
        <v>44400.4975</v>
      </c>
      <c r="Q137" s="68" t="s">
        <v>8497</v>
      </c>
      <c r="R137" s="68"/>
      <c r="S137" s="68"/>
      <c r="T137" s="68"/>
      <c r="U137" s="68"/>
      <c r="V137" s="72" t="str">
        <f>HYPERLINK("https://pbs.twimg.com/profile_images/827178657785462785/sVHtOVFb_normal.jpg")</f>
        <v>https://pbs.twimg.com/profile_images/827178657785462785/sVHtOVFb_normal.jpg</v>
      </c>
      <c r="W137" s="70">
        <v>44400.4975</v>
      </c>
      <c r="X137" s="76">
        <v>44400</v>
      </c>
      <c r="Y137" s="74" t="s">
        <v>8527</v>
      </c>
      <c r="Z137" s="72" t="str">
        <f>HYPERLINK("https://twitter.com/gsf_talks/status/1418540499032580098")</f>
        <v>https://twitter.com/gsf_talks/status/1418540499032580098</v>
      </c>
      <c r="AA137" s="68"/>
      <c r="AB137" s="68"/>
      <c r="AC137" s="74" t="s">
        <v>8547</v>
      </c>
      <c r="AD137" s="74" t="s">
        <v>8546</v>
      </c>
      <c r="AE137" s="68" t="b">
        <v>0</v>
      </c>
      <c r="AF137" s="68">
        <v>3</v>
      </c>
      <c r="AG137" s="74" t="s">
        <v>8556</v>
      </c>
      <c r="AH137" s="68" t="b">
        <v>0</v>
      </c>
      <c r="AI137" s="68" t="s">
        <v>248</v>
      </c>
      <c r="AJ137" s="68"/>
      <c r="AK137" s="74" t="s">
        <v>247</v>
      </c>
      <c r="AL137" s="68" t="b">
        <v>0</v>
      </c>
      <c r="AM137" s="68">
        <v>0</v>
      </c>
      <c r="AN137" s="74" t="s">
        <v>247</v>
      </c>
      <c r="AO137" s="74" t="s">
        <v>251</v>
      </c>
      <c r="AP137" s="68" t="b">
        <v>0</v>
      </c>
      <c r="AQ137" s="74" t="s">
        <v>8546</v>
      </c>
      <c r="AR137" s="68" t="s">
        <v>204</v>
      </c>
      <c r="AS137" s="68">
        <v>0</v>
      </c>
      <c r="AT137" s="68">
        <v>0</v>
      </c>
      <c r="AU137" s="68" t="s">
        <v>8557</v>
      </c>
      <c r="AV137" s="68" t="s">
        <v>8099</v>
      </c>
      <c r="AW137" s="68" t="s">
        <v>8100</v>
      </c>
      <c r="AX137" s="68" t="s">
        <v>8356</v>
      </c>
      <c r="AY137" s="68" t="s">
        <v>8558</v>
      </c>
      <c r="AZ137" s="68" t="s">
        <v>8213</v>
      </c>
      <c r="BA137" s="68" t="s">
        <v>8101</v>
      </c>
      <c r="BB137" s="72" t="str">
        <f>HYPERLINK("https://api.twitter.com/1.1/geo/id/3bc1b6cfd27ef7f6.json")</f>
        <v>https://api.twitter.com/1.1/geo/id/3bc1b6cfd27ef7f6.json</v>
      </c>
      <c r="BC137" s="68">
        <v>2</v>
      </c>
      <c r="BD137" s="67" t="str">
        <f>REPLACE(INDEX(GroupVertices[Group],MATCH(Edges99[[#This Row],[Vertex 1]],GroupVertices[Vertex],0)),1,1,"")</f>
        <v>2</v>
      </c>
      <c r="BE137" s="67" t="str">
        <f>REPLACE(INDEX(GroupVertices[Group],MATCH(Edges99[[#This Row],[Vertex 2]],GroupVertices[Vertex],0)),1,1,"")</f>
        <v>2</v>
      </c>
      <c r="BF137" s="49">
        <v>2</v>
      </c>
      <c r="BG137" s="50">
        <v>8</v>
      </c>
      <c r="BH137" s="49">
        <v>0</v>
      </c>
      <c r="BI137" s="50">
        <v>0</v>
      </c>
      <c r="BJ137" s="49">
        <v>0</v>
      </c>
      <c r="BK137" s="50">
        <v>0</v>
      </c>
      <c r="BL137" s="49">
        <v>23</v>
      </c>
      <c r="BM137" s="50">
        <v>92</v>
      </c>
      <c r="BN137" s="49">
        <v>25</v>
      </c>
    </row>
    <row r="138" spans="1:66" ht="15">
      <c r="A138" s="66" t="s">
        <v>8288</v>
      </c>
      <c r="B138" s="66" t="s">
        <v>8448</v>
      </c>
      <c r="C138" s="83"/>
      <c r="D138" s="99"/>
      <c r="E138" s="100"/>
      <c r="F138" s="101"/>
      <c r="G138" s="83"/>
      <c r="H138" s="82"/>
      <c r="I138" s="102"/>
      <c r="J138" s="102"/>
      <c r="K138" s="35" t="s">
        <v>66</v>
      </c>
      <c r="L138" s="105">
        <v>138</v>
      </c>
      <c r="M138" s="105"/>
      <c r="N138" s="104"/>
      <c r="O138" s="68" t="s">
        <v>244</v>
      </c>
      <c r="P138" s="70">
        <v>44400.52868055556</v>
      </c>
      <c r="Q138" s="68" t="s">
        <v>8496</v>
      </c>
      <c r="R138" s="68"/>
      <c r="S138" s="68"/>
      <c r="T138" s="68"/>
      <c r="U138" s="68"/>
      <c r="V138" s="72" t="str">
        <f>HYPERLINK("https://pbs.twimg.com/profile_images/827178657785462785/sVHtOVFb_normal.jpg")</f>
        <v>https://pbs.twimg.com/profile_images/827178657785462785/sVHtOVFb_normal.jpg</v>
      </c>
      <c r="W138" s="70">
        <v>44400.52868055556</v>
      </c>
      <c r="X138" s="76">
        <v>44400</v>
      </c>
      <c r="Y138" s="74" t="s">
        <v>8528</v>
      </c>
      <c r="Z138" s="72" t="str">
        <f>HYPERLINK("https://twitter.com/gsf_talks/status/1418551797304610828")</f>
        <v>https://twitter.com/gsf_talks/status/1418551797304610828</v>
      </c>
      <c r="AA138" s="68"/>
      <c r="AB138" s="68"/>
      <c r="AC138" s="74" t="s">
        <v>8548</v>
      </c>
      <c r="AD138" s="68"/>
      <c r="AE138" s="68" t="b">
        <v>0</v>
      </c>
      <c r="AF138" s="68">
        <v>0</v>
      </c>
      <c r="AG138" s="74" t="s">
        <v>247</v>
      </c>
      <c r="AH138" s="68" t="b">
        <v>0</v>
      </c>
      <c r="AI138" s="68" t="s">
        <v>248</v>
      </c>
      <c r="AJ138" s="68"/>
      <c r="AK138" s="74" t="s">
        <v>247</v>
      </c>
      <c r="AL138" s="68" t="b">
        <v>0</v>
      </c>
      <c r="AM138" s="68">
        <v>1</v>
      </c>
      <c r="AN138" s="74" t="s">
        <v>8546</v>
      </c>
      <c r="AO138" s="74" t="s">
        <v>250</v>
      </c>
      <c r="AP138" s="68" t="b">
        <v>0</v>
      </c>
      <c r="AQ138" s="74" t="s">
        <v>8546</v>
      </c>
      <c r="AR138" s="68" t="s">
        <v>204</v>
      </c>
      <c r="AS138" s="68">
        <v>0</v>
      </c>
      <c r="AT138" s="68">
        <v>0</v>
      </c>
      <c r="AU138" s="68"/>
      <c r="AV138" s="68"/>
      <c r="AW138" s="68"/>
      <c r="AX138" s="68"/>
      <c r="AY138" s="68"/>
      <c r="AZ138" s="68"/>
      <c r="BA138" s="68"/>
      <c r="BB138" s="68"/>
      <c r="BC138" s="68">
        <v>2</v>
      </c>
      <c r="BD138" s="67" t="str">
        <f>REPLACE(INDEX(GroupVertices[Group],MATCH(Edges99[[#This Row],[Vertex 1]],GroupVertices[Vertex],0)),1,1,"")</f>
        <v>2</v>
      </c>
      <c r="BE138" s="67" t="str">
        <f>REPLACE(INDEX(GroupVertices[Group],MATCH(Edges99[[#This Row],[Vertex 2]],GroupVertices[Vertex],0)),1,1,"")</f>
        <v>2</v>
      </c>
      <c r="BF138" s="49">
        <v>3</v>
      </c>
      <c r="BG138" s="50">
        <v>6.666666666666667</v>
      </c>
      <c r="BH138" s="49">
        <v>0</v>
      </c>
      <c r="BI138" s="50">
        <v>0</v>
      </c>
      <c r="BJ138" s="49">
        <v>0</v>
      </c>
      <c r="BK138" s="50">
        <v>0</v>
      </c>
      <c r="BL138" s="49">
        <v>42</v>
      </c>
      <c r="BM138" s="50">
        <v>93.33333333333333</v>
      </c>
      <c r="BN138" s="49">
        <v>45</v>
      </c>
    </row>
    <row r="139" spans="1:66" ht="15">
      <c r="A139" s="66" t="s">
        <v>8288</v>
      </c>
      <c r="B139" s="66" t="s">
        <v>8283</v>
      </c>
      <c r="C139" s="83"/>
      <c r="D139" s="99"/>
      <c r="E139" s="100"/>
      <c r="F139" s="101"/>
      <c r="G139" s="83"/>
      <c r="H139" s="82"/>
      <c r="I139" s="102"/>
      <c r="J139" s="102"/>
      <c r="K139" s="35" t="s">
        <v>65</v>
      </c>
      <c r="L139" s="105">
        <v>139</v>
      </c>
      <c r="M139" s="105"/>
      <c r="N139" s="104"/>
      <c r="O139" s="68" t="s">
        <v>243</v>
      </c>
      <c r="P139" s="70">
        <v>44398.459085648145</v>
      </c>
      <c r="Q139" s="68" t="s">
        <v>8493</v>
      </c>
      <c r="R139" s="68"/>
      <c r="S139" s="68"/>
      <c r="T139" s="74" t="s">
        <v>8508</v>
      </c>
      <c r="U139" s="68"/>
      <c r="V139" s="72" t="str">
        <f>HYPERLINK("https://pbs.twimg.com/profile_images/827178657785462785/sVHtOVFb_normal.jpg")</f>
        <v>https://pbs.twimg.com/profile_images/827178657785462785/sVHtOVFb_normal.jpg</v>
      </c>
      <c r="W139" s="70">
        <v>44398.459085648145</v>
      </c>
      <c r="X139" s="76">
        <v>44398</v>
      </c>
      <c r="Y139" s="74" t="s">
        <v>8524</v>
      </c>
      <c r="Z139" s="72" t="str">
        <f>HYPERLINK("https://twitter.com/gsf_talks/status/1417801800942379008")</f>
        <v>https://twitter.com/gsf_talks/status/1417801800942379008</v>
      </c>
      <c r="AA139" s="68"/>
      <c r="AB139" s="68"/>
      <c r="AC139" s="74" t="s">
        <v>8543</v>
      </c>
      <c r="AD139" s="74" t="s">
        <v>8542</v>
      </c>
      <c r="AE139" s="68" t="b">
        <v>0</v>
      </c>
      <c r="AF139" s="68">
        <v>2</v>
      </c>
      <c r="AG139" s="74" t="s">
        <v>8337</v>
      </c>
      <c r="AH139" s="68" t="b">
        <v>0</v>
      </c>
      <c r="AI139" s="68" t="s">
        <v>248</v>
      </c>
      <c r="AJ139" s="68"/>
      <c r="AK139" s="74" t="s">
        <v>247</v>
      </c>
      <c r="AL139" s="68" t="b">
        <v>0</v>
      </c>
      <c r="AM139" s="68">
        <v>0</v>
      </c>
      <c r="AN139" s="74" t="s">
        <v>247</v>
      </c>
      <c r="AO139" s="74" t="s">
        <v>250</v>
      </c>
      <c r="AP139" s="68" t="b">
        <v>0</v>
      </c>
      <c r="AQ139" s="74" t="s">
        <v>8542</v>
      </c>
      <c r="AR139" s="68" t="s">
        <v>204</v>
      </c>
      <c r="AS139" s="68">
        <v>0</v>
      </c>
      <c r="AT139" s="68">
        <v>0</v>
      </c>
      <c r="AU139" s="68"/>
      <c r="AV139" s="68"/>
      <c r="AW139" s="68"/>
      <c r="AX139" s="68"/>
      <c r="AY139" s="68"/>
      <c r="AZ139" s="68"/>
      <c r="BA139" s="68"/>
      <c r="BB139" s="68"/>
      <c r="BC139" s="68">
        <v>6</v>
      </c>
      <c r="BD139" s="67" t="str">
        <f>REPLACE(INDEX(GroupVertices[Group],MATCH(Edges99[[#This Row],[Vertex 1]],GroupVertices[Vertex],0)),1,1,"")</f>
        <v>2</v>
      </c>
      <c r="BE139" s="67" t="str">
        <f>REPLACE(INDEX(GroupVertices[Group],MATCH(Edges99[[#This Row],[Vertex 2]],GroupVertices[Vertex],0)),1,1,"")</f>
        <v>4</v>
      </c>
      <c r="BF139" s="49">
        <v>3</v>
      </c>
      <c r="BG139" s="50">
        <v>7.317073170731708</v>
      </c>
      <c r="BH139" s="49">
        <v>0</v>
      </c>
      <c r="BI139" s="50">
        <v>0</v>
      </c>
      <c r="BJ139" s="49">
        <v>0</v>
      </c>
      <c r="BK139" s="50">
        <v>0</v>
      </c>
      <c r="BL139" s="49">
        <v>38</v>
      </c>
      <c r="BM139" s="50">
        <v>92.6829268292683</v>
      </c>
      <c r="BN139" s="49">
        <v>41</v>
      </c>
    </row>
    <row r="140" spans="1:66" ht="15">
      <c r="A140" s="66" t="s">
        <v>8288</v>
      </c>
      <c r="B140" s="66" t="s">
        <v>8283</v>
      </c>
      <c r="C140" s="83"/>
      <c r="D140" s="99"/>
      <c r="E140" s="100"/>
      <c r="F140" s="101"/>
      <c r="G140" s="83"/>
      <c r="H140" s="82"/>
      <c r="I140" s="102"/>
      <c r="J140" s="102"/>
      <c r="K140" s="35" t="s">
        <v>65</v>
      </c>
      <c r="L140" s="105">
        <v>140</v>
      </c>
      <c r="M140" s="105"/>
      <c r="N140" s="104"/>
      <c r="O140" s="68" t="s">
        <v>243</v>
      </c>
      <c r="P140" s="70">
        <v>44398.60528935185</v>
      </c>
      <c r="Q140" s="68" t="s">
        <v>8495</v>
      </c>
      <c r="R140" s="68"/>
      <c r="S140" s="68"/>
      <c r="T140" s="74" t="s">
        <v>8509</v>
      </c>
      <c r="U140" s="72" t="str">
        <f>HYPERLINK("https://pbs.twimg.com/media/E607WXHVcAE_EaA.jpg")</f>
        <v>https://pbs.twimg.com/media/E607WXHVcAE_EaA.jpg</v>
      </c>
      <c r="V140" s="72" t="str">
        <f>HYPERLINK("https://pbs.twimg.com/media/E607WXHVcAE_EaA.jpg")</f>
        <v>https://pbs.twimg.com/media/E607WXHVcAE_EaA.jpg</v>
      </c>
      <c r="W140" s="70">
        <v>44398.60528935185</v>
      </c>
      <c r="X140" s="76">
        <v>44398</v>
      </c>
      <c r="Y140" s="74" t="s">
        <v>8305</v>
      </c>
      <c r="Z140" s="72" t="str">
        <f>HYPERLINK("https://twitter.com/gsf_talks/status/1417854785416429568")</f>
        <v>https://twitter.com/gsf_talks/status/1417854785416429568</v>
      </c>
      <c r="AA140" s="68"/>
      <c r="AB140" s="68"/>
      <c r="AC140" s="74" t="s">
        <v>8545</v>
      </c>
      <c r="AD140" s="68"/>
      <c r="AE140" s="68" t="b">
        <v>0</v>
      </c>
      <c r="AF140" s="68">
        <v>7</v>
      </c>
      <c r="AG140" s="74" t="s">
        <v>247</v>
      </c>
      <c r="AH140" s="68" t="b">
        <v>0</v>
      </c>
      <c r="AI140" s="68" t="s">
        <v>248</v>
      </c>
      <c r="AJ140" s="68"/>
      <c r="AK140" s="74" t="s">
        <v>247</v>
      </c>
      <c r="AL140" s="68" t="b">
        <v>0</v>
      </c>
      <c r="AM140" s="68">
        <v>2</v>
      </c>
      <c r="AN140" s="74" t="s">
        <v>247</v>
      </c>
      <c r="AO140" s="74" t="s">
        <v>250</v>
      </c>
      <c r="AP140" s="68" t="b">
        <v>0</v>
      </c>
      <c r="AQ140" s="74" t="s">
        <v>8545</v>
      </c>
      <c r="AR140" s="68" t="s">
        <v>204</v>
      </c>
      <c r="AS140" s="68">
        <v>0</v>
      </c>
      <c r="AT140" s="68">
        <v>0</v>
      </c>
      <c r="AU140" s="68"/>
      <c r="AV140" s="68"/>
      <c r="AW140" s="68"/>
      <c r="AX140" s="68"/>
      <c r="AY140" s="68"/>
      <c r="AZ140" s="68"/>
      <c r="BA140" s="68"/>
      <c r="BB140" s="68"/>
      <c r="BC140" s="68">
        <v>6</v>
      </c>
      <c r="BD140" s="67" t="str">
        <f>REPLACE(INDEX(GroupVertices[Group],MATCH(Edges99[[#This Row],[Vertex 1]],GroupVertices[Vertex],0)),1,1,"")</f>
        <v>2</v>
      </c>
      <c r="BE140" s="67" t="str">
        <f>REPLACE(INDEX(GroupVertices[Group],MATCH(Edges99[[#This Row],[Vertex 2]],GroupVertices[Vertex],0)),1,1,"")</f>
        <v>4</v>
      </c>
      <c r="BF140" s="49">
        <v>1</v>
      </c>
      <c r="BG140" s="50">
        <v>3.225806451612903</v>
      </c>
      <c r="BH140" s="49">
        <v>0</v>
      </c>
      <c r="BI140" s="50">
        <v>0</v>
      </c>
      <c r="BJ140" s="49">
        <v>0</v>
      </c>
      <c r="BK140" s="50">
        <v>0</v>
      </c>
      <c r="BL140" s="49">
        <v>30</v>
      </c>
      <c r="BM140" s="50">
        <v>96.7741935483871</v>
      </c>
      <c r="BN140" s="49">
        <v>31</v>
      </c>
    </row>
    <row r="141" spans="1:66" ht="15">
      <c r="A141" s="66" t="s">
        <v>8288</v>
      </c>
      <c r="B141" s="66" t="s">
        <v>8283</v>
      </c>
      <c r="C141" s="83"/>
      <c r="D141" s="99"/>
      <c r="E141" s="100"/>
      <c r="F141" s="101"/>
      <c r="G141" s="83"/>
      <c r="H141" s="82"/>
      <c r="I141" s="102"/>
      <c r="J141" s="102"/>
      <c r="K141" s="35" t="s">
        <v>65</v>
      </c>
      <c r="L141" s="105">
        <v>141</v>
      </c>
      <c r="M141" s="105"/>
      <c r="N141" s="104"/>
      <c r="O141" s="68" t="s">
        <v>243</v>
      </c>
      <c r="P141" s="70">
        <v>44398.60611111111</v>
      </c>
      <c r="Q141" s="68" t="s">
        <v>8494</v>
      </c>
      <c r="R141" s="68"/>
      <c r="S141" s="68"/>
      <c r="T141" s="74" t="s">
        <v>8508</v>
      </c>
      <c r="U141" s="68"/>
      <c r="V141" s="72" t="str">
        <f>HYPERLINK("https://pbs.twimg.com/profile_images/827178657785462785/sVHtOVFb_normal.jpg")</f>
        <v>https://pbs.twimg.com/profile_images/827178657785462785/sVHtOVFb_normal.jpg</v>
      </c>
      <c r="W141" s="70">
        <v>44398.60611111111</v>
      </c>
      <c r="X141" s="76">
        <v>44398</v>
      </c>
      <c r="Y141" s="74" t="s">
        <v>8525</v>
      </c>
      <c r="Z141" s="72" t="str">
        <f>HYPERLINK("https://twitter.com/gsf_talks/status/1417855082226348039")</f>
        <v>https://twitter.com/gsf_talks/status/1417855082226348039</v>
      </c>
      <c r="AA141" s="68"/>
      <c r="AB141" s="68"/>
      <c r="AC141" s="74" t="s">
        <v>8544</v>
      </c>
      <c r="AD141" s="74" t="s">
        <v>8545</v>
      </c>
      <c r="AE141" s="68" t="b">
        <v>0</v>
      </c>
      <c r="AF141" s="68">
        <v>2</v>
      </c>
      <c r="AG141" s="74" t="s">
        <v>8337</v>
      </c>
      <c r="AH141" s="68" t="b">
        <v>0</v>
      </c>
      <c r="AI141" s="68" t="s">
        <v>248</v>
      </c>
      <c r="AJ141" s="68"/>
      <c r="AK141" s="74" t="s">
        <v>247</v>
      </c>
      <c r="AL141" s="68" t="b">
        <v>0</v>
      </c>
      <c r="AM141" s="68">
        <v>0</v>
      </c>
      <c r="AN141" s="74" t="s">
        <v>247</v>
      </c>
      <c r="AO141" s="74" t="s">
        <v>250</v>
      </c>
      <c r="AP141" s="68" t="b">
        <v>0</v>
      </c>
      <c r="AQ141" s="74" t="s">
        <v>8545</v>
      </c>
      <c r="AR141" s="68" t="s">
        <v>204</v>
      </c>
      <c r="AS141" s="68">
        <v>0</v>
      </c>
      <c r="AT141" s="68">
        <v>0</v>
      </c>
      <c r="AU141" s="68"/>
      <c r="AV141" s="68"/>
      <c r="AW141" s="68"/>
      <c r="AX141" s="68"/>
      <c r="AY141" s="68"/>
      <c r="AZ141" s="68"/>
      <c r="BA141" s="68"/>
      <c r="BB141" s="68"/>
      <c r="BC141" s="68">
        <v>6</v>
      </c>
      <c r="BD141" s="67" t="str">
        <f>REPLACE(INDEX(GroupVertices[Group],MATCH(Edges99[[#This Row],[Vertex 1]],GroupVertices[Vertex],0)),1,1,"")</f>
        <v>2</v>
      </c>
      <c r="BE141" s="67" t="str">
        <f>REPLACE(INDEX(GroupVertices[Group],MATCH(Edges99[[#This Row],[Vertex 2]],GroupVertices[Vertex],0)),1,1,"")</f>
        <v>4</v>
      </c>
      <c r="BF141" s="49">
        <v>2</v>
      </c>
      <c r="BG141" s="50">
        <v>5.2631578947368425</v>
      </c>
      <c r="BH141" s="49">
        <v>0</v>
      </c>
      <c r="BI141" s="50">
        <v>0</v>
      </c>
      <c r="BJ141" s="49">
        <v>0</v>
      </c>
      <c r="BK141" s="50">
        <v>0</v>
      </c>
      <c r="BL141" s="49">
        <v>36</v>
      </c>
      <c r="BM141" s="50">
        <v>94.73684210526316</v>
      </c>
      <c r="BN141" s="49">
        <v>38</v>
      </c>
    </row>
    <row r="142" spans="1:66" ht="15">
      <c r="A142" s="66" t="s">
        <v>8288</v>
      </c>
      <c r="B142" s="66" t="s">
        <v>8283</v>
      </c>
      <c r="C142" s="83"/>
      <c r="D142" s="99"/>
      <c r="E142" s="100"/>
      <c r="F142" s="101"/>
      <c r="G142" s="83"/>
      <c r="H142" s="82"/>
      <c r="I142" s="102"/>
      <c r="J142" s="102"/>
      <c r="K142" s="35" t="s">
        <v>65</v>
      </c>
      <c r="L142" s="105">
        <v>142</v>
      </c>
      <c r="M142" s="105"/>
      <c r="N142" s="104"/>
      <c r="O142" s="68" t="s">
        <v>243</v>
      </c>
      <c r="P142" s="70">
        <v>44399.571851851855</v>
      </c>
      <c r="Q142" s="68" t="s">
        <v>8498</v>
      </c>
      <c r="R142" s="68"/>
      <c r="S142" s="68"/>
      <c r="T142" s="74" t="s">
        <v>8510</v>
      </c>
      <c r="U142" s="68"/>
      <c r="V142" s="72" t="str">
        <f>HYPERLINK("https://pbs.twimg.com/profile_images/827178657785462785/sVHtOVFb_normal.jpg")</f>
        <v>https://pbs.twimg.com/profile_images/827178657785462785/sVHtOVFb_normal.jpg</v>
      </c>
      <c r="W142" s="70">
        <v>44399.571851851855</v>
      </c>
      <c r="X142" s="76">
        <v>44399</v>
      </c>
      <c r="Y142" s="74" t="s">
        <v>8529</v>
      </c>
      <c r="Z142" s="72" t="str">
        <f>HYPERLINK("https://twitter.com/gsf_talks/status/1418205052666146818")</f>
        <v>https://twitter.com/gsf_talks/status/1418205052666146818</v>
      </c>
      <c r="AA142" s="68"/>
      <c r="AB142" s="68"/>
      <c r="AC142" s="74" t="s">
        <v>8549</v>
      </c>
      <c r="AD142" s="74" t="s">
        <v>8551</v>
      </c>
      <c r="AE142" s="68" t="b">
        <v>0</v>
      </c>
      <c r="AF142" s="68">
        <v>3</v>
      </c>
      <c r="AG142" s="74" t="s">
        <v>8337</v>
      </c>
      <c r="AH142" s="68" t="b">
        <v>0</v>
      </c>
      <c r="AI142" s="68" t="s">
        <v>248</v>
      </c>
      <c r="AJ142" s="68"/>
      <c r="AK142" s="74" t="s">
        <v>247</v>
      </c>
      <c r="AL142" s="68" t="b">
        <v>0</v>
      </c>
      <c r="AM142" s="68">
        <v>2</v>
      </c>
      <c r="AN142" s="74" t="s">
        <v>247</v>
      </c>
      <c r="AO142" s="74" t="s">
        <v>250</v>
      </c>
      <c r="AP142" s="68" t="b">
        <v>0</v>
      </c>
      <c r="AQ142" s="74" t="s">
        <v>8551</v>
      </c>
      <c r="AR142" s="68" t="s">
        <v>204</v>
      </c>
      <c r="AS142" s="68">
        <v>0</v>
      </c>
      <c r="AT142" s="68">
        <v>0</v>
      </c>
      <c r="AU142" s="68"/>
      <c r="AV142" s="68"/>
      <c r="AW142" s="68"/>
      <c r="AX142" s="68"/>
      <c r="AY142" s="68"/>
      <c r="AZ142" s="68"/>
      <c r="BA142" s="68"/>
      <c r="BB142" s="68"/>
      <c r="BC142" s="68">
        <v>6</v>
      </c>
      <c r="BD142" s="67" t="str">
        <f>REPLACE(INDEX(GroupVertices[Group],MATCH(Edges99[[#This Row],[Vertex 1]],GroupVertices[Vertex],0)),1,1,"")</f>
        <v>2</v>
      </c>
      <c r="BE142" s="67" t="str">
        <f>REPLACE(INDEX(GroupVertices[Group],MATCH(Edges99[[#This Row],[Vertex 2]],GroupVertices[Vertex],0)),1,1,"")</f>
        <v>4</v>
      </c>
      <c r="BF142" s="49">
        <v>2</v>
      </c>
      <c r="BG142" s="50">
        <v>5.2631578947368425</v>
      </c>
      <c r="BH142" s="49">
        <v>0</v>
      </c>
      <c r="BI142" s="50">
        <v>0</v>
      </c>
      <c r="BJ142" s="49">
        <v>0</v>
      </c>
      <c r="BK142" s="50">
        <v>0</v>
      </c>
      <c r="BL142" s="49">
        <v>36</v>
      </c>
      <c r="BM142" s="50">
        <v>94.73684210526316</v>
      </c>
      <c r="BN142" s="49">
        <v>38</v>
      </c>
    </row>
    <row r="143" spans="1:66" ht="15">
      <c r="A143" s="66" t="s">
        <v>8288</v>
      </c>
      <c r="B143" s="66" t="s">
        <v>8283</v>
      </c>
      <c r="C143" s="83"/>
      <c r="D143" s="99"/>
      <c r="E143" s="100"/>
      <c r="F143" s="101"/>
      <c r="G143" s="83"/>
      <c r="H143" s="82"/>
      <c r="I143" s="102"/>
      <c r="J143" s="102"/>
      <c r="K143" s="35" t="s">
        <v>65</v>
      </c>
      <c r="L143" s="105">
        <v>143</v>
      </c>
      <c r="M143" s="105"/>
      <c r="N143" s="104"/>
      <c r="O143" s="68" t="s">
        <v>245</v>
      </c>
      <c r="P143" s="70">
        <v>44400.39666666667</v>
      </c>
      <c r="Q143" s="68" t="s">
        <v>8290</v>
      </c>
      <c r="R143" s="72" t="str">
        <f>HYPERLINK("https://dignitasproject.org/join-dignitas-global-education-summit/")</f>
        <v>https://dignitasproject.org/join-dignitas-global-education-summit/</v>
      </c>
      <c r="S143" s="68" t="s">
        <v>8297</v>
      </c>
      <c r="T143" s="74" t="s">
        <v>8300</v>
      </c>
      <c r="U143" s="68"/>
      <c r="V143" s="72" t="str">
        <f>HYPERLINK("https://pbs.twimg.com/profile_images/827178657785462785/sVHtOVFb_normal.jpg")</f>
        <v>https://pbs.twimg.com/profile_images/827178657785462785/sVHtOVFb_normal.jpg</v>
      </c>
      <c r="W143" s="70">
        <v>44400.39666666667</v>
      </c>
      <c r="X143" s="76">
        <v>44400</v>
      </c>
      <c r="Y143" s="74" t="s">
        <v>8309</v>
      </c>
      <c r="Z143" s="72" t="str">
        <f>HYPERLINK("https://twitter.com/gsf_talks/status/1418503956968271880")</f>
        <v>https://twitter.com/gsf_talks/status/1418503956968271880</v>
      </c>
      <c r="AA143" s="68"/>
      <c r="AB143" s="68"/>
      <c r="AC143" s="74" t="s">
        <v>8315</v>
      </c>
      <c r="AD143" s="68"/>
      <c r="AE143" s="68" t="b">
        <v>0</v>
      </c>
      <c r="AF143" s="68">
        <v>0</v>
      </c>
      <c r="AG143" s="74" t="s">
        <v>247</v>
      </c>
      <c r="AH143" s="68" t="b">
        <v>0</v>
      </c>
      <c r="AI143" s="68" t="s">
        <v>248</v>
      </c>
      <c r="AJ143" s="68"/>
      <c r="AK143" s="74" t="s">
        <v>247</v>
      </c>
      <c r="AL143" s="68" t="b">
        <v>0</v>
      </c>
      <c r="AM143" s="68">
        <v>2</v>
      </c>
      <c r="AN143" s="74" t="s">
        <v>8314</v>
      </c>
      <c r="AO143" s="74" t="s">
        <v>250</v>
      </c>
      <c r="AP143" s="68" t="b">
        <v>0</v>
      </c>
      <c r="AQ143" s="74" t="s">
        <v>8314</v>
      </c>
      <c r="AR143" s="68" t="s">
        <v>204</v>
      </c>
      <c r="AS143" s="68">
        <v>0</v>
      </c>
      <c r="AT143" s="68">
        <v>0</v>
      </c>
      <c r="AU143" s="68"/>
      <c r="AV143" s="68"/>
      <c r="AW143" s="68"/>
      <c r="AX143" s="68"/>
      <c r="AY143" s="68"/>
      <c r="AZ143" s="68"/>
      <c r="BA143" s="68"/>
      <c r="BB143" s="68"/>
      <c r="BC143" s="68">
        <v>6</v>
      </c>
      <c r="BD143" s="67" t="str">
        <f>REPLACE(INDEX(GroupVertices[Group],MATCH(Edges99[[#This Row],[Vertex 1]],GroupVertices[Vertex],0)),1,1,"")</f>
        <v>2</v>
      </c>
      <c r="BE143" s="67" t="str">
        <f>REPLACE(INDEX(GroupVertices[Group],MATCH(Edges99[[#This Row],[Vertex 2]],GroupVertices[Vertex],0)),1,1,"")</f>
        <v>4</v>
      </c>
      <c r="BF143" s="49">
        <v>3</v>
      </c>
      <c r="BG143" s="50">
        <v>10</v>
      </c>
      <c r="BH143" s="49">
        <v>0</v>
      </c>
      <c r="BI143" s="50">
        <v>0</v>
      </c>
      <c r="BJ143" s="49">
        <v>0</v>
      </c>
      <c r="BK143" s="50">
        <v>0</v>
      </c>
      <c r="BL143" s="49">
        <v>27</v>
      </c>
      <c r="BM143" s="50">
        <v>90</v>
      </c>
      <c r="BN143" s="49">
        <v>30</v>
      </c>
    </row>
    <row r="144" spans="1:66" ht="15">
      <c r="A144" s="66" t="s">
        <v>8288</v>
      </c>
      <c r="B144" s="66" t="s">
        <v>8283</v>
      </c>
      <c r="C144" s="83"/>
      <c r="D144" s="99"/>
      <c r="E144" s="100"/>
      <c r="F144" s="101"/>
      <c r="G144" s="83"/>
      <c r="H144" s="82"/>
      <c r="I144" s="102"/>
      <c r="J144" s="102"/>
      <c r="K144" s="35" t="s">
        <v>65</v>
      </c>
      <c r="L144" s="105">
        <v>144</v>
      </c>
      <c r="M144" s="105"/>
      <c r="N144" s="104"/>
      <c r="O144" s="68" t="s">
        <v>243</v>
      </c>
      <c r="P144" s="70">
        <v>44403.40974537037</v>
      </c>
      <c r="Q144" s="68" t="s">
        <v>8291</v>
      </c>
      <c r="R144" s="72" t="str">
        <f>HYPERLINK("https://docs.google.com/forms/d/e/1FAIpQLSc0BmImeVRPRtoeGNBfIPEkrwLDHLsvNnZZNOAvoWJnQGPixw/viewform")</f>
        <v>https://docs.google.com/forms/d/e/1FAIpQLSc0BmImeVRPRtoeGNBfIPEkrwLDHLsvNnZZNOAvoWJnQGPixw/viewform</v>
      </c>
      <c r="S144" s="68" t="s">
        <v>8296</v>
      </c>
      <c r="T144" s="74" t="s">
        <v>8302</v>
      </c>
      <c r="U144" s="72" t="str">
        <f>HYPERLINK("https://pbs.twimg.com/media/E7Nq6V1WQAMZ2gE.png")</f>
        <v>https://pbs.twimg.com/media/E7Nq6V1WQAMZ2gE.png</v>
      </c>
      <c r="V144" s="72" t="str">
        <f>HYPERLINK("https://pbs.twimg.com/media/E7Nq6V1WQAMZ2gE.png")</f>
        <v>https://pbs.twimg.com/media/E7Nq6V1WQAMZ2gE.png</v>
      </c>
      <c r="W144" s="70">
        <v>44403.40974537037</v>
      </c>
      <c r="X144" s="76">
        <v>44403</v>
      </c>
      <c r="Y144" s="74" t="s">
        <v>8310</v>
      </c>
      <c r="Z144" s="72" t="str">
        <f>HYPERLINK("https://twitter.com/gsf_talks/status/1419595859654807553")</f>
        <v>https://twitter.com/gsf_talks/status/1419595859654807553</v>
      </c>
      <c r="AA144" s="68"/>
      <c r="AB144" s="68"/>
      <c r="AC144" s="74" t="s">
        <v>8316</v>
      </c>
      <c r="AD144" s="68"/>
      <c r="AE144" s="68" t="b">
        <v>0</v>
      </c>
      <c r="AF144" s="68">
        <v>1</v>
      </c>
      <c r="AG144" s="74" t="s">
        <v>247</v>
      </c>
      <c r="AH144" s="68" t="b">
        <v>0</v>
      </c>
      <c r="AI144" s="68" t="s">
        <v>248</v>
      </c>
      <c r="AJ144" s="68"/>
      <c r="AK144" s="74" t="s">
        <v>247</v>
      </c>
      <c r="AL144" s="68" t="b">
        <v>0</v>
      </c>
      <c r="AM144" s="68">
        <v>0</v>
      </c>
      <c r="AN144" s="74" t="s">
        <v>247</v>
      </c>
      <c r="AO144" s="74" t="s">
        <v>8098</v>
      </c>
      <c r="AP144" s="68" t="b">
        <v>0</v>
      </c>
      <c r="AQ144" s="74" t="s">
        <v>8316</v>
      </c>
      <c r="AR144" s="68" t="s">
        <v>204</v>
      </c>
      <c r="AS144" s="68">
        <v>0</v>
      </c>
      <c r="AT144" s="68">
        <v>0</v>
      </c>
      <c r="AU144" s="68"/>
      <c r="AV144" s="68"/>
      <c r="AW144" s="68"/>
      <c r="AX144" s="68"/>
      <c r="AY144" s="68"/>
      <c r="AZ144" s="68"/>
      <c r="BA144" s="68"/>
      <c r="BB144" s="68"/>
      <c r="BC144" s="68">
        <v>6</v>
      </c>
      <c r="BD144" s="67" t="str">
        <f>REPLACE(INDEX(GroupVertices[Group],MATCH(Edges99[[#This Row],[Vertex 1]],GroupVertices[Vertex],0)),1,1,"")</f>
        <v>2</v>
      </c>
      <c r="BE144" s="67" t="str">
        <f>REPLACE(INDEX(GroupVertices[Group],MATCH(Edges99[[#This Row],[Vertex 2]],GroupVertices[Vertex],0)),1,1,"")</f>
        <v>4</v>
      </c>
      <c r="BF144" s="49">
        <v>0</v>
      </c>
      <c r="BG144" s="50">
        <v>0</v>
      </c>
      <c r="BH144" s="49">
        <v>0</v>
      </c>
      <c r="BI144" s="50">
        <v>0</v>
      </c>
      <c r="BJ144" s="49">
        <v>0</v>
      </c>
      <c r="BK144" s="50">
        <v>0</v>
      </c>
      <c r="BL144" s="49">
        <v>33</v>
      </c>
      <c r="BM144" s="50">
        <v>100</v>
      </c>
      <c r="BN144" s="49">
        <v>33</v>
      </c>
    </row>
    <row r="145" spans="1:66" ht="15">
      <c r="A145" s="66" t="s">
        <v>8288</v>
      </c>
      <c r="B145" s="66" t="s">
        <v>242</v>
      </c>
      <c r="C145" s="83"/>
      <c r="D145" s="99"/>
      <c r="E145" s="100"/>
      <c r="F145" s="101"/>
      <c r="G145" s="83"/>
      <c r="H145" s="82"/>
      <c r="I145" s="102"/>
      <c r="J145" s="102"/>
      <c r="K145" s="35" t="s">
        <v>65</v>
      </c>
      <c r="L145" s="105">
        <v>145</v>
      </c>
      <c r="M145" s="105"/>
      <c r="N145" s="104"/>
      <c r="O145" s="68" t="s">
        <v>245</v>
      </c>
      <c r="P145" s="70">
        <v>44400.39666666667</v>
      </c>
      <c r="Q145" s="68" t="s">
        <v>8290</v>
      </c>
      <c r="R145" s="72" t="str">
        <f>HYPERLINK("https://dignitasproject.org/join-dignitas-global-education-summit/")</f>
        <v>https://dignitasproject.org/join-dignitas-global-education-summit/</v>
      </c>
      <c r="S145" s="68" t="s">
        <v>8297</v>
      </c>
      <c r="T145" s="74" t="s">
        <v>8300</v>
      </c>
      <c r="U145" s="68"/>
      <c r="V145" s="72" t="str">
        <f>HYPERLINK("https://pbs.twimg.com/profile_images/827178657785462785/sVHtOVFb_normal.jpg")</f>
        <v>https://pbs.twimg.com/profile_images/827178657785462785/sVHtOVFb_normal.jpg</v>
      </c>
      <c r="W145" s="70">
        <v>44400.39666666667</v>
      </c>
      <c r="X145" s="76">
        <v>44400</v>
      </c>
      <c r="Y145" s="74" t="s">
        <v>8309</v>
      </c>
      <c r="Z145" s="72" t="str">
        <f>HYPERLINK("https://twitter.com/gsf_talks/status/1418503956968271880")</f>
        <v>https://twitter.com/gsf_talks/status/1418503956968271880</v>
      </c>
      <c r="AA145" s="68"/>
      <c r="AB145" s="68"/>
      <c r="AC145" s="74" t="s">
        <v>8315</v>
      </c>
      <c r="AD145" s="68"/>
      <c r="AE145" s="68" t="b">
        <v>0</v>
      </c>
      <c r="AF145" s="68">
        <v>0</v>
      </c>
      <c r="AG145" s="74" t="s">
        <v>247</v>
      </c>
      <c r="AH145" s="68" t="b">
        <v>0</v>
      </c>
      <c r="AI145" s="68" t="s">
        <v>248</v>
      </c>
      <c r="AJ145" s="68"/>
      <c r="AK145" s="74" t="s">
        <v>247</v>
      </c>
      <c r="AL145" s="68" t="b">
        <v>0</v>
      </c>
      <c r="AM145" s="68">
        <v>2</v>
      </c>
      <c r="AN145" s="74" t="s">
        <v>8314</v>
      </c>
      <c r="AO145" s="74" t="s">
        <v>250</v>
      </c>
      <c r="AP145" s="68" t="b">
        <v>0</v>
      </c>
      <c r="AQ145" s="74" t="s">
        <v>8314</v>
      </c>
      <c r="AR145" s="68" t="s">
        <v>204</v>
      </c>
      <c r="AS145" s="68">
        <v>0</v>
      </c>
      <c r="AT145" s="68">
        <v>0</v>
      </c>
      <c r="AU145" s="68"/>
      <c r="AV145" s="68"/>
      <c r="AW145" s="68"/>
      <c r="AX145" s="68"/>
      <c r="AY145" s="68"/>
      <c r="AZ145" s="68"/>
      <c r="BA145" s="68"/>
      <c r="BB145" s="68"/>
      <c r="BC145" s="68">
        <v>4</v>
      </c>
      <c r="BD145" s="67" t="str">
        <f>REPLACE(INDEX(GroupVertices[Group],MATCH(Edges99[[#This Row],[Vertex 1]],GroupVertices[Vertex],0)),1,1,"")</f>
        <v>2</v>
      </c>
      <c r="BE145" s="67" t="str">
        <f>REPLACE(INDEX(GroupVertices[Group],MATCH(Edges99[[#This Row],[Vertex 2]],GroupVertices[Vertex],0)),1,1,"")</f>
        <v>2</v>
      </c>
      <c r="BF145" s="49"/>
      <c r="BG145" s="50"/>
      <c r="BH145" s="49"/>
      <c r="BI145" s="50"/>
      <c r="BJ145" s="49"/>
      <c r="BK145" s="50"/>
      <c r="BL145" s="49"/>
      <c r="BM145" s="50"/>
      <c r="BN145" s="49"/>
    </row>
    <row r="146" spans="1:66" ht="15">
      <c r="A146" s="66" t="s">
        <v>8288</v>
      </c>
      <c r="B146" s="66" t="s">
        <v>242</v>
      </c>
      <c r="C146" s="83"/>
      <c r="D146" s="99"/>
      <c r="E146" s="100"/>
      <c r="F146" s="101"/>
      <c r="G146" s="83"/>
      <c r="H146" s="82"/>
      <c r="I146" s="102"/>
      <c r="J146" s="102"/>
      <c r="K146" s="35" t="s">
        <v>65</v>
      </c>
      <c r="L146" s="105">
        <v>146</v>
      </c>
      <c r="M146" s="105"/>
      <c r="N146" s="104"/>
      <c r="O146" s="68" t="s">
        <v>243</v>
      </c>
      <c r="P146" s="70">
        <v>44403.4028125</v>
      </c>
      <c r="Q146" s="68" t="s">
        <v>8292</v>
      </c>
      <c r="R146" s="68"/>
      <c r="S146" s="68"/>
      <c r="T146" s="74" t="s">
        <v>8298</v>
      </c>
      <c r="U146" s="72" t="str">
        <f>HYPERLINK("https://pbs.twimg.com/media/E7NooAHXMAAiZ7P.png")</f>
        <v>https://pbs.twimg.com/media/E7NooAHXMAAiZ7P.png</v>
      </c>
      <c r="V146" s="72" t="str">
        <f>HYPERLINK("https://pbs.twimg.com/media/E7NooAHXMAAiZ7P.png")</f>
        <v>https://pbs.twimg.com/media/E7NooAHXMAAiZ7P.png</v>
      </c>
      <c r="W146" s="70">
        <v>44403.4028125</v>
      </c>
      <c r="X146" s="76">
        <v>44403</v>
      </c>
      <c r="Y146" s="74" t="s">
        <v>8311</v>
      </c>
      <c r="Z146" s="72" t="str">
        <f>HYPERLINK("https://twitter.com/gsf_talks/status/1419593345907703810")</f>
        <v>https://twitter.com/gsf_talks/status/1419593345907703810</v>
      </c>
      <c r="AA146" s="68"/>
      <c r="AB146" s="68"/>
      <c r="AC146" s="74" t="s">
        <v>8317</v>
      </c>
      <c r="AD146" s="68"/>
      <c r="AE146" s="68" t="b">
        <v>0</v>
      </c>
      <c r="AF146" s="68">
        <v>1</v>
      </c>
      <c r="AG146" s="74" t="s">
        <v>247</v>
      </c>
      <c r="AH146" s="68" t="b">
        <v>0</v>
      </c>
      <c r="AI146" s="68" t="s">
        <v>248</v>
      </c>
      <c r="AJ146" s="68"/>
      <c r="AK146" s="74" t="s">
        <v>247</v>
      </c>
      <c r="AL146" s="68" t="b">
        <v>0</v>
      </c>
      <c r="AM146" s="68">
        <v>0</v>
      </c>
      <c r="AN146" s="74" t="s">
        <v>247</v>
      </c>
      <c r="AO146" s="74" t="s">
        <v>8098</v>
      </c>
      <c r="AP146" s="68" t="b">
        <v>0</v>
      </c>
      <c r="AQ146" s="74" t="s">
        <v>8317</v>
      </c>
      <c r="AR146" s="68" t="s">
        <v>204</v>
      </c>
      <c r="AS146" s="68">
        <v>0</v>
      </c>
      <c r="AT146" s="68">
        <v>0</v>
      </c>
      <c r="AU146" s="68"/>
      <c r="AV146" s="68"/>
      <c r="AW146" s="68"/>
      <c r="AX146" s="68"/>
      <c r="AY146" s="68"/>
      <c r="AZ146" s="68"/>
      <c r="BA146" s="68"/>
      <c r="BB146" s="68"/>
      <c r="BC146" s="68">
        <v>4</v>
      </c>
      <c r="BD146" s="67" t="str">
        <f>REPLACE(INDEX(GroupVertices[Group],MATCH(Edges99[[#This Row],[Vertex 1]],GroupVertices[Vertex],0)),1,1,"")</f>
        <v>2</v>
      </c>
      <c r="BE146" s="67" t="str">
        <f>REPLACE(INDEX(GroupVertices[Group],MATCH(Edges99[[#This Row],[Vertex 2]],GroupVertices[Vertex],0)),1,1,"")</f>
        <v>2</v>
      </c>
      <c r="BF146" s="49">
        <v>2</v>
      </c>
      <c r="BG146" s="50">
        <v>5</v>
      </c>
      <c r="BH146" s="49">
        <v>0</v>
      </c>
      <c r="BI146" s="50">
        <v>0</v>
      </c>
      <c r="BJ146" s="49">
        <v>0</v>
      </c>
      <c r="BK146" s="50">
        <v>0</v>
      </c>
      <c r="BL146" s="49">
        <v>38</v>
      </c>
      <c r="BM146" s="50">
        <v>95</v>
      </c>
      <c r="BN146" s="49">
        <v>40</v>
      </c>
    </row>
    <row r="147" spans="1:66" ht="15">
      <c r="A147" s="66" t="s">
        <v>8288</v>
      </c>
      <c r="B147" s="66" t="s">
        <v>242</v>
      </c>
      <c r="C147" s="83"/>
      <c r="D147" s="99"/>
      <c r="E147" s="100"/>
      <c r="F147" s="101"/>
      <c r="G147" s="83"/>
      <c r="H147" s="82"/>
      <c r="I147" s="102"/>
      <c r="J147" s="102"/>
      <c r="K147" s="35" t="s">
        <v>65</v>
      </c>
      <c r="L147" s="105">
        <v>147</v>
      </c>
      <c r="M147" s="105"/>
      <c r="N147" s="104"/>
      <c r="O147" s="68" t="s">
        <v>243</v>
      </c>
      <c r="P147" s="70">
        <v>44403.40628472222</v>
      </c>
      <c r="Q147" s="68" t="s">
        <v>8293</v>
      </c>
      <c r="R147" s="72" t="str">
        <f>HYPERLINK("https://zoom.us/webinar/register/WN_L9uS-tOuQT67E7pUWqhEOQ")</f>
        <v>https://zoom.us/webinar/register/WN_L9uS-tOuQT67E7pUWqhEOQ</v>
      </c>
      <c r="S147" s="68" t="s">
        <v>8088</v>
      </c>
      <c r="T147" s="74" t="s">
        <v>8302</v>
      </c>
      <c r="U147" s="72" t="str">
        <f>HYPERLINK("https://pbs.twimg.com/media/E7NpxPxXEAAqb1n.png")</f>
        <v>https://pbs.twimg.com/media/E7NpxPxXEAAqb1n.png</v>
      </c>
      <c r="V147" s="72" t="str">
        <f>HYPERLINK("https://pbs.twimg.com/media/E7NpxPxXEAAqb1n.png")</f>
        <v>https://pbs.twimg.com/media/E7NpxPxXEAAqb1n.png</v>
      </c>
      <c r="W147" s="70">
        <v>44403.40628472222</v>
      </c>
      <c r="X147" s="76">
        <v>44403</v>
      </c>
      <c r="Y147" s="74" t="s">
        <v>8312</v>
      </c>
      <c r="Z147" s="72" t="str">
        <f>HYPERLINK("https://twitter.com/gsf_talks/status/1419594603871735809")</f>
        <v>https://twitter.com/gsf_talks/status/1419594603871735809</v>
      </c>
      <c r="AA147" s="68"/>
      <c r="AB147" s="68"/>
      <c r="AC147" s="74" t="s">
        <v>8318</v>
      </c>
      <c r="AD147" s="68"/>
      <c r="AE147" s="68" t="b">
        <v>0</v>
      </c>
      <c r="AF147" s="68">
        <v>2</v>
      </c>
      <c r="AG147" s="74" t="s">
        <v>247</v>
      </c>
      <c r="AH147" s="68" t="b">
        <v>0</v>
      </c>
      <c r="AI147" s="68" t="s">
        <v>248</v>
      </c>
      <c r="AJ147" s="68"/>
      <c r="AK147" s="74" t="s">
        <v>247</v>
      </c>
      <c r="AL147" s="68" t="b">
        <v>0</v>
      </c>
      <c r="AM147" s="68">
        <v>0</v>
      </c>
      <c r="AN147" s="74" t="s">
        <v>247</v>
      </c>
      <c r="AO147" s="74" t="s">
        <v>8098</v>
      </c>
      <c r="AP147" s="68" t="b">
        <v>0</v>
      </c>
      <c r="AQ147" s="74" t="s">
        <v>8318</v>
      </c>
      <c r="AR147" s="68" t="s">
        <v>204</v>
      </c>
      <c r="AS147" s="68">
        <v>0</v>
      </c>
      <c r="AT147" s="68">
        <v>0</v>
      </c>
      <c r="AU147" s="68"/>
      <c r="AV147" s="68"/>
      <c r="AW147" s="68"/>
      <c r="AX147" s="68"/>
      <c r="AY147" s="68"/>
      <c r="AZ147" s="68"/>
      <c r="BA147" s="68"/>
      <c r="BB147" s="68"/>
      <c r="BC147" s="68">
        <v>4</v>
      </c>
      <c r="BD147" s="67" t="str">
        <f>REPLACE(INDEX(GroupVertices[Group],MATCH(Edges99[[#This Row],[Vertex 1]],GroupVertices[Vertex],0)),1,1,"")</f>
        <v>2</v>
      </c>
      <c r="BE147" s="67" t="str">
        <f>REPLACE(INDEX(GroupVertices[Group],MATCH(Edges99[[#This Row],[Vertex 2]],GroupVertices[Vertex],0)),1,1,"")</f>
        <v>2</v>
      </c>
      <c r="BF147" s="49">
        <v>1</v>
      </c>
      <c r="BG147" s="50">
        <v>3.5714285714285716</v>
      </c>
      <c r="BH147" s="49">
        <v>0</v>
      </c>
      <c r="BI147" s="50">
        <v>0</v>
      </c>
      <c r="BJ147" s="49">
        <v>0</v>
      </c>
      <c r="BK147" s="50">
        <v>0</v>
      </c>
      <c r="BL147" s="49">
        <v>27</v>
      </c>
      <c r="BM147" s="50">
        <v>96.42857142857143</v>
      </c>
      <c r="BN147" s="49">
        <v>28</v>
      </c>
    </row>
    <row r="148" spans="1:66" ht="15">
      <c r="A148" s="66" t="s">
        <v>8288</v>
      </c>
      <c r="B148" s="66" t="s">
        <v>242</v>
      </c>
      <c r="C148" s="83"/>
      <c r="D148" s="99"/>
      <c r="E148" s="100"/>
      <c r="F148" s="101"/>
      <c r="G148" s="83"/>
      <c r="H148" s="82"/>
      <c r="I148" s="102"/>
      <c r="J148" s="102"/>
      <c r="K148" s="35" t="s">
        <v>65</v>
      </c>
      <c r="L148" s="105">
        <v>148</v>
      </c>
      <c r="M148" s="105"/>
      <c r="N148" s="104"/>
      <c r="O148" s="68" t="s">
        <v>243</v>
      </c>
      <c r="P148" s="70">
        <v>44403.40974537037</v>
      </c>
      <c r="Q148" s="68" t="s">
        <v>8291</v>
      </c>
      <c r="R148" s="72" t="str">
        <f>HYPERLINK("https://docs.google.com/forms/d/e/1FAIpQLSc0BmImeVRPRtoeGNBfIPEkrwLDHLsvNnZZNOAvoWJnQGPixw/viewform")</f>
        <v>https://docs.google.com/forms/d/e/1FAIpQLSc0BmImeVRPRtoeGNBfIPEkrwLDHLsvNnZZNOAvoWJnQGPixw/viewform</v>
      </c>
      <c r="S148" s="68" t="s">
        <v>8296</v>
      </c>
      <c r="T148" s="74" t="s">
        <v>8302</v>
      </c>
      <c r="U148" s="72" t="str">
        <f>HYPERLINK("https://pbs.twimg.com/media/E7Nq6V1WQAMZ2gE.png")</f>
        <v>https://pbs.twimg.com/media/E7Nq6V1WQAMZ2gE.png</v>
      </c>
      <c r="V148" s="72" t="str">
        <f>HYPERLINK("https://pbs.twimg.com/media/E7Nq6V1WQAMZ2gE.png")</f>
        <v>https://pbs.twimg.com/media/E7Nq6V1WQAMZ2gE.png</v>
      </c>
      <c r="W148" s="70">
        <v>44403.40974537037</v>
      </c>
      <c r="X148" s="76">
        <v>44403</v>
      </c>
      <c r="Y148" s="74" t="s">
        <v>8310</v>
      </c>
      <c r="Z148" s="72" t="str">
        <f>HYPERLINK("https://twitter.com/gsf_talks/status/1419595859654807553")</f>
        <v>https://twitter.com/gsf_talks/status/1419595859654807553</v>
      </c>
      <c r="AA148" s="68"/>
      <c r="AB148" s="68"/>
      <c r="AC148" s="74" t="s">
        <v>8316</v>
      </c>
      <c r="AD148" s="68"/>
      <c r="AE148" s="68" t="b">
        <v>0</v>
      </c>
      <c r="AF148" s="68">
        <v>1</v>
      </c>
      <c r="AG148" s="74" t="s">
        <v>247</v>
      </c>
      <c r="AH148" s="68" t="b">
        <v>0</v>
      </c>
      <c r="AI148" s="68" t="s">
        <v>248</v>
      </c>
      <c r="AJ148" s="68"/>
      <c r="AK148" s="74" t="s">
        <v>247</v>
      </c>
      <c r="AL148" s="68" t="b">
        <v>0</v>
      </c>
      <c r="AM148" s="68">
        <v>0</v>
      </c>
      <c r="AN148" s="74" t="s">
        <v>247</v>
      </c>
      <c r="AO148" s="74" t="s">
        <v>8098</v>
      </c>
      <c r="AP148" s="68" t="b">
        <v>0</v>
      </c>
      <c r="AQ148" s="74" t="s">
        <v>8316</v>
      </c>
      <c r="AR148" s="68" t="s">
        <v>204</v>
      </c>
      <c r="AS148" s="68">
        <v>0</v>
      </c>
      <c r="AT148" s="68">
        <v>0</v>
      </c>
      <c r="AU148" s="68"/>
      <c r="AV148" s="68"/>
      <c r="AW148" s="68"/>
      <c r="AX148" s="68"/>
      <c r="AY148" s="68"/>
      <c r="AZ148" s="68"/>
      <c r="BA148" s="68"/>
      <c r="BB148" s="68"/>
      <c r="BC148" s="68">
        <v>4</v>
      </c>
      <c r="BD148" s="67" t="str">
        <f>REPLACE(INDEX(GroupVertices[Group],MATCH(Edges99[[#This Row],[Vertex 1]],GroupVertices[Vertex],0)),1,1,"")</f>
        <v>2</v>
      </c>
      <c r="BE148" s="67" t="str">
        <f>REPLACE(INDEX(GroupVertices[Group],MATCH(Edges99[[#This Row],[Vertex 2]],GroupVertices[Vertex],0)),1,1,"")</f>
        <v>2</v>
      </c>
      <c r="BF148" s="49"/>
      <c r="BG148" s="50"/>
      <c r="BH148" s="49"/>
      <c r="BI148" s="50"/>
      <c r="BJ148" s="49"/>
      <c r="BK148" s="50"/>
      <c r="BL148" s="49"/>
      <c r="BM148" s="50"/>
      <c r="BN148" s="49"/>
    </row>
    <row r="149" spans="1:66" ht="15">
      <c r="A149" s="66" t="s">
        <v>8288</v>
      </c>
      <c r="B149" s="66" t="s">
        <v>8288</v>
      </c>
      <c r="C149" s="83"/>
      <c r="D149" s="99"/>
      <c r="E149" s="100"/>
      <c r="F149" s="101"/>
      <c r="G149" s="83"/>
      <c r="H149" s="82"/>
      <c r="I149" s="102"/>
      <c r="J149" s="102"/>
      <c r="K149" s="35" t="s">
        <v>65</v>
      </c>
      <c r="L149" s="105">
        <v>149</v>
      </c>
      <c r="M149" s="105"/>
      <c r="N149" s="104"/>
      <c r="O149" s="68" t="s">
        <v>204</v>
      </c>
      <c r="P149" s="70">
        <v>44398.36809027778</v>
      </c>
      <c r="Q149" s="68" t="s">
        <v>8499</v>
      </c>
      <c r="R149" s="72" t="str">
        <f>HYPERLINK("https://www.globalschoolsforum.org/page/Jobs")</f>
        <v>https://www.globalschoolsforum.org/page/Jobs</v>
      </c>
      <c r="S149" s="68" t="s">
        <v>8504</v>
      </c>
      <c r="T149" s="74" t="s">
        <v>8511</v>
      </c>
      <c r="U149" s="72" t="str">
        <f>HYPERLINK("https://pbs.twimg.com/media/E6ztO6-WQAY9OHl.jpg")</f>
        <v>https://pbs.twimg.com/media/E6ztO6-WQAY9OHl.jpg</v>
      </c>
      <c r="V149" s="72" t="str">
        <f>HYPERLINK("https://pbs.twimg.com/media/E6ztO6-WQAY9OHl.jpg")</f>
        <v>https://pbs.twimg.com/media/E6ztO6-WQAY9OHl.jpg</v>
      </c>
      <c r="W149" s="70">
        <v>44398.36809027778</v>
      </c>
      <c r="X149" s="76">
        <v>44398</v>
      </c>
      <c r="Y149" s="74" t="s">
        <v>8304</v>
      </c>
      <c r="Z149" s="72" t="str">
        <f>HYPERLINK("https://twitter.com/gsf_talks/status/1417768825232236545")</f>
        <v>https://twitter.com/gsf_talks/status/1417768825232236545</v>
      </c>
      <c r="AA149" s="68"/>
      <c r="AB149" s="68"/>
      <c r="AC149" s="74" t="s">
        <v>8550</v>
      </c>
      <c r="AD149" s="68"/>
      <c r="AE149" s="68" t="b">
        <v>0</v>
      </c>
      <c r="AF149" s="68">
        <v>2</v>
      </c>
      <c r="AG149" s="74" t="s">
        <v>247</v>
      </c>
      <c r="AH149" s="68" t="b">
        <v>0</v>
      </c>
      <c r="AI149" s="68" t="s">
        <v>248</v>
      </c>
      <c r="AJ149" s="68"/>
      <c r="AK149" s="74" t="s">
        <v>247</v>
      </c>
      <c r="AL149" s="68" t="b">
        <v>0</v>
      </c>
      <c r="AM149" s="68">
        <v>0</v>
      </c>
      <c r="AN149" s="74" t="s">
        <v>247</v>
      </c>
      <c r="AO149" s="74" t="s">
        <v>8098</v>
      </c>
      <c r="AP149" s="68" t="b">
        <v>0</v>
      </c>
      <c r="AQ149" s="74" t="s">
        <v>8550</v>
      </c>
      <c r="AR149" s="68" t="s">
        <v>204</v>
      </c>
      <c r="AS149" s="68">
        <v>0</v>
      </c>
      <c r="AT149" s="68">
        <v>0</v>
      </c>
      <c r="AU149" s="68"/>
      <c r="AV149" s="68"/>
      <c r="AW149" s="68"/>
      <c r="AX149" s="68"/>
      <c r="AY149" s="68"/>
      <c r="AZ149" s="68"/>
      <c r="BA149" s="68"/>
      <c r="BB149" s="68"/>
      <c r="BC149" s="68">
        <v>4</v>
      </c>
      <c r="BD149" s="67" t="str">
        <f>REPLACE(INDEX(GroupVertices[Group],MATCH(Edges99[[#This Row],[Vertex 1]],GroupVertices[Vertex],0)),1,1,"")</f>
        <v>2</v>
      </c>
      <c r="BE149" s="67" t="str">
        <f>REPLACE(INDEX(GroupVertices[Group],MATCH(Edges99[[#This Row],[Vertex 2]],GroupVertices[Vertex],0)),1,1,"")</f>
        <v>2</v>
      </c>
      <c r="BF149" s="49">
        <v>3</v>
      </c>
      <c r="BG149" s="50">
        <v>9.375</v>
      </c>
      <c r="BH149" s="49">
        <v>0</v>
      </c>
      <c r="BI149" s="50">
        <v>0</v>
      </c>
      <c r="BJ149" s="49">
        <v>0</v>
      </c>
      <c r="BK149" s="50">
        <v>0</v>
      </c>
      <c r="BL149" s="49">
        <v>29</v>
      </c>
      <c r="BM149" s="50">
        <v>90.625</v>
      </c>
      <c r="BN149" s="49">
        <v>32</v>
      </c>
    </row>
    <row r="150" spans="1:66" ht="15">
      <c r="A150" s="66" t="s">
        <v>8288</v>
      </c>
      <c r="B150" s="66" t="s">
        <v>8288</v>
      </c>
      <c r="C150" s="83"/>
      <c r="D150" s="99"/>
      <c r="E150" s="100"/>
      <c r="F150" s="101"/>
      <c r="G150" s="83"/>
      <c r="H150" s="82"/>
      <c r="I150" s="102"/>
      <c r="J150" s="102"/>
      <c r="K150" s="35" t="s">
        <v>65</v>
      </c>
      <c r="L150" s="105">
        <v>150</v>
      </c>
      <c r="M150" s="105"/>
      <c r="N150" s="104"/>
      <c r="O150" s="68" t="s">
        <v>204</v>
      </c>
      <c r="P150" s="70">
        <v>44399.4930787037</v>
      </c>
      <c r="Q150" s="68" t="s">
        <v>8500</v>
      </c>
      <c r="R150" s="68"/>
      <c r="S150" s="68"/>
      <c r="T150" s="74" t="s">
        <v>8512</v>
      </c>
      <c r="U150" s="72" t="str">
        <f>HYPERLINK("https://pbs.twimg.com/media/E65gBTyXoAMadxx.jpg")</f>
        <v>https://pbs.twimg.com/media/E65gBTyXoAMadxx.jpg</v>
      </c>
      <c r="V150" s="72" t="str">
        <f>HYPERLINK("https://pbs.twimg.com/media/E65gBTyXoAMadxx.jpg")</f>
        <v>https://pbs.twimg.com/media/E65gBTyXoAMadxx.jpg</v>
      </c>
      <c r="W150" s="70">
        <v>44399.4930787037</v>
      </c>
      <c r="X150" s="76">
        <v>44399</v>
      </c>
      <c r="Y150" s="74" t="s">
        <v>8530</v>
      </c>
      <c r="Z150" s="72" t="str">
        <f>HYPERLINK("https://twitter.com/gsf_talks/status/1418176509462913024")</f>
        <v>https://twitter.com/gsf_talks/status/1418176509462913024</v>
      </c>
      <c r="AA150" s="68"/>
      <c r="AB150" s="68"/>
      <c r="AC150" s="74" t="s">
        <v>8551</v>
      </c>
      <c r="AD150" s="68"/>
      <c r="AE150" s="68" t="b">
        <v>0</v>
      </c>
      <c r="AF150" s="68">
        <v>3</v>
      </c>
      <c r="AG150" s="74" t="s">
        <v>247</v>
      </c>
      <c r="AH150" s="68" t="b">
        <v>0</v>
      </c>
      <c r="AI150" s="68" t="s">
        <v>248</v>
      </c>
      <c r="AJ150" s="68"/>
      <c r="AK150" s="74" t="s">
        <v>247</v>
      </c>
      <c r="AL150" s="68" t="b">
        <v>0</v>
      </c>
      <c r="AM150" s="68">
        <v>0</v>
      </c>
      <c r="AN150" s="74" t="s">
        <v>247</v>
      </c>
      <c r="AO150" s="74" t="s">
        <v>8098</v>
      </c>
      <c r="AP150" s="68" t="b">
        <v>0</v>
      </c>
      <c r="AQ150" s="74" t="s">
        <v>8551</v>
      </c>
      <c r="AR150" s="68" t="s">
        <v>204</v>
      </c>
      <c r="AS150" s="68">
        <v>0</v>
      </c>
      <c r="AT150" s="68">
        <v>0</v>
      </c>
      <c r="AU150" s="68"/>
      <c r="AV150" s="68"/>
      <c r="AW150" s="68"/>
      <c r="AX150" s="68"/>
      <c r="AY150" s="68"/>
      <c r="AZ150" s="68"/>
      <c r="BA150" s="68"/>
      <c r="BB150" s="68"/>
      <c r="BC150" s="68">
        <v>4</v>
      </c>
      <c r="BD150" s="67" t="str">
        <f>REPLACE(INDEX(GroupVertices[Group],MATCH(Edges99[[#This Row],[Vertex 1]],GroupVertices[Vertex],0)),1,1,"")</f>
        <v>2</v>
      </c>
      <c r="BE150" s="67" t="str">
        <f>REPLACE(INDEX(GroupVertices[Group],MATCH(Edges99[[#This Row],[Vertex 2]],GroupVertices[Vertex],0)),1,1,"")</f>
        <v>2</v>
      </c>
      <c r="BF150" s="49">
        <v>1</v>
      </c>
      <c r="BG150" s="50">
        <v>3.0303030303030303</v>
      </c>
      <c r="BH150" s="49">
        <v>0</v>
      </c>
      <c r="BI150" s="50">
        <v>0</v>
      </c>
      <c r="BJ150" s="49">
        <v>0</v>
      </c>
      <c r="BK150" s="50">
        <v>0</v>
      </c>
      <c r="BL150" s="49">
        <v>32</v>
      </c>
      <c r="BM150" s="50">
        <v>96.96969696969697</v>
      </c>
      <c r="BN150" s="49">
        <v>33</v>
      </c>
    </row>
    <row r="151" spans="1:66" ht="15">
      <c r="A151" s="66" t="s">
        <v>8288</v>
      </c>
      <c r="B151" s="66" t="s">
        <v>8288</v>
      </c>
      <c r="C151" s="83"/>
      <c r="D151" s="99"/>
      <c r="E151" s="100"/>
      <c r="F151" s="101"/>
      <c r="G151" s="83"/>
      <c r="H151" s="82"/>
      <c r="I151" s="102"/>
      <c r="J151" s="102"/>
      <c r="K151" s="35" t="s">
        <v>65</v>
      </c>
      <c r="L151" s="105">
        <v>151</v>
      </c>
      <c r="M151" s="105"/>
      <c r="N151" s="104"/>
      <c r="O151" s="68" t="s">
        <v>204</v>
      </c>
      <c r="P151" s="70">
        <v>44400.60916666667</v>
      </c>
      <c r="Q151" s="68" t="s">
        <v>8501</v>
      </c>
      <c r="R151" s="72" t="str">
        <f>HYPERLINK("https://cdn.ymaws.com/www.globalschoolsforum.org/resource/resmgr/policy/gsf_policy_brief_19_may.pdf")</f>
        <v>https://cdn.ymaws.com/www.globalschoolsforum.org/resource/resmgr/policy/gsf_policy_brief_19_may.pdf</v>
      </c>
      <c r="S151" s="68" t="s">
        <v>8503</v>
      </c>
      <c r="T151" s="74" t="s">
        <v>8513</v>
      </c>
      <c r="U151" s="72" t="str">
        <f>HYPERLINK("https://pbs.twimg.com/media/E6_P2q_VEAodMv_.jpg")</f>
        <v>https://pbs.twimg.com/media/E6_P2q_VEAodMv_.jpg</v>
      </c>
      <c r="V151" s="72" t="str">
        <f>HYPERLINK("https://pbs.twimg.com/media/E6_P2q_VEAodMv_.jpg")</f>
        <v>https://pbs.twimg.com/media/E6_P2q_VEAodMv_.jpg</v>
      </c>
      <c r="W151" s="70">
        <v>44400.60916666667</v>
      </c>
      <c r="X151" s="76">
        <v>44400</v>
      </c>
      <c r="Y151" s="74" t="s">
        <v>8303</v>
      </c>
      <c r="Z151" s="72" t="str">
        <f>HYPERLINK("https://twitter.com/gsf_talks/status/1418580965115383815")</f>
        <v>https://twitter.com/gsf_talks/status/1418580965115383815</v>
      </c>
      <c r="AA151" s="68"/>
      <c r="AB151" s="68"/>
      <c r="AC151" s="74" t="s">
        <v>8552</v>
      </c>
      <c r="AD151" s="68"/>
      <c r="AE151" s="68" t="b">
        <v>0</v>
      </c>
      <c r="AF151" s="68">
        <v>3</v>
      </c>
      <c r="AG151" s="74" t="s">
        <v>247</v>
      </c>
      <c r="AH151" s="68" t="b">
        <v>0</v>
      </c>
      <c r="AI151" s="68" t="s">
        <v>248</v>
      </c>
      <c r="AJ151" s="68"/>
      <c r="AK151" s="74" t="s">
        <v>247</v>
      </c>
      <c r="AL151" s="68" t="b">
        <v>0</v>
      </c>
      <c r="AM151" s="68">
        <v>0</v>
      </c>
      <c r="AN151" s="74" t="s">
        <v>247</v>
      </c>
      <c r="AO151" s="74" t="s">
        <v>250</v>
      </c>
      <c r="AP151" s="68" t="b">
        <v>0</v>
      </c>
      <c r="AQ151" s="74" t="s">
        <v>8552</v>
      </c>
      <c r="AR151" s="68" t="s">
        <v>204</v>
      </c>
      <c r="AS151" s="68">
        <v>0</v>
      </c>
      <c r="AT151" s="68">
        <v>0</v>
      </c>
      <c r="AU151" s="68"/>
      <c r="AV151" s="68"/>
      <c r="AW151" s="68"/>
      <c r="AX151" s="68"/>
      <c r="AY151" s="68"/>
      <c r="AZ151" s="68"/>
      <c r="BA151" s="68"/>
      <c r="BB151" s="68"/>
      <c r="BC151" s="68">
        <v>4</v>
      </c>
      <c r="BD151" s="67" t="str">
        <f>REPLACE(INDEX(GroupVertices[Group],MATCH(Edges99[[#This Row],[Vertex 1]],GroupVertices[Vertex],0)),1,1,"")</f>
        <v>2</v>
      </c>
      <c r="BE151" s="67" t="str">
        <f>REPLACE(INDEX(GroupVertices[Group],MATCH(Edges99[[#This Row],[Vertex 2]],GroupVertices[Vertex],0)),1,1,"")</f>
        <v>2</v>
      </c>
      <c r="BF151" s="49">
        <v>0</v>
      </c>
      <c r="BG151" s="50">
        <v>0</v>
      </c>
      <c r="BH151" s="49">
        <v>0</v>
      </c>
      <c r="BI151" s="50">
        <v>0</v>
      </c>
      <c r="BJ151" s="49">
        <v>0</v>
      </c>
      <c r="BK151" s="50">
        <v>0</v>
      </c>
      <c r="BL151" s="49">
        <v>27</v>
      </c>
      <c r="BM151" s="50">
        <v>100</v>
      </c>
      <c r="BN151" s="49">
        <v>27</v>
      </c>
    </row>
    <row r="152" spans="1:66" ht="15">
      <c r="A152" s="66" t="s">
        <v>8288</v>
      </c>
      <c r="B152" s="66" t="s">
        <v>8288</v>
      </c>
      <c r="C152" s="83"/>
      <c r="D152" s="99"/>
      <c r="E152" s="100"/>
      <c r="F152" s="101"/>
      <c r="G152" s="83"/>
      <c r="H152" s="82"/>
      <c r="I152" s="102"/>
      <c r="J152" s="102"/>
      <c r="K152" s="35" t="s">
        <v>65</v>
      </c>
      <c r="L152" s="105">
        <v>152</v>
      </c>
      <c r="M152" s="105"/>
      <c r="N152" s="104"/>
      <c r="O152" s="68" t="s">
        <v>204</v>
      </c>
      <c r="P152" s="70">
        <v>44400.61005787037</v>
      </c>
      <c r="Q152" s="68" t="s">
        <v>8502</v>
      </c>
      <c r="R152" s="72" t="str">
        <f>HYPERLINK("https://www.globalpartnership.org/financing-2025/summit")</f>
        <v>https://www.globalpartnership.org/financing-2025/summit</v>
      </c>
      <c r="S152" s="68" t="s">
        <v>8294</v>
      </c>
      <c r="T152" s="74" t="s">
        <v>8299</v>
      </c>
      <c r="U152" s="68"/>
      <c r="V152" s="72" t="str">
        <f>HYPERLINK("https://pbs.twimg.com/profile_images/827178657785462785/sVHtOVFb_normal.jpg")</f>
        <v>https://pbs.twimg.com/profile_images/827178657785462785/sVHtOVFb_normal.jpg</v>
      </c>
      <c r="W152" s="70">
        <v>44400.61005787037</v>
      </c>
      <c r="X152" s="76">
        <v>44400</v>
      </c>
      <c r="Y152" s="74" t="s">
        <v>8306</v>
      </c>
      <c r="Z152" s="72" t="str">
        <f>HYPERLINK("https://twitter.com/gsf_talks/status/1418581285849636866")</f>
        <v>https://twitter.com/gsf_talks/status/1418581285849636866</v>
      </c>
      <c r="AA152" s="68"/>
      <c r="AB152" s="68"/>
      <c r="AC152" s="74" t="s">
        <v>8553</v>
      </c>
      <c r="AD152" s="74" t="s">
        <v>8552</v>
      </c>
      <c r="AE152" s="68" t="b">
        <v>0</v>
      </c>
      <c r="AF152" s="68">
        <v>1</v>
      </c>
      <c r="AG152" s="74" t="s">
        <v>8337</v>
      </c>
      <c r="AH152" s="68" t="b">
        <v>0</v>
      </c>
      <c r="AI152" s="68" t="s">
        <v>248</v>
      </c>
      <c r="AJ152" s="68"/>
      <c r="AK152" s="74" t="s">
        <v>247</v>
      </c>
      <c r="AL152" s="68" t="b">
        <v>0</v>
      </c>
      <c r="AM152" s="68">
        <v>0</v>
      </c>
      <c r="AN152" s="74" t="s">
        <v>247</v>
      </c>
      <c r="AO152" s="74" t="s">
        <v>250</v>
      </c>
      <c r="AP152" s="68" t="b">
        <v>0</v>
      </c>
      <c r="AQ152" s="74" t="s">
        <v>8552</v>
      </c>
      <c r="AR152" s="68" t="s">
        <v>204</v>
      </c>
      <c r="AS152" s="68">
        <v>0</v>
      </c>
      <c r="AT152" s="68">
        <v>0</v>
      </c>
      <c r="AU152" s="68"/>
      <c r="AV152" s="68"/>
      <c r="AW152" s="68"/>
      <c r="AX152" s="68"/>
      <c r="AY152" s="68"/>
      <c r="AZ152" s="68"/>
      <c r="BA152" s="68"/>
      <c r="BB152" s="68"/>
      <c r="BC152" s="68">
        <v>4</v>
      </c>
      <c r="BD152" s="67" t="str">
        <f>REPLACE(INDEX(GroupVertices[Group],MATCH(Edges99[[#This Row],[Vertex 1]],GroupVertices[Vertex],0)),1,1,"")</f>
        <v>2</v>
      </c>
      <c r="BE152" s="67" t="str">
        <f>REPLACE(INDEX(GroupVertices[Group],MATCH(Edges99[[#This Row],[Vertex 2]],GroupVertices[Vertex],0)),1,1,"")</f>
        <v>2</v>
      </c>
      <c r="BF152" s="49">
        <v>0</v>
      </c>
      <c r="BG152" s="50">
        <v>0</v>
      </c>
      <c r="BH152" s="49">
        <v>0</v>
      </c>
      <c r="BI152" s="50">
        <v>0</v>
      </c>
      <c r="BJ152" s="49">
        <v>0</v>
      </c>
      <c r="BK152" s="50">
        <v>0</v>
      </c>
      <c r="BL152" s="49">
        <v>11</v>
      </c>
      <c r="BM152" s="50">
        <v>100</v>
      </c>
      <c r="BN152" s="49">
        <v>11</v>
      </c>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row r="40562" ht="15"/>
    <row r="40563" ht="15"/>
    <row r="40564" ht="15"/>
    <row r="40565" ht="15"/>
    <row r="40566" ht="15"/>
    <row r="40567" ht="15"/>
    <row r="40568" ht="15"/>
    <row r="40569" ht="15"/>
    <row r="40570" ht="15"/>
    <row r="40571" ht="15"/>
    <row r="40572" ht="15"/>
    <row r="40573" ht="15"/>
    <row r="40574" ht="15"/>
    <row r="40575" ht="15"/>
    <row r="40576" ht="15"/>
    <row r="40577" ht="15"/>
    <row r="40578" ht="15"/>
    <row r="40579" ht="15"/>
    <row r="40580" ht="15"/>
    <row r="40581" ht="15"/>
    <row r="40582" ht="15"/>
    <row r="40583" ht="15"/>
    <row r="40584" ht="15"/>
    <row r="40585" ht="15"/>
    <row r="40586" ht="15"/>
    <row r="40587" ht="15"/>
    <row r="40588" ht="15"/>
    <row r="40589" ht="15"/>
    <row r="40590" ht="15"/>
    <row r="40591" ht="15"/>
    <row r="40592" ht="15"/>
    <row r="40593" ht="15"/>
    <row r="40594" ht="15"/>
    <row r="40595" ht="15"/>
    <row r="40596" ht="15"/>
    <row r="40597" ht="15"/>
    <row r="40598" ht="15"/>
    <row r="40599" ht="15"/>
    <row r="40600" ht="15"/>
    <row r="40601" ht="15"/>
    <row r="40602" ht="15"/>
    <row r="40603" ht="15"/>
    <row r="40604" ht="15"/>
    <row r="40605" ht="15"/>
    <row r="40606" ht="15"/>
    <row r="40607" ht="15"/>
    <row r="40608" ht="15"/>
    <row r="40609" ht="15"/>
    <row r="40610" ht="15"/>
    <row r="40611" ht="15"/>
    <row r="40612" ht="15"/>
    <row r="40613" ht="15"/>
    <row r="40614" ht="15"/>
    <row r="40615" ht="15"/>
    <row r="40616" ht="15"/>
    <row r="40617" ht="15"/>
    <row r="40618" ht="15"/>
    <row r="40619" ht="15"/>
    <row r="40620" ht="15"/>
    <row r="40621" ht="15"/>
    <row r="40622" ht="15"/>
    <row r="40623" ht="15"/>
    <row r="40624" ht="15"/>
    <row r="40625" ht="15"/>
    <row r="40626" ht="15"/>
    <row r="40627" ht="15"/>
    <row r="40628" ht="15"/>
    <row r="40629" ht="15"/>
    <row r="40630" ht="15"/>
    <row r="40631" ht="15"/>
    <row r="40632" ht="15"/>
    <row r="40633" ht="15"/>
    <row r="40634" ht="15"/>
    <row r="40635" ht="15"/>
    <row r="40636" ht="15"/>
    <row r="40637" ht="15"/>
    <row r="40638" ht="15"/>
    <row r="40639" ht="15"/>
    <row r="40640" ht="15"/>
    <row r="40641" ht="15"/>
    <row r="40642" ht="15"/>
    <row r="40643" ht="15"/>
    <row r="40644" ht="15"/>
    <row r="40645" ht="15"/>
    <row r="40646" ht="15"/>
    <row r="40647" ht="15"/>
    <row r="40648" ht="15"/>
    <row r="40649" ht="15"/>
    <row r="40650" ht="15"/>
    <row r="40651" ht="15"/>
    <row r="40652" ht="15"/>
    <row r="40653" ht="15"/>
    <row r="40654" ht="15"/>
    <row r="40655" ht="15"/>
    <row r="40656" ht="15"/>
    <row r="40657" ht="15"/>
    <row r="40658" ht="15"/>
    <row r="40659" ht="15"/>
    <row r="40660" ht="15"/>
    <row r="40661" ht="15"/>
    <row r="40662" ht="15"/>
    <row r="40663" ht="15"/>
    <row r="40664" ht="15"/>
    <row r="40665" ht="15"/>
    <row r="40666" ht="15"/>
    <row r="40667" ht="15"/>
    <row r="40668" ht="15"/>
    <row r="40669" ht="15"/>
    <row r="40670" ht="15"/>
    <row r="40671" ht="15"/>
    <row r="40672" ht="15"/>
    <row r="40673" ht="15"/>
    <row r="40674" ht="15"/>
    <row r="40675" ht="15"/>
    <row r="40676" ht="15"/>
    <row r="40677" ht="15"/>
    <row r="40678" ht="15"/>
    <row r="40679" ht="15"/>
    <row r="40680" ht="15"/>
    <row r="40681" ht="15"/>
    <row r="40682" ht="15"/>
    <row r="40683" ht="15"/>
    <row r="40684" ht="15"/>
    <row r="40685" ht="15"/>
    <row r="40686" ht="15"/>
    <row r="40687" ht="15"/>
    <row r="40688" ht="15"/>
    <row r="40689" ht="15"/>
    <row r="40690" ht="15"/>
    <row r="40691" ht="15"/>
    <row r="40692" ht="15"/>
    <row r="40693" ht="15"/>
    <row r="40694" ht="15"/>
    <row r="40695" ht="15"/>
    <row r="40696" ht="15"/>
    <row r="40697" ht="15"/>
    <row r="40698" ht="15"/>
    <row r="40699" ht="15"/>
    <row r="40700" ht="15"/>
    <row r="40701" ht="15"/>
    <row r="40702" ht="15"/>
    <row r="40703" ht="15"/>
    <row r="40704" ht="15"/>
    <row r="40705" ht="15"/>
    <row r="40706" ht="15"/>
    <row r="40707" ht="15"/>
    <row r="40708" ht="15"/>
    <row r="40709" ht="15"/>
    <row r="40710" ht="15"/>
    <row r="40711" ht="15"/>
    <row r="40712" ht="15"/>
    <row r="40713" ht="15"/>
    <row r="40714" ht="15"/>
    <row r="40715" ht="15"/>
    <row r="40716" ht="15"/>
    <row r="40717" ht="15"/>
    <row r="40718" ht="15"/>
    <row r="40719" ht="15"/>
    <row r="40720" ht="15"/>
    <row r="40721" ht="15"/>
    <row r="40722" ht="15"/>
    <row r="40723" ht="15"/>
    <row r="40724" ht="15"/>
    <row r="40725" ht="15"/>
    <row r="40726" ht="15"/>
    <row r="40727" ht="15"/>
    <row r="40728" ht="15"/>
    <row r="40729" ht="15"/>
    <row r="40730" ht="15"/>
    <row r="40731" ht="15"/>
    <row r="40732" ht="15"/>
    <row r="40733" ht="15"/>
    <row r="40734" ht="15"/>
    <row r="40735" ht="15"/>
    <row r="40736" ht="15"/>
    <row r="40737" ht="15"/>
    <row r="40738" ht="15"/>
    <row r="40739" ht="15"/>
    <row r="40740" ht="15"/>
    <row r="40741" ht="15"/>
    <row r="40742" ht="15"/>
    <row r="40743" ht="15"/>
    <row r="40744" ht="15"/>
    <row r="40745" ht="15"/>
    <row r="40746" ht="15"/>
    <row r="40747" ht="15"/>
    <row r="40748" ht="15"/>
    <row r="40749" ht="15"/>
    <row r="40750" ht="15"/>
    <row r="40751" ht="15"/>
    <row r="40752" ht="15"/>
    <row r="40753" ht="15"/>
    <row r="40754" ht="15"/>
    <row r="40755" ht="15"/>
    <row r="40756" ht="15"/>
    <row r="40757" ht="15"/>
    <row r="40758" ht="15"/>
    <row r="40759" ht="15"/>
    <row r="40760" ht="15"/>
    <row r="40761" ht="15"/>
    <row r="40762" ht="15"/>
    <row r="40763" ht="15"/>
    <row r="40764" ht="15"/>
    <row r="40765" ht="15"/>
    <row r="40766" ht="15"/>
    <row r="40767" ht="15"/>
    <row r="40768" ht="15"/>
    <row r="40769" ht="15"/>
    <row r="40770" ht="15"/>
    <row r="40771" ht="15"/>
    <row r="40772" ht="15"/>
    <row r="40773" ht="15"/>
    <row r="40774" ht="15"/>
    <row r="40775" ht="15"/>
    <row r="40776" ht="15"/>
    <row r="40777" ht="15"/>
    <row r="40778" ht="15"/>
    <row r="40779" ht="15"/>
    <row r="40780" ht="15"/>
    <row r="40781" ht="15"/>
    <row r="40782" ht="15"/>
    <row r="40783" ht="15"/>
    <row r="40784" ht="15"/>
    <row r="40785" ht="15"/>
    <row r="40786" ht="15"/>
    <row r="40787" ht="15"/>
    <row r="40788" ht="15"/>
    <row r="40789" ht="15"/>
    <row r="40790" ht="15"/>
    <row r="40791" ht="15"/>
    <row r="40792" ht="15"/>
    <row r="40793" ht="15"/>
    <row r="40794" ht="15"/>
    <row r="40795" ht="15"/>
    <row r="40796" ht="15"/>
    <row r="40797" ht="15"/>
    <row r="40798" ht="15"/>
    <row r="40799" ht="15"/>
    <row r="40800" ht="15"/>
    <row r="40801" ht="15"/>
    <row r="40802" ht="15"/>
    <row r="40803" ht="15"/>
    <row r="40804" ht="15"/>
    <row r="40805" ht="15"/>
    <row r="40806" ht="15"/>
    <row r="40807" ht="15"/>
    <row r="40808" ht="15"/>
    <row r="40809" ht="15"/>
    <row r="40810" ht="15"/>
    <row r="40811" ht="15"/>
    <row r="40812" ht="15"/>
    <row r="40813" ht="15"/>
    <row r="40814" ht="15"/>
    <row r="40815" ht="15"/>
    <row r="40816" ht="15"/>
    <row r="40817" ht="15"/>
    <row r="40818" ht="15"/>
    <row r="40819" ht="15"/>
    <row r="40820" ht="15"/>
    <row r="40821" ht="15"/>
    <row r="40822" ht="15"/>
    <row r="40823" ht="15"/>
    <row r="40824" ht="15"/>
    <row r="40825" ht="15"/>
    <row r="40826" ht="15"/>
    <row r="40827" ht="15"/>
    <row r="40828" ht="15"/>
    <row r="40829" ht="15"/>
    <row r="40830" ht="15"/>
    <row r="40831" ht="15"/>
    <row r="40832" ht="15"/>
    <row r="40833" ht="15"/>
    <row r="40834" ht="15"/>
    <row r="40835" ht="15"/>
    <row r="40836" ht="15"/>
    <row r="40837" ht="15"/>
    <row r="40838" ht="15"/>
    <row r="40839" ht="15"/>
    <row r="40840" ht="15"/>
    <row r="40841" ht="15"/>
    <row r="40842" ht="15"/>
    <row r="40843" ht="15"/>
    <row r="40844" ht="15"/>
    <row r="40845" ht="15"/>
    <row r="40846" ht="15"/>
    <row r="40847" ht="15"/>
    <row r="40848" ht="15"/>
    <row r="40849" ht="15"/>
    <row r="40850" ht="15"/>
    <row r="40851" ht="15"/>
    <row r="40852" ht="15"/>
    <row r="40853" ht="15"/>
    <row r="40854" ht="15"/>
    <row r="40855" ht="15"/>
    <row r="40856" ht="15"/>
    <row r="40857" ht="15"/>
    <row r="40858" ht="15"/>
    <row r="40859" ht="15"/>
    <row r="40860" ht="15"/>
    <row r="40861" ht="15"/>
    <row r="40862" ht="15"/>
    <row r="40863" ht="15"/>
    <row r="40864" ht="15"/>
    <row r="40865" ht="15"/>
    <row r="40866" ht="15"/>
    <row r="40867" ht="15"/>
    <row r="40868" ht="15"/>
    <row r="40869" ht="15"/>
    <row r="40870" ht="15"/>
    <row r="40871" ht="15"/>
    <row r="40872" ht="15"/>
    <row r="40873" ht="15"/>
    <row r="40874" ht="15"/>
    <row r="40875" ht="15"/>
    <row r="40876" ht="15"/>
    <row r="40877" ht="15"/>
    <row r="40878" ht="15"/>
    <row r="40879" ht="15"/>
    <row r="40880" ht="15"/>
    <row r="40881" ht="15"/>
    <row r="40882" ht="15"/>
    <row r="40883" ht="15"/>
    <row r="40884" ht="15"/>
    <row r="40885" ht="15"/>
    <row r="40886" ht="15"/>
    <row r="40887" ht="15"/>
    <row r="40888" ht="15"/>
    <row r="40889" ht="15"/>
    <row r="40890" ht="15"/>
    <row r="40891" ht="15"/>
    <row r="40892" ht="15"/>
    <row r="40893" ht="15"/>
    <row r="40894" ht="15"/>
    <row r="40895" ht="15"/>
    <row r="40896" ht="15"/>
    <row r="40897" ht="15"/>
    <row r="40898" ht="15"/>
    <row r="40899" ht="15"/>
    <row r="40900" ht="15"/>
    <row r="40901" ht="15"/>
    <row r="40902" ht="15"/>
    <row r="40903" ht="15"/>
    <row r="40904" ht="15"/>
    <row r="40905" ht="15"/>
    <row r="40906" ht="15"/>
    <row r="40907" ht="15"/>
    <row r="40908" ht="15"/>
    <row r="40909" ht="15"/>
    <row r="40910" ht="15"/>
    <row r="40911" ht="15"/>
    <row r="40912" ht="15"/>
    <row r="40913" ht="15"/>
    <row r="40914" ht="15"/>
    <row r="40915" ht="15"/>
    <row r="40916" ht="15"/>
    <row r="40917" ht="15"/>
    <row r="40918" ht="15"/>
    <row r="40919" ht="15"/>
    <row r="40920" ht="15"/>
    <row r="40921" ht="15"/>
    <row r="40922" ht="15"/>
    <row r="40923" ht="15"/>
    <row r="40924" ht="15"/>
    <row r="40925" ht="15"/>
    <row r="40926" ht="15"/>
    <row r="40927" ht="15"/>
    <row r="40928" ht="15"/>
    <row r="40929" ht="15"/>
    <row r="40930" ht="15"/>
    <row r="40931" ht="15"/>
    <row r="40932" ht="15"/>
    <row r="40933" ht="15"/>
    <row r="40934" ht="15"/>
    <row r="40935" ht="15"/>
    <row r="40936" ht="15"/>
    <row r="40937" ht="15"/>
    <row r="40938" ht="15"/>
    <row r="40939" ht="15"/>
    <row r="40940" ht="15"/>
    <row r="40941" ht="15"/>
    <row r="40942" ht="15"/>
    <row r="40943" ht="15"/>
    <row r="40944" ht="15"/>
    <row r="40945" ht="15"/>
    <row r="40946" ht="15"/>
    <row r="40947" ht="15"/>
    <row r="40948" ht="15"/>
    <row r="40949" ht="15"/>
    <row r="40950" ht="15"/>
    <row r="40951" ht="15"/>
    <row r="40952" ht="15"/>
    <row r="40953" ht="15"/>
    <row r="40954" ht="15"/>
    <row r="40955" ht="15"/>
    <row r="40956" ht="15"/>
    <row r="40957" ht="15"/>
    <row r="40958" ht="15"/>
    <row r="40959" ht="15"/>
    <row r="40960" ht="15"/>
    <row r="40961" ht="15"/>
    <row r="40962" ht="15"/>
    <row r="40963" ht="15"/>
    <row r="40964" ht="15"/>
    <row r="40965" ht="15"/>
    <row r="40966" ht="15"/>
    <row r="40967" ht="15"/>
    <row r="40968" ht="15"/>
    <row r="40969" ht="15"/>
    <row r="40970" ht="15"/>
    <row r="40971" ht="15"/>
    <row r="40972" ht="15"/>
    <row r="40973" ht="15"/>
    <row r="40974" ht="15"/>
    <row r="40975" ht="15"/>
    <row r="40976" ht="15"/>
    <row r="40977" ht="15"/>
    <row r="40978" ht="15"/>
    <row r="40979" ht="15"/>
    <row r="40980" ht="15"/>
    <row r="40981" ht="15"/>
    <row r="40982" ht="15"/>
    <row r="40983" ht="15"/>
    <row r="40984" ht="15"/>
    <row r="40985" ht="15"/>
    <row r="40986" ht="15"/>
    <row r="40987" ht="15"/>
    <row r="40988" ht="15"/>
    <row r="40989" ht="15"/>
    <row r="40990" ht="15"/>
    <row r="40991" ht="15"/>
    <row r="40992" ht="15"/>
    <row r="40993" ht="15"/>
    <row r="40994" ht="15"/>
    <row r="40995" ht="15"/>
    <row r="40996" ht="15"/>
    <row r="40997" ht="15"/>
    <row r="40998" ht="15"/>
    <row r="40999" ht="15"/>
    <row r="41000" ht="15"/>
    <row r="41001" ht="15"/>
    <row r="41002" ht="15"/>
    <row r="41003" ht="15"/>
    <row r="41004" ht="15"/>
    <row r="41005" ht="15"/>
    <row r="41006" ht="15"/>
    <row r="41007" ht="15"/>
    <row r="41008" ht="15"/>
    <row r="41009" ht="15"/>
    <row r="41010" ht="15"/>
    <row r="41011" ht="15"/>
    <row r="41012" ht="15"/>
    <row r="41013" ht="15"/>
    <row r="41014" ht="15"/>
    <row r="41015" ht="15"/>
    <row r="41016" ht="15"/>
    <row r="41017" ht="15"/>
    <row r="41018" ht="15"/>
    <row r="41019" ht="15"/>
    <row r="41020" ht="15"/>
    <row r="41021" ht="15"/>
    <row r="41022" ht="15"/>
    <row r="41023" ht="15"/>
    <row r="41024" ht="15"/>
    <row r="41025" ht="15"/>
    <row r="41026" ht="15"/>
    <row r="41027" ht="15"/>
    <row r="41028" ht="15"/>
    <row r="41029" ht="15"/>
    <row r="41030" ht="15"/>
    <row r="41031" ht="15"/>
    <row r="41032" ht="15"/>
    <row r="41033" ht="15"/>
    <row r="41034" ht="15"/>
    <row r="41035" ht="15"/>
    <row r="41036" ht="15"/>
    <row r="41037" ht="15"/>
    <row r="41038" ht="15"/>
    <row r="41039" ht="15"/>
    <row r="41040" ht="15"/>
    <row r="41041" ht="15"/>
    <row r="41042" ht="15"/>
    <row r="41043" ht="15"/>
    <row r="41044" ht="15"/>
    <row r="41045" ht="15"/>
    <row r="41046" ht="15"/>
    <row r="41047" ht="15"/>
    <row r="41048" ht="15"/>
    <row r="41049" ht="15"/>
    <row r="41050" ht="15"/>
    <row r="41051" ht="15"/>
    <row r="41052" ht="15"/>
    <row r="41053" ht="15"/>
    <row r="41054" ht="15"/>
    <row r="41055" ht="15"/>
    <row r="41056" ht="15"/>
    <row r="41057" ht="15"/>
    <row r="41058" ht="15"/>
    <row r="41059" ht="15"/>
    <row r="41060" ht="15"/>
    <row r="41061" ht="15"/>
    <row r="41062" ht="15"/>
    <row r="41063" ht="15"/>
    <row r="41064" ht="15"/>
    <row r="41065" ht="15"/>
    <row r="41066" ht="15"/>
    <row r="41067" ht="15"/>
    <row r="41068" ht="15"/>
    <row r="41069" ht="15"/>
    <row r="41070" ht="15"/>
    <row r="41071" ht="15"/>
    <row r="41072" ht="15"/>
    <row r="41073" ht="15"/>
    <row r="41074" ht="15"/>
    <row r="41075" ht="15"/>
    <row r="41076" ht="15"/>
    <row r="41077" ht="15"/>
    <row r="41078" ht="15"/>
    <row r="41079" ht="15"/>
    <row r="41080" ht="15"/>
    <row r="41081" ht="15"/>
    <row r="41082" ht="15"/>
    <row r="41083" ht="15"/>
    <row r="41084" ht="15"/>
    <row r="41085" ht="15"/>
    <row r="41086" ht="15"/>
    <row r="41087" ht="15"/>
    <row r="41088" ht="15"/>
    <row r="41089" ht="15"/>
    <row r="41090" ht="15"/>
    <row r="41091" ht="15"/>
    <row r="41092" ht="15"/>
    <row r="41093" ht="15"/>
    <row r="41094" ht="15"/>
    <row r="41095" ht="15"/>
    <row r="41096" ht="15"/>
    <row r="41097" ht="15"/>
    <row r="41098" ht="15"/>
    <row r="41099" ht="15"/>
    <row r="41100" ht="15"/>
    <row r="41101" ht="15"/>
    <row r="41102" ht="15"/>
    <row r="41103" ht="15"/>
    <row r="41104" ht="15"/>
    <row r="41105" ht="15"/>
    <row r="41106" ht="15"/>
    <row r="41107" ht="15"/>
    <row r="41108" ht="15"/>
    <row r="41109" ht="15"/>
    <row r="41110" ht="15"/>
    <row r="41111" ht="15"/>
    <row r="41112" ht="15"/>
    <row r="41113" ht="15"/>
    <row r="41114" ht="15"/>
    <row r="41115" ht="15"/>
    <row r="41116" ht="15"/>
    <row r="41117" ht="15"/>
    <row r="41118" ht="15"/>
    <row r="41119" ht="15"/>
    <row r="41120" ht="15"/>
    <row r="41121" ht="15"/>
    <row r="41122" ht="15"/>
    <row r="41123" ht="15"/>
    <row r="41124" ht="15"/>
    <row r="41125" ht="15"/>
    <row r="41126" ht="15"/>
    <row r="41127" ht="15"/>
    <row r="41128" ht="15"/>
    <row r="41129" ht="15"/>
    <row r="41130" ht="15"/>
    <row r="41131" ht="15"/>
    <row r="41132" ht="15"/>
    <row r="41133" ht="15"/>
    <row r="41134" ht="15"/>
    <row r="41135" ht="15"/>
    <row r="41136" ht="15"/>
    <row r="41137" ht="15"/>
    <row r="41138" ht="15"/>
    <row r="41139" ht="15"/>
    <row r="41140" ht="15"/>
    <row r="41141" ht="15"/>
    <row r="41142" ht="15"/>
    <row r="41143" ht="15"/>
    <row r="41144" ht="15"/>
    <row r="41145" ht="15"/>
    <row r="41146" ht="15"/>
    <row r="41147" ht="15"/>
    <row r="41148" ht="15"/>
    <row r="41149" ht="15"/>
    <row r="41150" ht="15"/>
    <row r="41151" ht="15"/>
    <row r="41152" ht="15"/>
    <row r="41153" ht="15"/>
    <row r="41154" ht="15"/>
    <row r="41155" ht="15"/>
    <row r="41156" ht="15"/>
    <row r="41157" ht="15"/>
    <row r="41158" ht="15"/>
    <row r="41159" ht="15"/>
    <row r="41160" ht="15"/>
    <row r="41161" ht="15"/>
    <row r="41162" ht="15"/>
    <row r="41163" ht="15"/>
    <row r="41164" ht="15"/>
    <row r="41165" ht="15"/>
    <row r="41166" ht="15"/>
    <row r="41167" ht="15"/>
    <row r="41168" ht="15"/>
    <row r="41169" ht="15"/>
    <row r="41170" ht="15"/>
    <row r="41171" ht="15"/>
    <row r="41172" ht="15"/>
    <row r="41173" ht="15"/>
    <row r="41174" ht="15"/>
    <row r="41175" ht="15"/>
    <row r="41176" ht="15"/>
    <row r="41177" ht="15"/>
    <row r="41178" ht="15"/>
    <row r="41179" ht="15"/>
    <row r="41180" ht="15"/>
    <row r="41181" ht="15"/>
    <row r="41182" ht="15"/>
    <row r="41183" ht="15"/>
    <row r="41184" ht="15"/>
    <row r="41185" ht="15"/>
    <row r="41186" ht="15"/>
    <row r="41187" ht="15"/>
    <row r="41188" ht="15"/>
    <row r="41189" ht="15"/>
    <row r="41190" ht="15"/>
    <row r="41191" ht="15"/>
    <row r="41192" ht="15"/>
    <row r="41193" ht="15"/>
    <row r="41194" ht="15"/>
    <row r="41195" ht="15"/>
    <row r="41196" ht="15"/>
    <row r="41197" ht="15"/>
    <row r="41198" ht="15"/>
    <row r="41199" ht="15"/>
    <row r="41200" ht="15"/>
    <row r="41201" ht="15"/>
    <row r="41202" ht="15"/>
    <row r="41203" ht="15"/>
    <row r="41204" ht="15"/>
    <row r="41205" ht="15"/>
    <row r="41206" ht="15"/>
    <row r="41207" ht="15"/>
    <row r="41208" ht="15"/>
    <row r="41209" ht="15"/>
    <row r="41210" ht="15"/>
    <row r="41211" ht="15"/>
    <row r="41212" ht="15"/>
    <row r="41213" ht="15"/>
    <row r="41214" ht="15"/>
    <row r="41215" ht="15"/>
    <row r="41216" ht="15"/>
    <row r="41217" ht="15"/>
    <row r="41218" ht="15"/>
    <row r="41219" ht="15"/>
    <row r="41220" ht="15"/>
    <row r="41221" ht="15"/>
    <row r="41222" ht="15"/>
    <row r="41223" ht="15"/>
    <row r="41224" ht="15"/>
    <row r="41225" ht="15"/>
    <row r="41226" ht="15"/>
    <row r="41227" ht="15"/>
    <row r="41228" ht="15"/>
    <row r="41229" ht="15"/>
    <row r="41230" ht="15"/>
    <row r="41231" ht="15"/>
    <row r="41232" ht="15"/>
    <row r="41233" ht="15"/>
    <row r="41234" ht="15"/>
    <row r="41235" ht="15"/>
    <row r="41236" ht="15"/>
    <row r="41237" ht="15"/>
    <row r="41238" ht="15"/>
    <row r="41239" ht="15"/>
    <row r="41240" ht="15"/>
    <row r="41241" ht="15"/>
    <row r="41242" ht="15"/>
    <row r="41243" ht="15"/>
    <row r="41244" ht="15"/>
    <row r="41245" ht="15"/>
    <row r="41246" ht="15"/>
    <row r="41247" ht="15"/>
    <row r="41248" ht="15"/>
    <row r="41249" ht="15"/>
    <row r="41250" ht="15"/>
    <row r="41251" ht="15"/>
    <row r="41252" ht="15"/>
    <row r="41253" ht="15"/>
    <row r="41254" ht="15"/>
    <row r="41255" ht="15"/>
    <row r="41256" ht="15"/>
    <row r="41257" ht="15"/>
    <row r="41258" ht="15"/>
    <row r="41259" ht="15"/>
    <row r="41260" ht="15"/>
    <row r="41261" ht="15"/>
    <row r="41262" ht="15"/>
    <row r="41263" ht="15"/>
    <row r="41264" ht="15"/>
    <row r="41265" ht="15"/>
    <row r="41266" ht="15"/>
    <row r="41267" ht="15"/>
    <row r="41268" ht="15"/>
    <row r="41269" ht="15"/>
    <row r="41270" ht="15"/>
    <row r="41271" ht="15"/>
    <row r="41272" ht="15"/>
    <row r="41273" ht="15"/>
    <row r="41274" ht="15"/>
    <row r="41275" ht="15"/>
    <row r="41276" ht="15"/>
    <row r="41277" ht="15"/>
    <row r="41278" ht="15"/>
    <row r="41279" ht="15"/>
    <row r="41280" ht="15"/>
    <row r="41281" ht="15"/>
    <row r="41282" ht="15"/>
    <row r="41283" ht="15"/>
    <row r="41284" ht="15"/>
    <row r="41285" ht="15"/>
    <row r="41286" ht="15"/>
    <row r="41287" ht="15"/>
    <row r="41288" ht="15"/>
    <row r="41289" ht="15"/>
    <row r="41290" ht="15"/>
    <row r="41291" ht="15"/>
    <row r="41292" ht="15"/>
    <row r="41293" ht="15"/>
    <row r="41294" ht="15"/>
    <row r="41295" ht="15"/>
    <row r="41296" ht="15"/>
    <row r="41297" ht="15"/>
    <row r="41298" ht="15"/>
    <row r="41299" ht="15"/>
    <row r="41300" ht="15"/>
    <row r="41301" ht="15"/>
    <row r="41302" ht="15"/>
    <row r="41303" ht="15"/>
    <row r="41304" ht="15"/>
    <row r="41305" ht="15"/>
    <row r="41306" ht="15"/>
    <row r="41307" ht="15"/>
    <row r="41308" ht="15"/>
    <row r="41309" ht="15"/>
    <row r="41310" ht="15"/>
    <row r="41311" ht="15"/>
    <row r="41312" ht="15"/>
    <row r="41313" ht="15"/>
    <row r="41314" ht="15"/>
    <row r="41315" ht="15"/>
    <row r="41316" ht="15"/>
    <row r="41317" ht="15"/>
    <row r="41318" ht="15"/>
    <row r="41319" ht="15"/>
    <row r="41320" ht="15"/>
    <row r="41321" ht="15"/>
    <row r="41322" ht="15"/>
    <row r="41323" ht="15"/>
    <row r="41324" ht="15"/>
    <row r="41325" ht="15"/>
    <row r="41326" ht="15"/>
    <row r="41327" ht="15"/>
    <row r="41328" ht="15"/>
    <row r="41329" ht="15"/>
    <row r="41330" ht="15"/>
    <row r="41331" ht="15"/>
    <row r="41332" ht="15"/>
    <row r="41333" ht="15"/>
    <row r="41334" ht="15"/>
    <row r="41335" ht="15"/>
    <row r="41336" ht="15"/>
    <row r="41337" ht="15"/>
    <row r="41338" ht="15"/>
    <row r="41339" ht="15"/>
    <row r="41340" ht="15"/>
    <row r="41341" ht="15"/>
    <row r="41342" ht="15"/>
    <row r="41343" ht="15"/>
    <row r="41344" ht="15"/>
    <row r="41345" ht="15"/>
    <row r="41346" ht="15"/>
    <row r="41347" ht="15"/>
    <row r="41348" ht="15"/>
    <row r="41349" ht="15"/>
    <row r="41350" ht="15"/>
    <row r="41351" ht="15"/>
    <row r="41352" ht="15"/>
    <row r="41353" ht="15"/>
    <row r="41354" ht="15"/>
    <row r="41355" ht="15"/>
    <row r="41356" ht="15"/>
    <row r="41357" ht="15"/>
    <row r="41358" ht="15"/>
    <row r="41359" ht="15"/>
    <row r="41360" ht="15"/>
    <row r="41361" ht="15"/>
    <row r="41362" ht="15"/>
    <row r="41363" ht="15"/>
    <row r="41364" ht="15"/>
    <row r="41365" ht="15"/>
    <row r="41366" ht="15"/>
    <row r="41367" ht="15"/>
    <row r="41368" ht="15"/>
    <row r="41369" ht="15"/>
    <row r="41370" ht="15"/>
    <row r="41371" ht="15"/>
    <row r="41372" ht="15"/>
    <row r="41373" ht="15"/>
    <row r="41374" ht="15"/>
    <row r="41375" ht="15"/>
    <row r="41376" ht="15"/>
    <row r="41377" ht="15"/>
    <row r="41378" ht="15"/>
    <row r="41379" ht="15"/>
    <row r="41380" ht="15"/>
    <row r="41381" ht="15"/>
    <row r="41382" ht="15"/>
    <row r="41383" ht="15"/>
    <row r="41384" ht="15"/>
    <row r="41385" ht="15"/>
    <row r="41386" ht="15"/>
    <row r="41387" ht="15"/>
    <row r="41388" ht="15"/>
    <row r="41389" ht="15"/>
    <row r="41390" ht="15"/>
    <row r="41391" ht="15"/>
    <row r="41392" ht="15"/>
    <row r="41393" ht="15"/>
    <row r="41394" ht="15"/>
    <row r="41395" ht="15"/>
    <row r="41396" ht="15"/>
    <row r="41397" ht="15"/>
    <row r="41398" ht="15"/>
    <row r="41399" ht="15"/>
    <row r="41400" ht="15"/>
    <row r="41401" ht="15"/>
    <row r="41402" ht="15"/>
    <row r="41403" ht="15"/>
    <row r="41404" ht="15"/>
    <row r="41405" ht="15"/>
    <row r="41406" ht="15"/>
    <row r="41407" ht="15"/>
    <row r="41408" ht="15"/>
    <row r="41409" ht="15"/>
    <row r="41410" ht="15"/>
    <row r="41411" ht="15"/>
    <row r="41412" ht="15"/>
    <row r="41413" ht="15"/>
    <row r="41414" ht="15"/>
    <row r="41415" ht="15"/>
    <row r="41416" ht="15"/>
    <row r="41417" ht="15"/>
    <row r="41418" ht="15"/>
    <row r="41419" ht="15"/>
    <row r="41420" ht="15"/>
    <row r="41421" ht="15"/>
    <row r="41422" ht="15"/>
    <row r="41423" ht="15"/>
    <row r="41424" ht="15"/>
    <row r="41425" ht="15"/>
    <row r="41426" ht="15"/>
    <row r="41427" ht="15"/>
    <row r="41428" ht="15"/>
    <row r="41429" ht="15"/>
    <row r="41430" ht="15"/>
    <row r="41431" ht="15"/>
    <row r="41432" ht="15"/>
    <row r="41433" ht="15"/>
    <row r="41434" ht="15"/>
    <row r="41435" ht="15"/>
    <row r="41436" ht="15"/>
    <row r="41437" ht="15"/>
    <row r="41438" ht="15"/>
    <row r="41439" ht="15"/>
    <row r="41440" ht="15"/>
    <row r="41441" ht="15"/>
    <row r="41442" ht="15"/>
    <row r="41443" ht="15"/>
    <row r="41444" ht="15"/>
    <row r="41445" ht="15"/>
    <row r="41446" ht="15"/>
    <row r="41447" ht="15"/>
    <row r="41448" ht="15"/>
    <row r="41449" ht="15"/>
    <row r="41450" ht="15"/>
    <row r="41451" ht="15"/>
    <row r="41452" ht="15"/>
    <row r="41453" ht="15"/>
    <row r="41454" ht="15"/>
    <row r="41455" ht="15"/>
    <row r="41456" ht="15"/>
    <row r="41457" ht="15"/>
    <row r="41458" ht="15"/>
    <row r="41459" ht="15"/>
    <row r="41460" ht="15"/>
    <row r="41461" ht="15"/>
    <row r="41462" ht="15"/>
    <row r="41463" ht="15"/>
    <row r="41464" ht="15"/>
    <row r="41465" ht="15"/>
    <row r="41466" ht="15"/>
    <row r="41467" ht="15"/>
    <row r="41468" ht="15"/>
    <row r="41469" ht="15"/>
    <row r="41470" ht="15"/>
    <row r="41471" ht="15"/>
    <row r="41472" ht="15"/>
    <row r="41473" ht="15"/>
    <row r="41474" ht="15"/>
    <row r="41475" ht="15"/>
    <row r="41476" ht="15"/>
    <row r="41477" ht="15"/>
    <row r="41478" ht="15"/>
    <row r="41479" ht="15"/>
    <row r="41480" ht="15"/>
    <row r="41481" ht="15"/>
    <row r="41482" ht="15"/>
    <row r="41483" ht="15"/>
    <row r="41484" ht="15"/>
    <row r="41485" ht="15"/>
    <row r="41486" ht="15"/>
    <row r="41487" ht="15"/>
    <row r="41488" ht="15"/>
    <row r="41489" ht="15"/>
    <row r="41490" ht="15"/>
    <row r="41491" ht="15"/>
    <row r="41492" ht="15"/>
    <row r="41493" ht="15"/>
    <row r="41494" ht="15"/>
    <row r="41495" ht="15"/>
    <row r="41496" ht="15"/>
    <row r="41497" ht="15"/>
    <row r="41498" ht="15"/>
    <row r="41499" ht="15"/>
    <row r="41500" ht="15"/>
    <row r="41501" ht="15"/>
    <row r="41502" ht="15"/>
    <row r="41503" ht="15"/>
    <row r="41504" ht="15"/>
    <row r="41505" ht="15"/>
    <row r="41506" ht="15"/>
    <row r="41507" ht="15"/>
    <row r="41508" ht="15"/>
    <row r="41509" ht="15"/>
    <row r="41510" ht="15"/>
    <row r="41511" ht="15"/>
    <row r="41512" ht="15"/>
    <row r="41513" ht="15"/>
    <row r="41514" ht="15"/>
    <row r="41515" ht="15"/>
    <row r="41516" ht="15"/>
    <row r="41517" ht="15"/>
    <row r="41518" ht="15"/>
    <row r="41519" ht="15"/>
    <row r="41520" ht="15"/>
    <row r="41521" ht="15"/>
    <row r="41522" ht="15"/>
    <row r="41523" ht="15"/>
    <row r="41524" ht="15"/>
    <row r="41525" ht="15"/>
    <row r="41526" ht="15"/>
    <row r="41527" ht="15"/>
    <row r="41528" ht="15"/>
    <row r="41529" ht="15"/>
    <row r="41530" ht="15"/>
    <row r="41531" ht="15"/>
    <row r="41532" ht="15"/>
    <row r="41533" ht="15"/>
    <row r="41534" ht="15"/>
    <row r="41535" ht="15"/>
    <row r="41536" ht="15"/>
    <row r="41537" ht="15"/>
    <row r="41538" ht="15"/>
    <row r="41539" ht="15"/>
    <row r="41540" ht="15"/>
    <row r="41541" ht="15"/>
    <row r="41542" ht="15"/>
    <row r="41543" ht="15"/>
    <row r="41544" ht="15"/>
    <row r="41545" ht="15"/>
    <row r="41546" ht="15"/>
    <row r="41547" ht="15"/>
    <row r="41548" ht="15"/>
    <row r="41549" ht="15"/>
    <row r="41550" ht="15"/>
    <row r="41551" ht="15"/>
    <row r="41552" ht="15"/>
    <row r="41553" ht="15"/>
    <row r="41554" ht="15"/>
    <row r="41555" ht="15"/>
    <row r="41556" ht="15"/>
    <row r="41557" ht="15"/>
    <row r="41558" ht="15"/>
    <row r="41559" ht="15"/>
    <row r="41560" ht="15"/>
    <row r="41561" ht="15"/>
    <row r="41562" ht="15"/>
    <row r="41563" ht="15"/>
    <row r="41564" ht="15"/>
    <row r="41565" ht="15"/>
    <row r="41566" ht="15"/>
    <row r="41567" ht="15"/>
    <row r="41568" ht="15"/>
    <row r="41569" ht="15"/>
    <row r="41570" ht="15"/>
    <row r="41571" ht="15"/>
    <row r="41572" ht="15"/>
    <row r="41573" ht="15"/>
    <row r="41574" ht="15"/>
    <row r="41575" ht="15"/>
    <row r="41576" ht="15"/>
    <row r="41577" ht="15"/>
    <row r="41578" ht="15"/>
    <row r="41579" ht="15"/>
    <row r="41580" ht="15"/>
    <row r="41581" ht="15"/>
    <row r="41582" ht="15"/>
    <row r="41583" ht="15"/>
    <row r="41584" ht="15"/>
    <row r="41585" ht="15"/>
    <row r="41586" ht="15"/>
    <row r="41587" ht="15"/>
    <row r="41588" ht="15"/>
    <row r="41589" ht="15"/>
    <row r="41590" ht="15"/>
    <row r="41591" ht="15"/>
    <row r="41592" ht="15"/>
    <row r="41593" ht="15"/>
    <row r="41594" ht="15"/>
    <row r="41595" ht="15"/>
    <row r="41596" ht="15"/>
    <row r="41597" ht="15"/>
    <row r="41598" ht="15"/>
    <row r="41599" ht="15"/>
    <row r="41600" ht="15"/>
    <row r="41601" ht="15"/>
    <row r="41602" ht="15"/>
    <row r="41603" ht="15"/>
    <row r="41604" ht="15"/>
    <row r="41605" ht="15"/>
    <row r="41606" ht="15"/>
    <row r="41607" ht="15"/>
    <row r="41608" ht="15"/>
    <row r="41609" ht="15"/>
    <row r="41610" ht="15"/>
    <row r="41611" ht="15"/>
    <row r="41612" ht="15"/>
    <row r="41613" ht="15"/>
    <row r="41614" ht="15"/>
    <row r="41615" ht="15"/>
    <row r="41616" ht="15"/>
    <row r="41617" ht="15"/>
    <row r="41618" ht="15"/>
    <row r="41619" ht="15"/>
    <row r="41620" ht="15"/>
    <row r="41621" ht="15"/>
    <row r="41622" ht="15"/>
    <row r="41623" ht="15"/>
    <row r="41624" ht="15"/>
    <row r="41625" ht="15"/>
    <row r="41626" ht="15"/>
    <row r="41627" ht="15"/>
    <row r="41628" ht="15"/>
    <row r="41629" ht="15"/>
    <row r="41630" ht="15"/>
    <row r="41631" ht="15"/>
    <row r="41632" ht="15"/>
    <row r="41633" ht="15"/>
    <row r="41634" ht="15"/>
    <row r="41635" ht="15"/>
    <row r="41636" ht="15"/>
    <row r="41637" ht="15"/>
    <row r="41638" ht="15"/>
    <row r="41639" ht="15"/>
    <row r="41640" ht="15"/>
    <row r="41641" ht="15"/>
    <row r="41642" ht="15"/>
    <row r="41643" ht="15"/>
    <row r="41644" ht="15"/>
    <row r="41645" ht="15"/>
    <row r="41646" ht="15"/>
    <row r="41647" ht="15"/>
    <row r="41648" ht="15"/>
    <row r="41649" ht="15"/>
    <row r="41650" ht="15"/>
    <row r="41651" ht="15"/>
    <row r="41652" ht="15"/>
    <row r="41653" ht="15"/>
    <row r="41654" ht="15"/>
    <row r="41655" ht="15"/>
    <row r="41656" ht="15"/>
    <row r="41657" ht="15"/>
    <row r="41658" ht="15"/>
    <row r="41659" ht="15"/>
    <row r="41660" ht="15"/>
    <row r="41661" ht="15"/>
    <row r="41662" ht="15"/>
    <row r="41663" ht="15"/>
    <row r="41664" ht="15"/>
    <row r="41665" ht="15"/>
    <row r="41666" ht="15"/>
    <row r="41667" ht="15"/>
    <row r="41668" ht="15"/>
    <row r="41669" ht="15"/>
    <row r="41670" ht="15"/>
    <row r="41671" ht="15"/>
    <row r="41672" ht="15"/>
    <row r="41673" ht="15"/>
    <row r="41674" ht="15"/>
    <row r="41675" ht="15"/>
    <row r="41676" ht="15"/>
    <row r="41677" ht="15"/>
    <row r="41678" ht="15"/>
    <row r="41679" ht="15"/>
    <row r="41680" ht="15"/>
    <row r="41681" ht="15"/>
    <row r="41682" ht="15"/>
    <row r="41683" ht="15"/>
    <row r="41684" ht="15"/>
    <row r="41685" ht="15"/>
    <row r="41686" ht="15"/>
    <row r="41687" ht="15"/>
    <row r="41688" ht="15"/>
    <row r="41689" ht="15"/>
    <row r="41690" ht="15"/>
    <row r="41691" ht="15"/>
    <row r="41692" ht="15"/>
    <row r="41693" ht="15"/>
    <row r="41694" ht="15"/>
    <row r="41695" ht="15"/>
    <row r="41696" ht="15"/>
    <row r="41697" ht="15"/>
    <row r="41698" ht="15"/>
    <row r="41699" ht="15"/>
    <row r="41700" ht="15"/>
    <row r="41701" ht="15"/>
    <row r="41702" ht="15"/>
    <row r="41703" ht="15"/>
    <row r="41704" ht="15"/>
    <row r="41705" ht="15"/>
    <row r="41706" ht="15"/>
    <row r="41707" ht="15"/>
    <row r="41708" ht="15"/>
    <row r="41709" ht="15"/>
    <row r="41710" ht="15"/>
    <row r="41711" ht="15"/>
    <row r="41712" ht="15"/>
    <row r="41713" ht="15"/>
    <row r="41714" ht="15"/>
    <row r="41715" ht="15"/>
    <row r="41716" ht="15"/>
    <row r="41717" ht="15"/>
    <row r="41718" ht="15"/>
    <row r="41719" ht="15"/>
    <row r="41720" ht="15"/>
    <row r="41721" ht="15"/>
    <row r="41722" ht="15"/>
    <row r="41723" ht="15"/>
    <row r="41724" ht="15"/>
    <row r="41725" ht="15"/>
    <row r="41726" ht="15"/>
    <row r="41727" ht="15"/>
    <row r="41728" ht="15"/>
    <row r="41729" ht="15"/>
    <row r="41730" ht="15"/>
    <row r="41731" ht="15"/>
    <row r="41732" ht="15"/>
    <row r="41733" ht="15"/>
    <row r="41734" ht="15"/>
    <row r="41735" ht="15"/>
    <row r="41736" ht="15"/>
    <row r="41737" ht="15"/>
    <row r="41738" ht="15"/>
    <row r="41739" ht="15"/>
    <row r="41740" ht="15"/>
    <row r="41741" ht="15"/>
    <row r="41742" ht="15"/>
    <row r="41743" ht="15"/>
    <row r="41744" ht="15"/>
    <row r="41745" ht="15"/>
    <row r="41746" ht="15"/>
    <row r="41747" ht="15"/>
    <row r="41748" ht="15"/>
    <row r="41749" ht="15"/>
    <row r="41750" ht="15"/>
    <row r="41751" ht="15"/>
    <row r="41752" ht="15"/>
    <row r="41753" ht="15"/>
    <row r="41754" ht="15"/>
    <row r="41755" ht="15"/>
    <row r="41756" ht="15"/>
    <row r="41757" ht="15"/>
    <row r="41758" ht="15"/>
    <row r="41759" ht="15"/>
    <row r="41760" ht="15"/>
    <row r="41761" ht="15"/>
    <row r="41762" ht="15"/>
    <row r="41763" ht="15"/>
    <row r="41764" ht="15"/>
    <row r="41765" ht="15"/>
    <row r="41766" ht="15"/>
    <row r="41767" ht="15"/>
    <row r="41768" ht="15"/>
    <row r="41769" ht="15"/>
    <row r="41770" ht="15"/>
    <row r="41771" ht="15"/>
    <row r="41772" ht="15"/>
    <row r="41773" ht="15"/>
    <row r="41774" ht="15"/>
    <row r="41775" ht="15"/>
    <row r="41776" ht="15"/>
    <row r="41777" ht="15"/>
    <row r="41778" ht="15"/>
    <row r="41779" ht="15"/>
    <row r="41780" ht="15"/>
    <row r="41781" ht="15"/>
    <row r="41782" ht="15"/>
    <row r="41783" ht="15"/>
    <row r="41784" ht="15"/>
    <row r="41785" ht="15"/>
    <row r="41786" ht="15"/>
    <row r="41787" ht="15"/>
    <row r="41788" ht="15"/>
    <row r="41789" ht="15"/>
    <row r="41790" ht="15"/>
    <row r="41791" ht="15"/>
    <row r="41792" ht="15"/>
    <row r="41793" ht="15"/>
    <row r="41794" ht="15"/>
    <row r="41795" ht="15"/>
    <row r="41796" ht="15"/>
    <row r="41797" ht="15"/>
    <row r="41798" ht="15"/>
    <row r="41799" ht="15"/>
    <row r="41800" ht="15"/>
    <row r="41801" ht="15"/>
    <row r="41802" ht="15"/>
    <row r="41803" ht="15"/>
    <row r="41804" ht="15"/>
    <row r="41805" ht="15"/>
    <row r="41806" ht="15"/>
    <row r="41807" ht="15"/>
    <row r="41808" ht="15"/>
    <row r="41809" ht="15"/>
    <row r="41810" ht="15"/>
    <row r="41811" ht="15"/>
    <row r="41812" ht="15"/>
    <row r="41813" ht="15"/>
    <row r="41814" ht="15"/>
    <row r="41815" ht="15"/>
    <row r="41816" ht="15"/>
    <row r="41817" ht="15"/>
    <row r="41818" ht="15"/>
    <row r="41819" ht="15"/>
    <row r="41820" ht="15"/>
    <row r="41821" ht="15"/>
    <row r="41822" ht="15"/>
    <row r="41823" ht="15"/>
    <row r="41824" ht="15"/>
    <row r="41825" ht="15"/>
    <row r="41826" ht="15"/>
    <row r="41827" ht="15"/>
    <row r="41828" ht="15"/>
    <row r="41829" ht="15"/>
    <row r="41830" ht="15"/>
    <row r="41831" ht="15"/>
    <row r="41832" ht="15"/>
    <row r="41833" ht="15"/>
    <row r="41834" ht="15"/>
    <row r="41835" ht="15"/>
    <row r="41836" ht="15"/>
    <row r="41837" ht="15"/>
    <row r="41838" ht="15"/>
    <row r="41839" ht="15"/>
    <row r="41840" ht="15"/>
    <row r="41841" ht="15"/>
    <row r="41842" ht="15"/>
    <row r="41843" ht="15"/>
    <row r="41844" ht="15"/>
    <row r="41845" ht="15"/>
    <row r="41846" ht="15"/>
    <row r="41847" ht="15"/>
    <row r="41848" ht="15"/>
    <row r="41849" ht="15"/>
    <row r="41850" ht="15"/>
    <row r="41851" ht="15"/>
    <row r="41852" ht="15"/>
    <row r="41853" ht="15"/>
    <row r="41854" ht="15"/>
    <row r="41855" ht="15"/>
    <row r="41856" ht="15"/>
    <row r="41857" ht="15"/>
    <row r="41858" ht="15"/>
    <row r="41859" ht="15"/>
    <row r="41860" ht="15"/>
    <row r="41861" ht="15"/>
    <row r="41862" ht="15"/>
    <row r="41863" ht="15"/>
    <row r="41864" ht="15"/>
    <row r="41865" ht="15"/>
    <row r="41866" ht="15"/>
    <row r="41867" ht="15"/>
    <row r="41868" ht="15"/>
    <row r="41869" ht="15"/>
    <row r="41870" ht="15"/>
    <row r="41871" ht="15"/>
    <row r="41872" ht="15"/>
    <row r="41873" ht="15"/>
    <row r="41874" ht="15"/>
    <row r="41875" ht="15"/>
    <row r="41876" ht="15"/>
    <row r="41877" ht="15"/>
    <row r="41878" ht="15"/>
    <row r="41879" ht="15"/>
    <row r="41880" ht="15"/>
    <row r="41881" ht="15"/>
    <row r="41882" ht="15"/>
    <row r="41883" ht="15"/>
    <row r="41884" ht="15"/>
    <row r="41885" ht="15"/>
    <row r="41886" ht="15"/>
    <row r="41887" ht="15"/>
    <row r="41888" ht="15"/>
    <row r="41889" ht="15"/>
    <row r="41890" ht="15"/>
    <row r="41891" ht="15"/>
    <row r="41892" ht="15"/>
    <row r="41893" ht="15"/>
    <row r="41894" ht="15"/>
    <row r="41895" ht="15"/>
    <row r="41896" ht="15"/>
    <row r="41897" ht="15"/>
    <row r="41898" ht="15"/>
    <row r="41899" ht="15"/>
    <row r="41900" ht="15"/>
    <row r="41901" ht="15"/>
    <row r="41902" ht="15"/>
    <row r="41903" ht="15"/>
    <row r="41904" ht="15"/>
    <row r="41905" ht="15"/>
    <row r="41906" ht="15"/>
    <row r="41907" ht="15"/>
    <row r="41908" ht="15"/>
    <row r="41909" ht="15"/>
    <row r="41910" ht="15"/>
    <row r="41911" ht="15"/>
    <row r="41912" ht="15"/>
    <row r="41913" ht="15"/>
    <row r="41914" ht="15"/>
    <row r="41915" ht="15"/>
    <row r="41916" ht="15"/>
    <row r="41917" ht="15"/>
    <row r="41918" ht="15"/>
    <row r="41919" ht="15"/>
    <row r="41920" ht="15"/>
    <row r="41921" ht="15"/>
    <row r="41922" ht="15"/>
    <row r="41923" ht="15"/>
    <row r="41924" ht="15"/>
    <row r="41925" ht="15"/>
    <row r="41926" ht="15"/>
    <row r="41927" ht="15"/>
    <row r="41928" ht="15"/>
    <row r="41929" ht="15"/>
    <row r="41930" ht="15"/>
    <row r="41931" ht="15"/>
    <row r="41932" ht="15"/>
    <row r="41933" ht="15"/>
    <row r="41934" ht="15"/>
    <row r="41935" ht="15"/>
    <row r="41936" ht="15"/>
    <row r="41937" ht="15"/>
    <row r="41938" ht="15"/>
    <row r="41939" ht="15"/>
    <row r="41940" ht="15"/>
    <row r="41941" ht="15"/>
    <row r="41942" ht="15"/>
    <row r="41943" ht="15"/>
    <row r="41944" ht="15"/>
    <row r="41945" ht="15"/>
    <row r="41946" ht="15"/>
    <row r="41947" ht="15"/>
    <row r="41948" ht="15"/>
    <row r="41949" ht="15"/>
    <row r="41950" ht="15"/>
    <row r="41951" ht="15"/>
    <row r="41952" ht="15"/>
    <row r="41953" ht="15"/>
    <row r="41954" ht="15"/>
    <row r="41955" ht="15"/>
    <row r="41956" ht="15"/>
    <row r="41957" ht="15"/>
    <row r="41958" ht="15"/>
    <row r="41959" ht="15"/>
    <row r="41960" ht="15"/>
    <row r="41961" ht="15"/>
    <row r="41962" ht="15"/>
    <row r="41963" ht="15"/>
    <row r="41964" ht="15"/>
    <row r="41965" ht="15"/>
    <row r="41966" ht="15"/>
    <row r="41967" ht="15"/>
    <row r="41968" ht="15"/>
    <row r="41969" ht="15"/>
    <row r="41970" ht="15"/>
    <row r="41971" ht="15"/>
    <row r="41972" ht="15"/>
    <row r="41973" ht="15"/>
    <row r="41974" ht="15"/>
    <row r="41975" ht="15"/>
    <row r="41976" ht="15"/>
    <row r="41977" ht="15"/>
    <row r="41978" ht="15"/>
    <row r="41979" ht="15"/>
    <row r="41980" ht="15"/>
    <row r="41981" ht="15"/>
    <row r="41982" ht="15"/>
    <row r="41983" ht="15"/>
    <row r="41984" ht="15"/>
    <row r="41985" ht="15"/>
    <row r="41986" ht="15"/>
    <row r="41987" ht="15"/>
    <row r="41988" ht="15"/>
    <row r="41989" ht="15"/>
    <row r="41990" ht="15"/>
    <row r="41991" ht="15"/>
    <row r="41992" ht="15"/>
    <row r="41993" ht="15"/>
    <row r="41994" ht="15"/>
    <row r="41995" ht="15"/>
    <row r="41996" ht="15"/>
    <row r="41997" ht="15"/>
    <row r="41998" ht="15"/>
    <row r="41999" ht="15"/>
    <row r="42000" ht="15"/>
    <row r="42001" ht="15"/>
    <row r="42002" ht="15"/>
    <row r="42003" ht="15"/>
    <row r="42004" ht="15"/>
    <row r="42005" ht="15"/>
    <row r="42006" ht="15"/>
    <row r="42007" ht="15"/>
    <row r="42008" ht="15"/>
    <row r="42009" ht="15"/>
    <row r="42010" ht="15"/>
    <row r="42011" ht="15"/>
    <row r="42012" ht="15"/>
    <row r="42013" ht="15"/>
    <row r="42014" ht="15"/>
    <row r="42015" ht="15"/>
    <row r="42016" ht="15"/>
    <row r="42017" ht="15"/>
    <row r="42018" ht="15"/>
    <row r="42019" ht="15"/>
    <row r="42020" ht="15"/>
    <row r="42021" ht="15"/>
    <row r="42022" ht="15"/>
    <row r="42023" ht="15"/>
    <row r="42024" ht="15"/>
    <row r="42025" ht="15"/>
    <row r="42026" ht="15"/>
    <row r="42027" ht="15"/>
    <row r="42028" ht="15"/>
    <row r="42029" ht="15"/>
    <row r="42030" ht="15"/>
    <row r="42031" ht="15"/>
    <row r="42032" ht="15"/>
    <row r="42033" ht="15"/>
    <row r="42034" ht="15"/>
    <row r="42035" ht="15"/>
    <row r="42036" ht="15"/>
    <row r="42037" ht="15"/>
    <row r="42038" ht="15"/>
    <row r="42039" ht="15"/>
    <row r="42040" ht="15"/>
    <row r="42041" ht="15"/>
    <row r="42042" ht="15"/>
    <row r="42043" ht="15"/>
    <row r="42044" ht="15"/>
    <row r="42045" ht="15"/>
    <row r="42046" ht="15"/>
    <row r="42047" ht="15"/>
    <row r="42048" ht="15"/>
    <row r="42049" ht="15"/>
    <row r="42050" ht="15"/>
    <row r="42051" ht="15"/>
    <row r="42052" ht="15"/>
    <row r="42053" ht="15"/>
    <row r="42054" ht="15"/>
    <row r="42055" ht="15"/>
    <row r="42056" ht="15"/>
    <row r="42057" ht="15"/>
    <row r="42058" ht="15"/>
    <row r="42059" ht="15"/>
    <row r="42060" ht="15"/>
    <row r="42061" ht="15"/>
    <row r="42062" ht="15"/>
    <row r="42063" ht="15"/>
    <row r="42064" ht="15"/>
    <row r="42065" ht="15"/>
    <row r="42066" ht="15"/>
    <row r="42067" ht="15"/>
    <row r="42068" ht="15"/>
    <row r="42069" ht="15"/>
    <row r="42070" ht="15"/>
    <row r="42071" ht="15"/>
    <row r="42072" ht="15"/>
    <row r="42073" ht="15"/>
    <row r="42074" ht="15"/>
    <row r="42075" ht="15"/>
    <row r="42076" ht="15"/>
    <row r="42077" ht="15"/>
    <row r="42078" ht="15"/>
    <row r="42079" ht="15"/>
    <row r="42080" ht="15"/>
    <row r="42081" ht="15"/>
    <row r="42082" ht="15"/>
    <row r="42083" ht="15"/>
    <row r="42084" ht="15"/>
    <row r="42085" ht="15"/>
    <row r="42086" ht="15"/>
    <row r="42087" ht="15"/>
    <row r="42088" ht="15"/>
    <row r="42089" ht="15"/>
    <row r="42090" ht="15"/>
    <row r="42091" ht="15"/>
    <row r="42092" ht="15"/>
    <row r="42093" ht="15"/>
    <row r="42094" ht="15"/>
    <row r="42095" ht="15"/>
    <row r="42096" ht="15"/>
    <row r="42097" ht="15"/>
    <row r="42098" ht="15"/>
    <row r="42099" ht="15"/>
    <row r="42100" ht="15"/>
    <row r="42101" ht="15"/>
    <row r="42102" ht="15"/>
    <row r="42103" ht="15"/>
    <row r="42104" ht="15"/>
    <row r="42105" ht="15"/>
    <row r="42106" ht="15"/>
    <row r="42107" ht="15"/>
    <row r="42108" ht="15"/>
    <row r="42109" ht="15"/>
    <row r="42110" ht="15"/>
    <row r="42111" ht="15"/>
    <row r="42112" ht="15"/>
    <row r="42113" ht="15"/>
    <row r="42114" ht="15"/>
    <row r="42115" ht="15"/>
    <row r="42116" ht="15"/>
    <row r="42117" ht="15"/>
    <row r="42118" ht="15"/>
    <row r="42119" ht="15"/>
    <row r="42120" ht="15"/>
    <row r="42121" ht="15"/>
    <row r="42122" ht="15"/>
    <row r="42123" ht="15"/>
    <row r="42124" ht="15"/>
    <row r="42125" ht="15"/>
    <row r="42126" ht="15"/>
    <row r="42127" ht="15"/>
    <row r="42128" ht="15"/>
    <row r="42129" ht="15"/>
    <row r="42130" ht="15"/>
    <row r="42131" ht="15"/>
    <row r="42132" ht="15"/>
    <row r="42133" ht="15"/>
    <row r="42134" ht="15"/>
    <row r="42135" ht="15"/>
    <row r="42136" ht="15"/>
    <row r="42137" ht="15"/>
    <row r="42138" ht="15"/>
    <row r="42139" ht="15"/>
    <row r="42140" ht="15"/>
    <row r="42141" ht="15"/>
    <row r="42142" ht="15"/>
    <row r="42143" ht="15"/>
    <row r="42144" ht="15"/>
    <row r="42145" ht="15"/>
    <row r="42146" ht="15"/>
    <row r="42147" ht="15"/>
    <row r="42148" ht="15"/>
    <row r="42149" ht="15"/>
    <row r="42150" ht="15"/>
    <row r="42151" ht="15"/>
    <row r="42152" ht="15"/>
    <row r="42153" ht="15"/>
    <row r="42154" ht="15"/>
    <row r="42155" ht="15"/>
    <row r="42156" ht="15"/>
    <row r="42157" ht="15"/>
    <row r="42158" ht="15"/>
    <row r="42159" ht="15"/>
    <row r="42160" ht="15"/>
    <row r="42161" ht="15"/>
    <row r="42162" ht="15"/>
    <row r="42163" ht="15"/>
    <row r="42164" ht="15"/>
    <row r="42165" ht="15"/>
    <row r="42166" ht="15"/>
    <row r="42167" ht="15"/>
    <row r="42168" ht="15"/>
    <row r="42169" ht="15"/>
    <row r="42170" ht="15"/>
    <row r="42171" ht="15"/>
    <row r="42172" ht="15"/>
    <row r="42173" ht="15"/>
    <row r="42174" ht="15"/>
    <row r="42175" ht="15"/>
    <row r="42176" ht="15"/>
    <row r="42177" ht="15"/>
    <row r="42178" ht="15"/>
    <row r="42179" ht="15"/>
    <row r="42180" ht="15"/>
    <row r="42181" ht="15"/>
    <row r="42182" ht="15"/>
    <row r="42183" ht="15"/>
    <row r="42184" ht="15"/>
    <row r="42185" ht="15"/>
    <row r="42186" ht="15"/>
    <row r="42187" ht="15"/>
    <row r="42188" ht="15"/>
    <row r="42189" ht="15"/>
    <row r="42190" ht="15"/>
    <row r="42191" ht="15"/>
    <row r="42192" ht="15"/>
    <row r="42193" ht="15"/>
    <row r="42194" ht="15"/>
    <row r="42195" ht="15"/>
    <row r="42196" ht="15"/>
    <row r="42197" ht="15"/>
    <row r="42198" ht="15"/>
    <row r="42199" ht="15"/>
    <row r="42200" ht="15"/>
    <row r="42201" ht="15"/>
    <row r="42202" ht="15"/>
    <row r="42203" ht="15"/>
    <row r="42204" ht="15"/>
    <row r="42205" ht="15"/>
    <row r="42206" ht="15"/>
    <row r="42207" ht="15"/>
    <row r="42208" ht="15"/>
    <row r="42209" ht="15"/>
    <row r="42210" ht="15"/>
    <row r="42211" ht="15"/>
    <row r="42212" ht="15"/>
    <row r="42213" ht="15"/>
    <row r="42214" ht="15"/>
    <row r="42215" ht="15"/>
    <row r="42216" ht="15"/>
    <row r="42217" ht="15"/>
    <row r="42218" ht="15"/>
    <row r="42219" ht="15"/>
    <row r="42220" ht="15"/>
    <row r="42221" ht="15"/>
    <row r="42222" ht="15"/>
    <row r="42223" ht="15"/>
    <row r="42224" ht="15"/>
    <row r="42225" ht="15"/>
    <row r="42226" ht="15"/>
    <row r="42227" ht="15"/>
    <row r="42228" ht="15"/>
    <row r="42229" ht="15"/>
    <row r="42230" ht="15"/>
    <row r="42231" ht="15"/>
    <row r="42232" ht="15"/>
    <row r="42233" ht="15"/>
    <row r="42234" ht="15"/>
    <row r="42235" ht="15"/>
    <row r="42236" ht="15"/>
    <row r="42237" ht="15"/>
    <row r="42238" ht="15"/>
    <row r="42239" ht="15"/>
    <row r="42240" ht="15"/>
    <row r="42241" ht="15"/>
    <row r="42242" ht="15"/>
    <row r="42243" ht="15"/>
    <row r="42244" ht="15"/>
    <row r="42245" ht="15"/>
    <row r="42246" ht="15"/>
    <row r="42247" ht="15"/>
    <row r="42248" ht="15"/>
    <row r="42249" ht="15"/>
    <row r="42250" ht="15"/>
    <row r="42251" ht="15"/>
    <row r="42252" ht="15"/>
    <row r="42253" ht="15"/>
    <row r="42254" ht="15"/>
    <row r="42255" ht="15"/>
    <row r="42256" ht="15"/>
    <row r="42257" ht="15"/>
    <row r="42258" ht="15"/>
    <row r="42259" ht="15"/>
    <row r="42260" ht="15"/>
    <row r="42261" ht="15"/>
    <row r="42262" ht="15"/>
    <row r="42263" ht="15"/>
    <row r="42264" ht="15"/>
    <row r="42265" ht="15"/>
    <row r="42266" ht="15"/>
    <row r="42267" ht="15"/>
    <row r="42268" ht="15"/>
    <row r="42269" ht="15"/>
    <row r="42270" ht="15"/>
    <row r="42271" ht="15"/>
    <row r="42272" ht="15"/>
    <row r="42273" ht="15"/>
    <row r="42274" ht="15"/>
    <row r="42275" ht="15"/>
    <row r="42276" ht="15"/>
    <row r="42277" ht="15"/>
    <row r="42278" ht="15"/>
    <row r="42279" ht="15"/>
    <row r="42280" ht="15"/>
    <row r="42281" ht="15"/>
    <row r="42282" ht="15"/>
    <row r="42283" ht="15"/>
    <row r="42284" ht="15"/>
    <row r="42285" ht="15"/>
    <row r="42286" ht="15"/>
    <row r="42287" ht="15"/>
    <row r="42288" ht="15"/>
    <row r="42289" ht="15"/>
    <row r="42290" ht="15"/>
    <row r="42291" ht="15"/>
    <row r="42292" ht="15"/>
    <row r="42293" ht="15"/>
    <row r="42294" ht="15"/>
    <row r="42295" ht="15"/>
    <row r="42296" ht="15"/>
    <row r="42297" ht="15"/>
    <row r="42298" ht="15"/>
    <row r="42299" ht="15"/>
    <row r="42300" ht="15"/>
    <row r="42301" ht="15"/>
    <row r="42302" ht="15"/>
    <row r="42303" ht="15"/>
    <row r="42304" ht="15"/>
    <row r="42305" ht="15"/>
    <row r="42306" ht="15"/>
    <row r="42307" ht="15"/>
    <row r="42308" ht="15"/>
    <row r="42309" ht="15"/>
    <row r="42310" ht="15"/>
    <row r="42311" ht="15"/>
    <row r="42312" ht="15"/>
    <row r="42313" ht="15"/>
    <row r="42314" ht="15"/>
    <row r="42315" ht="15"/>
    <row r="42316" ht="15"/>
    <row r="42317" ht="15"/>
    <row r="42318" ht="15"/>
    <row r="42319" ht="15"/>
    <row r="42320" ht="15"/>
    <row r="42321" ht="15"/>
    <row r="42322" ht="15"/>
    <row r="42323" ht="15"/>
    <row r="42324" ht="15"/>
    <row r="42325" ht="15"/>
    <row r="42326" ht="15"/>
    <row r="42327" ht="15"/>
    <row r="42328" ht="15"/>
    <row r="42329" ht="15"/>
    <row r="42330" ht="15"/>
    <row r="42331" ht="15"/>
    <row r="42332" ht="15"/>
    <row r="42333" ht="15"/>
    <row r="42334" ht="15"/>
    <row r="42335" ht="15"/>
    <row r="42336" ht="15"/>
    <row r="42337" ht="15"/>
    <row r="42338" ht="15"/>
    <row r="42339" ht="15"/>
    <row r="42340" ht="15"/>
    <row r="42341" ht="15"/>
    <row r="42342" ht="15"/>
    <row r="42343" ht="15"/>
    <row r="42344" ht="15"/>
    <row r="42345" ht="15"/>
    <row r="42346" ht="15"/>
    <row r="42347" ht="15"/>
    <row r="42348" ht="15"/>
    <row r="42349" ht="15"/>
    <row r="42350" ht="15"/>
    <row r="42351" ht="15"/>
    <row r="42352" ht="15"/>
    <row r="42353" ht="15"/>
    <row r="42354" ht="15"/>
    <row r="42355" ht="15"/>
    <row r="42356" ht="15"/>
    <row r="42357" ht="15"/>
    <row r="42358" ht="15"/>
    <row r="42359" ht="15"/>
    <row r="42360" ht="15"/>
    <row r="42361" ht="15"/>
    <row r="42362" ht="15"/>
    <row r="42363" ht="15"/>
    <row r="42364" ht="15"/>
    <row r="42365" ht="15"/>
    <row r="42366" ht="15"/>
    <row r="42367" ht="15"/>
    <row r="42368" ht="15"/>
    <row r="42369" ht="15"/>
    <row r="42370" ht="15"/>
    <row r="42371" ht="15"/>
    <row r="42372" ht="15"/>
    <row r="42373" ht="15"/>
    <row r="42374" ht="15"/>
    <row r="42375" ht="15"/>
    <row r="42376" ht="15"/>
    <row r="42377" ht="15"/>
    <row r="42378" ht="15"/>
    <row r="42379" ht="15"/>
    <row r="42380" ht="15"/>
    <row r="42381" ht="15"/>
    <row r="42382" ht="15"/>
    <row r="42383" ht="15"/>
    <row r="42384" ht="15"/>
    <row r="42385" ht="15"/>
    <row r="42386" ht="15"/>
    <row r="42387" ht="15"/>
    <row r="42388" ht="15"/>
    <row r="42389" ht="15"/>
    <row r="42390" ht="15"/>
    <row r="42391" ht="15"/>
    <row r="42392" ht="15"/>
    <row r="42393" ht="15"/>
    <row r="42394" ht="15"/>
    <row r="42395" ht="15"/>
    <row r="42396" ht="15"/>
    <row r="42397" ht="15"/>
    <row r="42398" ht="15"/>
    <row r="42399" ht="15"/>
    <row r="42400" ht="15"/>
    <row r="42401" ht="15"/>
    <row r="42402" ht="15"/>
    <row r="42403" ht="15"/>
    <row r="42404" ht="15"/>
    <row r="42405" ht="15"/>
    <row r="42406" ht="15"/>
    <row r="42407" ht="15"/>
    <row r="42408" ht="15"/>
    <row r="42409" ht="15"/>
    <row r="42410" ht="15"/>
    <row r="42411" ht="15"/>
    <row r="42412" ht="15"/>
    <row r="42413" ht="15"/>
    <row r="42414" ht="15"/>
    <row r="42415" ht="15"/>
    <row r="42416" ht="15"/>
    <row r="42417" ht="15"/>
    <row r="42418" ht="15"/>
    <row r="42419" ht="15"/>
    <row r="42420" ht="15"/>
    <row r="42421" ht="15"/>
    <row r="42422" ht="15"/>
    <row r="42423" ht="15"/>
    <row r="42424" ht="15"/>
    <row r="42425" ht="15"/>
    <row r="42426" ht="15"/>
    <row r="42427" ht="15"/>
    <row r="42428" ht="15"/>
    <row r="42429" ht="15"/>
    <row r="42430" ht="15"/>
    <row r="42431" ht="15"/>
    <row r="42432" ht="15"/>
    <row r="42433" ht="15"/>
    <row r="42434" ht="15"/>
    <row r="42435" ht="15"/>
    <row r="42436" ht="15"/>
    <row r="42437" ht="15"/>
    <row r="42438" ht="15"/>
    <row r="42439" ht="15"/>
    <row r="42440" ht="15"/>
    <row r="42441" ht="15"/>
    <row r="42442" ht="15"/>
    <row r="42443" ht="15"/>
    <row r="42444" ht="15"/>
    <row r="42445" ht="15"/>
    <row r="42446" ht="15"/>
    <row r="42447" ht="15"/>
    <row r="42448" ht="15"/>
    <row r="42449" ht="15"/>
    <row r="42450" ht="15"/>
    <row r="42451" ht="15"/>
    <row r="42452" ht="15"/>
    <row r="42453" ht="15"/>
    <row r="42454" ht="15"/>
    <row r="42455" ht="15"/>
    <row r="42456" ht="15"/>
    <row r="42457" ht="15"/>
    <row r="42458" ht="15"/>
    <row r="42459" ht="15"/>
    <row r="42460" ht="15"/>
    <row r="42461" ht="15"/>
    <row r="42462" ht="15"/>
    <row r="42463" ht="15"/>
    <row r="42464" ht="15"/>
    <row r="42465" ht="15"/>
    <row r="42466" ht="15"/>
    <row r="42467" ht="15"/>
    <row r="42468" ht="15"/>
    <row r="42469" ht="15"/>
    <row r="42470" ht="15"/>
    <row r="42471" ht="15"/>
    <row r="42472" ht="15"/>
    <row r="42473" ht="15"/>
    <row r="42474" ht="15"/>
    <row r="42475" ht="15"/>
    <row r="42476" ht="15"/>
    <row r="42477" ht="15"/>
    <row r="42478" ht="15"/>
    <row r="42479" ht="15"/>
    <row r="42480" ht="15"/>
    <row r="42481" ht="15"/>
    <row r="42482" ht="15"/>
    <row r="42483" ht="15"/>
    <row r="42484" ht="15"/>
    <row r="42485" ht="15"/>
    <row r="42486" ht="15"/>
    <row r="42487" ht="15"/>
    <row r="42488" ht="15"/>
    <row r="42489" ht="15"/>
    <row r="42490" ht="15"/>
    <row r="42491" ht="15"/>
    <row r="42492" ht="15"/>
    <row r="42493" ht="15"/>
    <row r="42494" ht="15"/>
    <row r="42495" ht="15"/>
    <row r="42496" ht="15"/>
    <row r="42497" ht="15"/>
    <row r="42498" ht="15"/>
    <row r="42499" ht="15"/>
    <row r="42500" ht="15"/>
    <row r="42501" ht="15"/>
    <row r="42502" ht="15"/>
    <row r="42503" ht="15"/>
    <row r="42504" ht="15"/>
    <row r="42505" ht="15"/>
    <row r="42506" ht="15"/>
    <row r="42507" ht="15"/>
    <row r="42508" ht="15"/>
    <row r="42509" ht="15"/>
    <row r="42510" ht="15"/>
    <row r="42511" ht="15"/>
    <row r="42512" ht="15"/>
    <row r="42513" ht="15"/>
    <row r="42514" ht="15"/>
    <row r="42515" ht="15"/>
    <row r="42516" ht="15"/>
    <row r="42517" ht="15"/>
    <row r="42518" ht="15"/>
    <row r="42519" ht="15"/>
    <row r="42520" ht="15"/>
    <row r="42521" ht="15"/>
    <row r="42522" ht="15"/>
    <row r="42523" ht="15"/>
    <row r="42524" ht="15"/>
    <row r="42525" ht="15"/>
    <row r="42526" ht="15"/>
    <row r="42527" ht="15"/>
    <row r="42528" ht="15"/>
    <row r="42529" ht="15"/>
    <row r="42530" ht="15"/>
    <row r="42531" ht="15"/>
    <row r="42532" ht="15"/>
    <row r="42533" ht="15"/>
    <row r="42534" ht="15"/>
    <row r="42535" ht="15"/>
    <row r="42536" ht="15"/>
    <row r="42537" ht="15"/>
    <row r="42538" ht="15"/>
    <row r="42539" ht="15"/>
    <row r="42540" ht="15"/>
    <row r="42541" ht="15"/>
    <row r="42542" ht="15"/>
    <row r="42543" ht="15"/>
    <row r="42544" ht="15"/>
    <row r="42545" ht="15"/>
    <row r="42546" ht="15"/>
    <row r="42547" ht="15"/>
    <row r="42548" ht="15"/>
    <row r="42549" ht="15"/>
    <row r="42550" ht="15"/>
    <row r="42551" ht="15"/>
    <row r="42552" ht="15"/>
    <row r="42553" ht="15"/>
    <row r="42554" ht="15"/>
    <row r="42555" ht="15"/>
    <row r="42556" ht="15"/>
    <row r="42557" ht="15"/>
    <row r="42558" ht="15"/>
    <row r="42559" ht="15"/>
    <row r="42560" ht="15"/>
    <row r="42561" ht="15"/>
    <row r="42562" ht="15"/>
    <row r="42563" ht="15"/>
    <row r="42564" ht="15"/>
    <row r="42565" ht="15"/>
    <row r="42566" ht="15"/>
    <row r="42567" ht="15"/>
    <row r="42568" ht="15"/>
    <row r="42569" ht="15"/>
    <row r="42570" ht="15"/>
    <row r="42571" ht="15"/>
    <row r="42572" ht="15"/>
    <row r="42573" ht="15"/>
    <row r="42574" ht="15"/>
    <row r="42575" ht="15"/>
    <row r="42576" ht="15"/>
    <row r="42577" ht="15"/>
    <row r="42578" ht="15"/>
    <row r="42579" ht="15"/>
    <row r="42580" ht="15"/>
    <row r="42581" ht="15"/>
    <row r="42582" ht="15"/>
    <row r="42583" ht="15"/>
    <row r="42584" ht="15"/>
    <row r="42585" ht="15"/>
    <row r="42586" ht="15"/>
    <row r="42587" ht="15"/>
    <row r="42588" ht="15"/>
    <row r="42589" ht="15"/>
    <row r="42590" ht="15"/>
    <row r="42591" ht="15"/>
    <row r="42592" ht="15"/>
    <row r="42593" ht="15"/>
    <row r="42594" ht="15"/>
    <row r="42595" ht="15"/>
    <row r="42596" ht="15"/>
    <row r="42597" ht="15"/>
    <row r="42598" ht="15"/>
    <row r="42599" ht="15"/>
    <row r="42600" ht="15"/>
    <row r="42601" ht="15"/>
    <row r="42602" ht="15"/>
    <row r="42603" ht="15"/>
    <row r="42604" ht="15"/>
    <row r="42605" ht="15"/>
    <row r="42606" ht="15"/>
    <row r="42607" ht="15"/>
    <row r="42608" ht="15"/>
    <row r="42609" ht="15"/>
    <row r="42610" ht="15"/>
    <row r="42611" ht="15"/>
    <row r="42612" ht="15"/>
    <row r="42613" ht="15"/>
    <row r="42614" ht="15"/>
    <row r="42615" ht="15"/>
    <row r="42616" ht="15"/>
    <row r="42617" ht="15"/>
    <row r="42618" ht="15"/>
    <row r="42619" ht="15"/>
    <row r="42620" ht="15"/>
    <row r="42621" ht="15"/>
    <row r="42622" ht="15"/>
    <row r="42623" ht="15"/>
    <row r="42624" ht="15"/>
    <row r="42625" ht="15"/>
    <row r="42626" ht="15"/>
    <row r="42627" ht="15"/>
    <row r="42628" ht="15"/>
    <row r="42629" ht="15"/>
    <row r="42630" ht="15"/>
    <row r="42631" ht="15"/>
    <row r="42632" ht="15"/>
    <row r="42633" ht="15"/>
    <row r="42634" ht="15"/>
    <row r="42635" ht="15"/>
    <row r="42636" ht="15"/>
    <row r="42637" ht="15"/>
    <row r="42638" ht="15"/>
    <row r="42639" ht="15"/>
    <row r="42640" ht="15"/>
    <row r="42641" ht="15"/>
    <row r="42642" ht="15"/>
    <row r="42643" ht="15"/>
    <row r="42644" ht="15"/>
    <row r="42645" ht="15"/>
    <row r="42646" ht="15"/>
    <row r="42647" ht="15"/>
    <row r="42648" ht="15"/>
    <row r="42649" ht="15"/>
    <row r="42650" ht="15"/>
    <row r="42651" ht="15"/>
    <row r="42652" ht="15"/>
    <row r="42653" ht="15"/>
    <row r="42654" ht="15"/>
    <row r="42655" ht="15"/>
    <row r="42656" ht="15"/>
    <row r="42657" ht="15"/>
    <row r="42658" ht="15"/>
    <row r="42659" ht="15"/>
    <row r="42660" ht="15"/>
    <row r="42661" ht="15"/>
    <row r="42662" ht="15"/>
    <row r="42663" ht="15"/>
    <row r="42664" ht="15"/>
    <row r="42665" ht="15"/>
    <row r="42666" ht="15"/>
    <row r="42667" ht="15"/>
    <row r="42668" ht="15"/>
    <row r="42669" ht="15"/>
    <row r="42670" ht="15"/>
    <row r="42671" ht="15"/>
    <row r="42672" ht="15"/>
    <row r="42673" ht="15"/>
    <row r="42674" ht="15"/>
    <row r="42675" ht="15"/>
    <row r="42676" ht="15"/>
    <row r="42677" ht="15"/>
    <row r="42678" ht="15"/>
    <row r="42679" ht="15"/>
    <row r="42680" ht="15"/>
    <row r="42681" ht="15"/>
    <row r="42682" ht="15"/>
    <row r="42683" ht="15"/>
    <row r="42684" ht="15"/>
    <row r="42685" ht="15"/>
    <row r="42686" ht="15"/>
    <row r="42687" ht="15"/>
    <row r="42688" ht="15"/>
    <row r="42689" ht="15"/>
    <row r="42690" ht="15"/>
    <row r="42691" ht="15"/>
    <row r="42692" ht="15"/>
    <row r="42693" ht="15"/>
    <row r="42694" ht="15"/>
    <row r="42695" ht="15"/>
    <row r="42696" ht="15"/>
    <row r="42697" ht="15"/>
    <row r="42698" ht="15"/>
    <row r="42699" ht="15"/>
    <row r="42700" ht="15"/>
    <row r="42701" ht="15"/>
    <row r="42702" ht="15"/>
    <row r="42703" ht="15"/>
    <row r="42704" ht="15"/>
    <row r="42705" ht="15"/>
    <row r="42706" ht="15"/>
    <row r="42707" ht="15"/>
    <row r="42708" ht="15"/>
    <row r="42709" ht="15"/>
    <row r="42710" ht="15"/>
    <row r="42711" ht="15"/>
    <row r="42712" ht="15"/>
    <row r="42713" ht="15"/>
    <row r="42714" ht="15"/>
    <row r="42715" ht="15"/>
    <row r="42716" ht="15"/>
    <row r="42717" ht="15"/>
    <row r="42718" ht="15"/>
    <row r="42719" ht="15"/>
    <row r="42720" ht="15"/>
    <row r="42721" ht="15"/>
    <row r="42722" ht="15"/>
    <row r="42723" ht="15"/>
    <row r="42724" ht="15"/>
    <row r="42725" ht="15"/>
    <row r="42726" ht="15"/>
    <row r="42727" ht="15"/>
    <row r="42728" ht="15"/>
    <row r="42729" ht="15"/>
    <row r="42730" ht="15"/>
    <row r="42731" ht="15"/>
    <row r="42732" ht="15"/>
    <row r="42733" ht="15"/>
    <row r="42734" ht="15"/>
    <row r="42735" ht="15"/>
    <row r="42736" ht="15"/>
    <row r="42737" ht="15"/>
    <row r="42738" ht="15"/>
    <row r="42739" ht="15"/>
    <row r="42740" ht="15"/>
    <row r="42741" ht="15"/>
    <row r="42742" ht="15"/>
    <row r="42743" ht="15"/>
    <row r="42744" ht="15"/>
    <row r="42745" ht="15"/>
    <row r="42746" ht="15"/>
    <row r="42747" ht="15"/>
    <row r="42748" ht="15"/>
    <row r="42749" ht="15"/>
    <row r="42750" ht="15"/>
    <row r="42751" ht="15"/>
    <row r="42752" ht="15"/>
    <row r="42753" ht="15"/>
    <row r="42754" ht="15"/>
    <row r="42755" ht="15"/>
    <row r="42756" ht="15"/>
    <row r="42757" ht="15"/>
    <row r="42758" ht="15"/>
    <row r="42759" ht="15"/>
    <row r="42760" ht="15"/>
    <row r="42761" ht="15"/>
    <row r="42762" ht="15"/>
    <row r="42763" ht="15"/>
    <row r="42764" ht="15"/>
    <row r="42765" ht="15"/>
    <row r="42766" ht="15"/>
    <row r="42767" ht="15"/>
    <row r="42768" ht="15"/>
    <row r="42769" ht="15"/>
    <row r="42770" ht="15"/>
    <row r="42771" ht="15"/>
    <row r="42772" ht="15"/>
    <row r="42773" ht="15"/>
    <row r="42774" ht="15"/>
    <row r="42775" ht="15"/>
    <row r="42776" ht="15"/>
    <row r="42777" ht="15"/>
    <row r="42778" ht="15"/>
    <row r="42779" ht="15"/>
    <row r="42780" ht="15"/>
    <row r="42781" ht="15"/>
    <row r="42782" ht="15"/>
    <row r="42783" ht="15"/>
    <row r="42784" ht="15"/>
    <row r="42785" ht="15"/>
    <row r="42786" ht="15"/>
    <row r="42787" ht="15"/>
    <row r="42788" ht="15"/>
    <row r="42789" ht="15"/>
    <row r="42790" ht="15"/>
    <row r="42791" ht="15"/>
    <row r="42792" ht="15"/>
    <row r="42793" ht="15"/>
    <row r="42794" ht="15"/>
    <row r="42795" ht="15"/>
    <row r="42796" ht="15"/>
    <row r="42797" ht="15"/>
    <row r="42798" ht="15"/>
    <row r="42799" ht="15"/>
    <row r="42800" ht="15"/>
    <row r="42801" ht="15"/>
    <row r="42802" ht="15"/>
    <row r="42803" ht="15"/>
    <row r="42804" ht="15"/>
    <row r="42805" ht="15"/>
    <row r="42806" ht="15"/>
    <row r="42807" ht="15"/>
    <row r="42808" ht="15"/>
    <row r="42809" ht="15"/>
    <row r="42810" ht="15"/>
    <row r="42811" ht="15"/>
    <row r="42812" ht="15"/>
    <row r="42813" ht="15"/>
    <row r="42814" ht="15"/>
    <row r="42815" ht="15"/>
    <row r="42816" ht="15"/>
    <row r="42817" ht="15"/>
    <row r="42818" ht="15"/>
    <row r="42819" ht="15"/>
    <row r="42820" ht="15"/>
    <row r="42821" ht="15"/>
    <row r="42822" ht="15"/>
    <row r="42823" ht="15"/>
    <row r="42824" ht="15"/>
    <row r="42825" ht="15"/>
    <row r="42826" ht="15"/>
    <row r="42827" ht="15"/>
    <row r="42828" ht="15"/>
    <row r="42829" ht="15"/>
    <row r="42830" ht="15"/>
    <row r="42831" ht="15"/>
    <row r="42832" ht="15"/>
    <row r="42833" ht="15"/>
    <row r="42834" ht="15"/>
    <row r="42835" ht="15"/>
    <row r="42836" ht="15"/>
    <row r="42837" ht="15"/>
    <row r="42838" ht="15"/>
    <row r="42839" ht="15"/>
    <row r="42840" ht="15"/>
    <row r="42841" ht="15"/>
    <row r="42842" ht="15"/>
    <row r="42843" ht="15"/>
    <row r="42844" ht="15"/>
    <row r="42845" ht="15"/>
    <row r="42846" ht="15"/>
    <row r="42847" ht="15"/>
    <row r="42848" ht="15"/>
    <row r="42849" ht="15"/>
    <row r="42850" ht="15"/>
    <row r="42851" ht="15"/>
    <row r="42852" ht="15"/>
    <row r="42853" ht="15"/>
    <row r="42854" ht="15"/>
    <row r="42855" ht="15"/>
    <row r="42856" ht="15"/>
    <row r="42857" ht="15"/>
    <row r="42858" ht="15"/>
    <row r="42859" ht="15"/>
    <row r="42860" ht="15"/>
    <row r="42861" ht="15"/>
    <row r="42862" ht="15"/>
    <row r="42863" ht="15"/>
    <row r="42864" ht="15"/>
    <row r="42865" ht="15"/>
    <row r="42866" ht="15"/>
    <row r="42867" ht="15"/>
    <row r="42868" ht="15"/>
    <row r="42869" ht="15"/>
    <row r="42870" ht="15"/>
    <row r="42871" ht="15"/>
    <row r="42872" ht="15"/>
    <row r="42873" ht="15"/>
    <row r="42874" ht="15"/>
    <row r="42875" ht="15"/>
    <row r="42876" ht="15"/>
    <row r="42877" ht="15"/>
    <row r="42878" ht="15"/>
    <row r="42879" ht="15"/>
    <row r="42880" ht="15"/>
    <row r="42881" ht="15"/>
    <row r="42882" ht="15"/>
    <row r="42883" ht="15"/>
    <row r="42884" ht="15"/>
    <row r="42885" ht="15"/>
    <row r="42886" ht="15"/>
    <row r="42887" ht="15"/>
    <row r="42888" ht="15"/>
    <row r="42889" ht="15"/>
    <row r="42890" ht="15"/>
    <row r="42891" ht="15"/>
    <row r="42892" ht="15"/>
    <row r="42893" ht="15"/>
    <row r="42894" ht="15"/>
    <row r="42895" ht="15"/>
    <row r="42896" ht="15"/>
    <row r="42897" ht="15"/>
    <row r="42898" ht="15"/>
    <row r="42899" ht="15"/>
    <row r="42900" ht="15"/>
    <row r="42901" ht="15"/>
    <row r="42902" ht="15"/>
    <row r="42903" ht="15"/>
    <row r="42904" ht="15"/>
    <row r="42905" ht="15"/>
    <row r="42906" ht="15"/>
    <row r="42907" ht="15"/>
    <row r="42908" ht="15"/>
    <row r="42909" ht="15"/>
    <row r="42910" ht="15"/>
    <row r="42911" ht="15"/>
    <row r="42912" ht="15"/>
    <row r="42913" ht="15"/>
    <row r="42914" ht="15"/>
    <row r="42915" ht="15"/>
    <row r="42916" ht="15"/>
    <row r="42917" ht="15"/>
    <row r="42918" ht="15"/>
    <row r="42919" ht="15"/>
    <row r="42920" ht="15"/>
    <row r="42921" ht="15"/>
    <row r="42922" ht="15"/>
    <row r="42923" ht="15"/>
    <row r="42924" ht="15"/>
    <row r="42925" ht="15"/>
    <row r="42926" ht="15"/>
    <row r="42927" ht="15"/>
    <row r="42928" ht="15"/>
    <row r="42929" ht="15"/>
    <row r="42930" ht="15"/>
    <row r="42931" ht="15"/>
    <row r="42932" ht="15"/>
    <row r="42933" ht="15"/>
    <row r="42934" ht="15"/>
    <row r="42935" ht="15"/>
    <row r="42936" ht="15"/>
    <row r="42937" ht="15"/>
    <row r="42938" ht="15"/>
    <row r="42939" ht="15"/>
    <row r="42940" ht="15"/>
    <row r="42941" ht="15"/>
    <row r="42942" ht="15"/>
    <row r="42943" ht="15"/>
    <row r="42944" ht="15"/>
    <row r="42945" ht="15"/>
    <row r="42946" ht="15"/>
    <row r="42947" ht="15"/>
    <row r="42948" ht="15"/>
    <row r="42949" ht="15"/>
    <row r="42950" ht="15"/>
    <row r="42951" ht="15"/>
    <row r="42952" ht="15"/>
    <row r="42953" ht="15"/>
    <row r="42954" ht="15"/>
    <row r="42955" ht="15"/>
    <row r="42956" ht="15"/>
    <row r="42957" ht="15"/>
    <row r="42958" ht="15"/>
    <row r="42959" ht="15"/>
    <row r="42960" ht="15"/>
    <row r="42961" ht="15"/>
    <row r="42962" ht="15"/>
    <row r="42963" ht="15"/>
    <row r="42964" ht="15"/>
    <row r="42965" ht="15"/>
    <row r="42966" ht="15"/>
    <row r="42967" ht="15"/>
    <row r="42968" ht="15"/>
    <row r="42969" ht="15"/>
    <row r="42970" ht="15"/>
    <row r="42971" ht="15"/>
    <row r="42972" ht="15"/>
    <row r="42973" ht="15"/>
    <row r="42974" ht="15"/>
    <row r="42975" ht="15"/>
    <row r="42976" ht="15"/>
    <row r="42977" ht="15"/>
    <row r="42978" ht="15"/>
    <row r="42979" ht="15"/>
    <row r="42980" ht="15"/>
    <row r="42981" ht="15"/>
    <row r="42982" ht="15"/>
    <row r="42983" ht="15"/>
    <row r="42984" ht="15"/>
    <row r="42985" ht="15"/>
    <row r="42986" ht="15"/>
    <row r="42987" ht="15"/>
    <row r="42988" ht="15"/>
    <row r="42989" ht="15"/>
    <row r="42990" ht="15"/>
    <row r="42991" ht="15"/>
    <row r="42992" ht="15"/>
    <row r="42993" ht="15"/>
    <row r="42994" ht="15"/>
    <row r="42995" ht="15"/>
    <row r="42996" ht="15"/>
    <row r="42997" ht="15"/>
    <row r="42998" ht="15"/>
    <row r="42999" ht="15"/>
    <row r="43000" ht="15"/>
    <row r="43001" ht="15"/>
    <row r="43002" ht="15"/>
    <row r="43003" ht="15"/>
    <row r="43004" ht="15"/>
    <row r="43005" ht="15"/>
    <row r="43006" ht="15"/>
    <row r="43007" ht="15"/>
    <row r="43008" ht="15"/>
    <row r="43009" ht="15"/>
    <row r="43010" ht="15"/>
    <row r="43011" ht="15"/>
    <row r="43012" ht="15"/>
    <row r="43013" ht="15"/>
    <row r="43014" ht="15"/>
    <row r="43015" ht="15"/>
    <row r="43016" ht="15"/>
    <row r="43017" ht="15"/>
    <row r="43018" ht="15"/>
    <row r="43019" ht="15"/>
    <row r="43020" ht="15"/>
    <row r="43021" ht="15"/>
    <row r="43022" ht="15"/>
    <row r="43023" ht="15"/>
    <row r="43024" ht="15"/>
    <row r="43025" ht="15"/>
    <row r="43026" ht="15"/>
    <row r="43027" ht="15"/>
    <row r="43028" ht="15"/>
    <row r="43029" ht="15"/>
    <row r="43030" ht="15"/>
    <row r="43031" ht="15"/>
    <row r="43032" ht="15"/>
    <row r="43033" ht="15"/>
    <row r="43034" ht="15"/>
    <row r="43035" ht="15"/>
    <row r="43036" ht="15"/>
    <row r="43037" ht="15"/>
    <row r="43038" ht="15"/>
    <row r="43039" ht="15"/>
    <row r="43040" ht="15"/>
    <row r="43041" ht="15"/>
    <row r="43042" ht="15"/>
    <row r="43043" ht="15"/>
    <row r="43044" ht="15"/>
    <row r="43045" ht="15"/>
    <row r="43046" ht="15"/>
    <row r="43047" ht="15"/>
    <row r="43048" ht="15"/>
    <row r="43049" ht="15"/>
    <row r="43050" ht="15"/>
    <row r="43051" ht="15"/>
    <row r="43052" ht="15"/>
    <row r="43053" ht="15"/>
    <row r="43054" ht="15"/>
    <row r="43055" ht="15"/>
    <row r="43056" ht="15"/>
    <row r="43057" ht="15"/>
    <row r="43058" ht="15"/>
    <row r="43059" ht="15"/>
    <row r="43060" ht="15"/>
    <row r="43061" ht="15"/>
    <row r="43062" ht="15"/>
    <row r="43063" ht="15"/>
    <row r="43064" ht="15"/>
    <row r="43065" ht="15"/>
    <row r="43066" ht="15"/>
    <row r="43067" ht="15"/>
    <row r="43068" ht="15"/>
    <row r="43069" ht="15"/>
    <row r="43070" ht="15"/>
    <row r="43071" ht="15"/>
    <row r="43072" ht="15"/>
    <row r="43073" ht="15"/>
    <row r="43074" ht="15"/>
    <row r="43075" ht="15"/>
    <row r="43076" ht="15"/>
    <row r="43077" ht="15"/>
    <row r="43078" ht="15"/>
    <row r="43079" ht="15"/>
    <row r="43080" ht="15"/>
    <row r="43081" ht="15"/>
    <row r="43082" ht="15"/>
    <row r="43083" ht="15"/>
    <row r="43084" ht="15"/>
    <row r="43085" ht="15"/>
    <row r="43086" ht="15"/>
    <row r="43087" ht="15"/>
    <row r="43088" ht="15"/>
    <row r="43089" ht="15"/>
    <row r="43090" ht="15"/>
    <row r="43091" ht="15"/>
    <row r="43092" ht="15"/>
    <row r="43093" ht="15"/>
    <row r="43094" ht="15"/>
    <row r="43095" ht="15"/>
    <row r="43096" ht="15"/>
    <row r="43097" ht="15"/>
    <row r="43098" ht="15"/>
    <row r="43099" ht="15"/>
    <row r="43100" ht="15"/>
    <row r="43101" ht="15"/>
    <row r="43102" ht="15"/>
    <row r="43103" ht="15"/>
    <row r="43104" ht="15"/>
    <row r="43105" ht="15"/>
    <row r="43106" ht="15"/>
    <row r="43107" ht="15"/>
    <row r="43108" ht="15"/>
    <row r="43109" ht="15"/>
    <row r="43110" ht="15"/>
    <row r="43111" ht="15"/>
    <row r="43112" ht="15"/>
    <row r="43113" ht="15"/>
    <row r="43114" ht="15"/>
    <row r="43115" ht="15"/>
    <row r="43116" ht="15"/>
    <row r="43117" ht="15"/>
    <row r="43118" ht="15"/>
    <row r="43119" ht="15"/>
    <row r="43120" ht="15"/>
    <row r="43121" ht="15"/>
    <row r="43122" ht="15"/>
    <row r="43123" ht="15"/>
    <row r="43124" ht="15"/>
    <row r="43125" ht="15"/>
    <row r="43126" ht="15"/>
    <row r="43127" ht="15"/>
    <row r="43128" ht="15"/>
    <row r="43129" ht="15"/>
    <row r="43130" ht="15"/>
    <row r="43131" ht="15"/>
    <row r="43132" ht="15"/>
    <row r="43133" ht="15"/>
    <row r="43134" ht="15"/>
    <row r="43135" ht="15"/>
    <row r="43136" ht="15"/>
    <row r="43137" ht="15"/>
    <row r="43138" ht="15"/>
    <row r="43139" ht="15"/>
    <row r="43140" ht="15"/>
    <row r="43141" ht="15"/>
    <row r="43142" ht="15"/>
    <row r="43143" ht="15"/>
    <row r="43144" ht="15"/>
    <row r="43145" ht="15"/>
    <row r="43146" ht="15"/>
    <row r="43147" ht="15"/>
    <row r="43148" ht="15"/>
    <row r="43149" ht="15"/>
    <row r="43150" ht="15"/>
    <row r="43151" ht="15"/>
    <row r="43152" ht="15"/>
    <row r="43153" ht="15"/>
    <row r="43154" ht="15"/>
    <row r="43155" ht="15"/>
    <row r="43156" ht="15"/>
    <row r="43157" ht="15"/>
    <row r="43158" ht="15"/>
    <row r="43159" ht="15"/>
    <row r="43160" ht="15"/>
    <row r="43161" ht="15"/>
    <row r="43162" ht="15"/>
    <row r="43163" ht="15"/>
    <row r="43164" ht="15"/>
    <row r="43165" ht="15"/>
    <row r="43166" ht="15"/>
    <row r="43167" ht="15"/>
    <row r="43168" ht="15"/>
    <row r="43169" ht="15"/>
    <row r="43170" ht="15"/>
    <row r="43171" ht="15"/>
    <row r="43172" ht="15"/>
    <row r="43173" ht="15"/>
    <row r="43174" ht="15"/>
    <row r="43175" ht="15"/>
    <row r="43176" ht="15"/>
    <row r="43177" ht="15"/>
    <row r="43178" ht="15"/>
    <row r="43179" ht="15"/>
    <row r="43180" ht="15"/>
    <row r="43181" ht="15"/>
    <row r="43182" ht="15"/>
    <row r="43183" ht="15"/>
    <row r="43184" ht="15"/>
    <row r="43185" ht="15"/>
    <row r="43186" ht="15"/>
    <row r="43187" ht="15"/>
    <row r="43188" ht="15"/>
    <row r="43189" ht="15"/>
    <row r="43190" ht="15"/>
    <row r="43191" ht="15"/>
    <row r="43192" ht="15"/>
    <row r="43193" ht="15"/>
    <row r="43194" ht="15"/>
    <row r="43195" ht="15"/>
    <row r="43196" ht="15"/>
    <row r="43197" ht="15"/>
    <row r="43198" ht="15"/>
    <row r="43199" ht="15"/>
    <row r="43200" ht="15"/>
    <row r="43201" ht="15"/>
    <row r="43202" ht="15"/>
    <row r="43203" ht="15"/>
    <row r="43204" ht="15"/>
    <row r="43205" ht="15"/>
    <row r="43206" ht="15"/>
    <row r="43207" ht="15"/>
    <row r="43208" ht="15"/>
    <row r="43209" ht="15"/>
    <row r="43210" ht="15"/>
    <row r="43211" ht="15"/>
    <row r="43212" ht="15"/>
    <row r="43213" ht="15"/>
    <row r="43214" ht="15"/>
    <row r="43215" ht="15"/>
    <row r="43216" ht="15"/>
    <row r="43217" ht="15"/>
    <row r="43218" ht="15"/>
    <row r="43219" ht="15"/>
    <row r="43220" ht="15"/>
    <row r="43221" ht="15"/>
    <row r="43222" ht="15"/>
    <row r="43223" ht="15"/>
    <row r="43224" ht="15"/>
    <row r="43225" ht="15"/>
    <row r="43226" ht="15"/>
    <row r="43227" ht="15"/>
    <row r="43228" ht="15"/>
    <row r="43229" ht="15"/>
    <row r="43230" ht="15"/>
    <row r="43231" ht="15"/>
    <row r="43232" ht="15"/>
    <row r="43233" ht="15"/>
    <row r="43234" ht="15"/>
    <row r="43235" ht="15"/>
    <row r="43236" ht="15"/>
    <row r="43237" ht="15"/>
    <row r="43238" ht="15"/>
    <row r="43239" ht="15"/>
    <row r="43240" ht="15"/>
    <row r="43241" ht="15"/>
    <row r="43242" ht="15"/>
    <row r="43243" ht="15"/>
    <row r="43244" ht="15"/>
    <row r="43245" ht="15"/>
    <row r="43246" ht="15"/>
    <row r="43247" ht="15"/>
    <row r="43248" ht="15"/>
    <row r="43249" ht="15"/>
    <row r="43250" ht="15"/>
    <row r="43251" ht="15"/>
    <row r="43252" ht="15"/>
    <row r="43253" ht="15"/>
    <row r="43254" ht="15"/>
    <row r="43255" ht="15"/>
    <row r="43256" ht="15"/>
    <row r="43257" ht="15"/>
    <row r="43258" ht="15"/>
    <row r="43259" ht="15"/>
    <row r="43260" ht="15"/>
    <row r="43261" ht="15"/>
    <row r="43262" ht="15"/>
    <row r="43263" ht="15"/>
    <row r="43264" ht="15"/>
    <row r="43265" ht="15"/>
    <row r="43266" ht="15"/>
    <row r="43267" ht="15"/>
    <row r="43268" ht="15"/>
    <row r="43269" ht="15"/>
    <row r="43270" ht="15"/>
    <row r="43271" ht="15"/>
    <row r="43272" ht="15"/>
    <row r="43273" ht="15"/>
    <row r="43274" ht="15"/>
    <row r="43275" ht="15"/>
    <row r="43276" ht="15"/>
    <row r="43277" ht="15"/>
    <row r="43278" ht="15"/>
    <row r="43279" ht="15"/>
    <row r="43280" ht="15"/>
    <row r="43281" ht="15"/>
    <row r="43282" ht="15"/>
    <row r="43283" ht="15"/>
    <row r="43284" ht="15"/>
    <row r="43285" ht="15"/>
    <row r="43286" ht="15"/>
    <row r="43287" ht="15"/>
    <row r="43288" ht="15"/>
    <row r="43289" ht="15"/>
    <row r="43290" ht="15"/>
    <row r="43291" ht="15"/>
    <row r="43292" ht="15"/>
    <row r="43293" ht="15"/>
    <row r="43294" ht="15"/>
    <row r="43295" ht="15"/>
    <row r="43296" ht="15"/>
    <row r="43297" ht="15"/>
    <row r="43298" ht="15"/>
    <row r="43299" ht="15"/>
    <row r="43300" ht="15"/>
    <row r="43301" ht="15"/>
    <row r="43302" ht="15"/>
    <row r="43303" ht="15"/>
    <row r="43304" ht="15"/>
    <row r="43305" ht="15"/>
    <row r="43306" ht="15"/>
    <row r="43307" ht="15"/>
    <row r="43308" ht="15"/>
    <row r="43309" ht="15"/>
    <row r="43310" ht="15"/>
    <row r="43311" ht="15"/>
    <row r="43312" ht="15"/>
    <row r="43313" ht="15"/>
    <row r="43314" ht="15"/>
    <row r="43315" ht="15"/>
    <row r="43316" ht="15"/>
    <row r="43317" ht="15"/>
    <row r="43318" ht="15"/>
    <row r="43319" ht="15"/>
    <row r="43320" ht="15"/>
    <row r="43321" ht="15"/>
    <row r="43322" ht="15"/>
    <row r="43323" ht="15"/>
    <row r="43324" ht="15"/>
    <row r="43325" ht="15"/>
    <row r="43326" ht="15"/>
    <row r="43327" ht="15"/>
    <row r="43328" ht="15"/>
    <row r="43329" ht="15"/>
    <row r="43330" ht="15"/>
    <row r="43331" ht="15"/>
    <row r="43332" ht="15"/>
    <row r="43333" ht="15"/>
    <row r="43334" ht="15"/>
    <row r="43335" ht="15"/>
    <row r="43336" ht="15"/>
    <row r="43337" ht="15"/>
    <row r="43338" ht="15"/>
    <row r="43339" ht="15"/>
    <row r="43340" ht="15"/>
    <row r="43341" ht="15"/>
    <row r="43342" ht="15"/>
    <row r="43343" ht="15"/>
    <row r="43344" ht="15"/>
    <row r="43345" ht="15"/>
    <row r="43346" ht="15"/>
    <row r="43347" ht="15"/>
    <row r="43348" ht="15"/>
    <row r="43349" ht="15"/>
    <row r="43350" ht="15"/>
    <row r="43351" ht="15"/>
    <row r="43352" ht="15"/>
    <row r="43353" ht="15"/>
    <row r="43354" ht="15"/>
    <row r="43355" ht="15"/>
    <row r="43356" ht="15"/>
    <row r="43357" ht="15"/>
    <row r="43358" ht="15"/>
    <row r="43359" ht="15"/>
    <row r="43360" ht="15"/>
    <row r="43361" ht="15"/>
    <row r="43362" ht="15"/>
    <row r="43363" ht="15"/>
    <row r="43364" ht="15"/>
    <row r="43365" ht="15"/>
    <row r="43366" ht="15"/>
    <row r="43367" ht="15"/>
    <row r="43368" ht="15"/>
    <row r="43369" ht="15"/>
    <row r="43370" ht="15"/>
    <row r="43371" ht="15"/>
    <row r="43372" ht="15"/>
    <row r="43373" ht="15"/>
    <row r="43374" ht="15"/>
    <row r="43375" ht="15"/>
    <row r="43376" ht="15"/>
    <row r="43377" ht="15"/>
    <row r="43378" ht="15"/>
    <row r="43379" ht="15"/>
    <row r="43380" ht="15"/>
    <row r="43381" ht="15"/>
    <row r="43382" ht="15"/>
    <row r="43383" ht="15"/>
    <row r="43384" ht="15"/>
    <row r="43385" ht="15"/>
    <row r="43386" ht="15"/>
    <row r="43387" ht="15"/>
    <row r="43388" ht="15"/>
    <row r="43389" ht="15"/>
    <row r="43390" ht="15"/>
    <row r="43391" ht="15"/>
    <row r="43392" ht="15"/>
    <row r="43393" ht="15"/>
    <row r="43394" ht="15"/>
    <row r="43395" ht="15"/>
    <row r="43396" ht="15"/>
    <row r="43397" ht="15"/>
    <row r="43398" ht="15"/>
    <row r="43399" ht="15"/>
    <row r="43400" ht="15"/>
    <row r="43401" ht="15"/>
    <row r="43402" ht="15"/>
    <row r="43403" ht="15"/>
    <row r="43404" ht="15"/>
    <row r="43405" ht="15"/>
    <row r="43406" ht="15"/>
    <row r="43407" ht="15"/>
    <row r="43408" ht="15"/>
    <row r="43409" ht="15"/>
    <row r="43410" ht="15"/>
    <row r="43411" ht="15"/>
    <row r="43412" ht="15"/>
    <row r="43413" ht="15"/>
    <row r="43414" ht="15"/>
    <row r="43415" ht="15"/>
    <row r="43416" ht="15"/>
    <row r="43417" ht="15"/>
    <row r="43418" ht="15"/>
    <row r="43419" ht="15"/>
    <row r="43420" ht="15"/>
    <row r="43421" ht="15"/>
    <row r="43422" ht="15"/>
    <row r="43423" ht="15"/>
    <row r="43424" ht="15"/>
    <row r="43425" ht="15"/>
    <row r="43426" ht="15"/>
    <row r="43427" ht="15"/>
    <row r="43428" ht="15"/>
    <row r="43429" ht="15"/>
    <row r="43430" ht="15"/>
    <row r="43431" ht="15"/>
    <row r="43432" ht="15"/>
    <row r="43433" ht="15"/>
    <row r="43434" ht="15"/>
    <row r="43435" ht="15"/>
    <row r="43436" ht="15"/>
    <row r="43437" ht="15"/>
    <row r="43438" ht="15"/>
    <row r="43439" ht="15"/>
    <row r="43440" ht="15"/>
    <row r="43441" ht="15"/>
    <row r="43442" ht="15"/>
    <row r="43443" ht="15"/>
    <row r="43444" ht="15"/>
    <row r="43445" ht="15"/>
    <row r="43446" ht="15"/>
    <row r="43447" ht="15"/>
    <row r="43448" ht="15"/>
    <row r="43449" ht="15"/>
    <row r="43450" ht="15"/>
    <row r="43451" ht="15"/>
    <row r="43452" ht="15"/>
    <row r="43453" ht="15"/>
    <row r="43454" ht="15"/>
    <row r="43455" ht="15"/>
    <row r="43456" ht="15"/>
    <row r="43457" ht="15"/>
    <row r="43458" ht="15"/>
    <row r="43459" ht="15"/>
    <row r="43460" ht="15"/>
    <row r="43461" ht="15"/>
    <row r="43462" ht="15"/>
    <row r="43463" ht="15"/>
    <row r="43464" ht="15"/>
    <row r="43465" ht="15"/>
    <row r="43466" ht="15"/>
    <row r="43467" ht="15"/>
    <row r="43468" ht="15"/>
    <row r="43469" ht="15"/>
    <row r="43470" ht="15"/>
    <row r="43471" ht="15"/>
    <row r="43472" ht="15"/>
    <row r="43473" ht="15"/>
    <row r="43474" ht="15"/>
    <row r="43475" ht="15"/>
    <row r="43476" ht="15"/>
    <row r="43477" ht="15"/>
    <row r="43478" ht="15"/>
    <row r="43479" ht="15"/>
    <row r="43480" ht="15"/>
    <row r="43481" ht="15"/>
    <row r="43482" ht="15"/>
    <row r="43483" ht="15"/>
    <row r="43484" ht="15"/>
    <row r="43485" ht="15"/>
    <row r="43486" ht="15"/>
    <row r="43487" ht="15"/>
    <row r="43488" ht="15"/>
    <row r="43489" ht="15"/>
    <row r="43490" ht="15"/>
    <row r="43491" ht="15"/>
    <row r="43492" ht="15"/>
    <row r="43493" ht="15"/>
    <row r="43494" ht="15"/>
    <row r="43495" ht="15"/>
    <row r="43496" ht="15"/>
    <row r="43497" ht="15"/>
    <row r="43498" ht="15"/>
    <row r="43499" ht="15"/>
    <row r="43500" ht="15"/>
    <row r="43501" ht="15"/>
    <row r="43502" ht="15"/>
    <row r="43503" ht="15"/>
    <row r="43504" ht="15"/>
    <row r="43505" ht="15"/>
    <row r="43506" ht="15"/>
    <row r="43507" ht="15"/>
    <row r="43508" ht="15"/>
    <row r="43509" ht="15"/>
    <row r="43510" ht="15"/>
    <row r="43511" ht="15"/>
    <row r="43512" ht="15"/>
    <row r="43513" ht="15"/>
    <row r="43514" ht="15"/>
    <row r="43515" ht="15"/>
    <row r="43516" ht="15"/>
    <row r="43517" ht="15"/>
    <row r="43518" ht="15"/>
    <row r="43519" ht="15"/>
    <row r="43520" ht="15"/>
    <row r="43521" ht="15"/>
    <row r="43522" ht="15"/>
    <row r="43523" ht="15"/>
    <row r="43524" ht="15"/>
    <row r="43525" ht="15"/>
    <row r="43526" ht="15"/>
    <row r="43527" ht="15"/>
    <row r="43528" ht="15"/>
    <row r="43529" ht="15"/>
    <row r="43530" ht="15"/>
    <row r="43531" ht="15"/>
    <row r="43532" ht="15"/>
    <row r="43533" ht="15"/>
    <row r="43534" ht="15"/>
    <row r="43535" ht="15"/>
    <row r="43536" ht="15"/>
    <row r="43537" ht="15"/>
    <row r="43538" ht="15"/>
    <row r="43539" ht="15"/>
    <row r="43540" ht="15"/>
    <row r="43541" ht="15"/>
    <row r="43542" ht="15"/>
    <row r="43543" ht="15"/>
    <row r="43544" ht="15"/>
    <row r="43545" ht="15"/>
    <row r="43546" ht="15"/>
    <row r="43547" ht="15"/>
    <row r="43548" ht="15"/>
    <row r="43549" ht="15"/>
    <row r="43550" ht="15"/>
    <row r="43551" ht="15"/>
    <row r="43552" ht="15"/>
    <row r="43553" ht="15"/>
    <row r="43554" ht="15"/>
    <row r="43555" ht="15"/>
    <row r="43556" ht="15"/>
    <row r="43557" ht="15"/>
    <row r="43558" ht="15"/>
    <row r="43559" ht="15"/>
    <row r="43560" ht="15"/>
    <row r="43561" ht="15"/>
    <row r="43562" ht="15"/>
    <row r="43563" ht="15"/>
    <row r="43564" ht="15"/>
    <row r="43565" ht="15"/>
    <row r="43566" ht="15"/>
    <row r="43567" ht="15"/>
    <row r="43568" ht="15"/>
    <row r="43569" ht="15"/>
    <row r="43570" ht="15"/>
    <row r="43571" ht="15"/>
    <row r="43572" ht="15"/>
    <row r="43573" ht="15"/>
    <row r="43574" ht="15"/>
    <row r="43575" ht="15"/>
    <row r="43576" ht="15"/>
    <row r="43577" ht="15"/>
    <row r="43578" ht="15"/>
    <row r="43579" ht="15"/>
    <row r="43580" ht="15"/>
    <row r="43581" ht="15"/>
    <row r="43582" ht="15"/>
    <row r="43583" ht="15"/>
    <row r="43584" ht="15"/>
    <row r="43585" ht="15"/>
    <row r="43586" ht="15"/>
    <row r="43587" ht="15"/>
    <row r="43588" ht="15"/>
    <row r="43589" ht="15"/>
    <row r="43590" ht="15"/>
    <row r="43591" ht="15"/>
    <row r="43592" ht="15"/>
    <row r="43593" ht="15"/>
    <row r="43594" ht="15"/>
    <row r="43595" ht="15"/>
    <row r="43596" ht="15"/>
    <row r="43597" ht="15"/>
    <row r="43598" ht="15"/>
    <row r="43599" ht="15"/>
    <row r="43600" ht="15"/>
    <row r="43601" ht="15"/>
    <row r="43602" ht="15"/>
    <row r="43603" ht="15"/>
    <row r="43604" ht="15"/>
    <row r="43605" ht="15"/>
    <row r="43606" ht="15"/>
    <row r="43607" ht="15"/>
    <row r="43608" ht="15"/>
    <row r="43609" ht="15"/>
    <row r="43610" ht="15"/>
    <row r="43611" ht="15"/>
    <row r="43612" ht="15"/>
    <row r="43613" ht="15"/>
    <row r="43614" ht="15"/>
    <row r="43615" ht="15"/>
    <row r="43616" ht="15"/>
    <row r="43617" ht="15"/>
    <row r="43618" ht="15"/>
    <row r="43619" ht="15"/>
    <row r="43620" ht="15"/>
    <row r="43621" ht="15"/>
    <row r="43622" ht="15"/>
    <row r="43623" ht="15"/>
    <row r="43624" ht="15"/>
    <row r="43625" ht="15"/>
    <row r="43626" ht="15"/>
    <row r="43627" ht="15"/>
    <row r="43628" ht="15"/>
    <row r="43629" ht="15"/>
    <row r="43630" ht="15"/>
    <row r="43631" ht="15"/>
    <row r="43632" ht="15"/>
    <row r="43633" ht="15"/>
    <row r="43634" ht="15"/>
    <row r="43635" ht="15"/>
    <row r="43636" ht="15"/>
    <row r="43637" ht="15"/>
    <row r="43638" ht="15"/>
    <row r="43639" ht="15"/>
    <row r="43640" ht="15"/>
    <row r="43641" ht="15"/>
    <row r="43642" ht="15"/>
    <row r="43643" ht="15"/>
    <row r="43644" ht="15"/>
    <row r="43645" ht="15"/>
    <row r="43646" ht="15"/>
    <row r="43647" ht="15"/>
    <row r="43648" ht="15"/>
    <row r="43649" ht="15"/>
    <row r="43650" ht="15"/>
    <row r="43651" ht="15"/>
    <row r="43652" ht="15"/>
    <row r="43653" ht="15"/>
    <row r="43654" ht="15"/>
    <row r="43655" ht="15"/>
    <row r="43656" ht="15"/>
    <row r="43657" ht="15"/>
    <row r="43658" ht="15"/>
    <row r="43659" ht="15"/>
    <row r="43660" ht="15"/>
    <row r="43661" ht="15"/>
    <row r="43662" ht="15"/>
    <row r="43663" ht="15"/>
    <row r="43664" ht="15"/>
    <row r="43665" ht="15"/>
    <row r="43666" ht="15"/>
    <row r="43667" ht="15"/>
    <row r="43668" ht="15"/>
    <row r="43669" ht="15"/>
    <row r="43670" ht="15"/>
    <row r="43671" ht="15"/>
    <row r="43672" ht="15"/>
    <row r="43673" ht="15"/>
    <row r="43674" ht="15"/>
    <row r="43675" ht="15"/>
    <row r="43676" ht="15"/>
    <row r="43677" ht="15"/>
    <row r="43678" ht="15"/>
    <row r="43679" ht="15"/>
    <row r="43680" ht="15"/>
    <row r="43681" ht="15"/>
    <row r="43682" ht="15"/>
    <row r="43683" ht="15"/>
    <row r="43684" ht="15"/>
    <row r="43685" ht="15"/>
    <row r="43686" ht="15"/>
    <row r="43687" ht="15"/>
    <row r="43688" ht="15"/>
    <row r="43689" ht="15"/>
    <row r="43690" ht="15"/>
    <row r="43691" ht="15"/>
    <row r="43692" ht="15"/>
    <row r="43693" ht="15"/>
    <row r="43694" ht="15"/>
    <row r="43695" ht="15"/>
    <row r="43696" ht="15"/>
    <row r="43697" ht="15"/>
    <row r="43698" ht="15"/>
    <row r="43699" ht="15"/>
    <row r="43700" ht="15"/>
    <row r="43701" ht="15"/>
    <row r="43702" ht="15"/>
    <row r="43703" ht="15"/>
    <row r="43704" ht="15"/>
    <row r="43705" ht="15"/>
    <row r="43706" ht="15"/>
    <row r="43707" ht="15"/>
    <row r="43708" ht="15"/>
    <row r="43709" ht="15"/>
    <row r="43710" ht="15"/>
    <row r="43711" ht="15"/>
    <row r="43712" ht="15"/>
    <row r="43713" ht="15"/>
    <row r="43714" ht="15"/>
    <row r="43715" ht="15"/>
    <row r="43716" ht="15"/>
    <row r="43717" ht="15"/>
    <row r="43718" ht="15"/>
    <row r="43719" ht="15"/>
    <row r="43720" ht="15"/>
    <row r="43721" ht="15"/>
    <row r="43722" ht="15"/>
    <row r="43723" ht="15"/>
    <row r="43724" ht="15"/>
    <row r="43725" ht="15"/>
    <row r="43726" ht="15"/>
    <row r="43727" ht="15"/>
    <row r="43728" ht="15"/>
    <row r="43729" ht="15"/>
    <row r="43730" ht="15"/>
    <row r="43731" ht="15"/>
    <row r="43732" ht="15"/>
    <row r="43733" ht="15"/>
    <row r="43734" ht="15"/>
    <row r="43735" ht="15"/>
    <row r="43736" ht="15"/>
    <row r="43737" ht="15"/>
    <row r="43738" ht="15"/>
    <row r="43739" ht="15"/>
    <row r="43740" ht="15"/>
    <row r="43741" ht="15"/>
    <row r="43742" ht="15"/>
    <row r="43743" ht="15"/>
    <row r="43744" ht="15"/>
    <row r="43745" ht="15"/>
    <row r="43746" ht="15"/>
    <row r="43747" ht="15"/>
    <row r="43748" ht="15"/>
    <row r="43749" ht="15"/>
    <row r="43750" ht="15"/>
    <row r="43751" ht="15"/>
    <row r="43752" ht="15"/>
    <row r="43753" ht="15"/>
    <row r="43754" ht="15"/>
    <row r="43755" ht="15"/>
    <row r="43756" ht="15"/>
    <row r="43757" ht="15"/>
    <row r="43758" ht="15"/>
    <row r="43759" ht="15"/>
    <row r="43760" ht="15"/>
    <row r="43761" ht="15"/>
    <row r="43762" ht="15"/>
    <row r="43763" ht="15"/>
    <row r="43764" ht="15"/>
    <row r="43765" ht="15"/>
    <row r="43766" ht="15"/>
    <row r="43767" ht="15"/>
    <row r="43768" ht="15"/>
    <row r="43769" ht="15"/>
    <row r="43770" ht="15"/>
    <row r="43771" ht="15"/>
    <row r="43772" ht="15"/>
    <row r="43773" ht="15"/>
    <row r="43774" ht="15"/>
    <row r="43775" ht="15"/>
    <row r="43776" ht="15"/>
    <row r="43777" ht="15"/>
    <row r="43778" ht="15"/>
    <row r="43779" ht="15"/>
    <row r="43780" ht="15"/>
    <row r="43781" ht="15"/>
    <row r="43782" ht="15"/>
    <row r="43783" ht="15"/>
    <row r="43784" ht="15"/>
    <row r="43785" ht="15"/>
    <row r="43786" ht="15"/>
    <row r="43787" ht="15"/>
    <row r="43788" ht="15"/>
    <row r="43789" ht="15"/>
    <row r="43790" ht="15"/>
    <row r="43791" ht="15"/>
    <row r="43792" ht="15"/>
    <row r="43793" ht="15"/>
    <row r="43794" ht="15"/>
    <row r="43795" ht="15"/>
    <row r="43796" ht="15"/>
    <row r="43797" ht="15"/>
    <row r="43798" ht="15"/>
    <row r="43799" ht="15"/>
    <row r="43800" ht="15"/>
    <row r="43801" ht="15"/>
    <row r="43802" ht="15"/>
    <row r="43803" ht="15"/>
    <row r="43804" ht="15"/>
    <row r="43805" ht="15"/>
    <row r="43806" ht="15"/>
    <row r="43807" ht="15"/>
    <row r="43808" ht="15"/>
    <row r="43809" ht="15"/>
    <row r="43810" ht="15"/>
    <row r="43811" ht="15"/>
    <row r="43812" ht="15"/>
    <row r="43813" ht="15"/>
    <row r="43814" ht="15"/>
    <row r="43815" ht="15"/>
    <row r="43816" ht="15"/>
    <row r="43817" ht="15"/>
    <row r="43818" ht="15"/>
    <row r="43819" ht="15"/>
    <row r="43820" ht="15"/>
    <row r="43821" ht="15"/>
    <row r="43822" ht="15"/>
    <row r="43823" ht="15"/>
    <row r="43824" ht="15"/>
    <row r="43825" ht="15"/>
    <row r="43826" ht="15"/>
    <row r="43827" ht="15"/>
    <row r="43828" ht="15"/>
    <row r="43829" ht="15"/>
    <row r="43830" ht="15"/>
    <row r="43831" ht="15"/>
    <row r="43832" ht="15"/>
    <row r="43833" ht="15"/>
    <row r="43834" ht="15"/>
    <row r="43835" ht="15"/>
    <row r="43836" ht="15"/>
    <row r="43837" ht="15"/>
    <row r="43838" ht="15"/>
    <row r="43839" ht="15"/>
    <row r="43840" ht="15"/>
    <row r="43841" ht="15"/>
    <row r="43842" ht="15"/>
    <row r="43843" ht="15"/>
    <row r="43844" ht="15"/>
    <row r="43845" ht="15"/>
    <row r="43846" ht="15"/>
    <row r="43847" ht="15"/>
    <row r="43848" ht="15"/>
    <row r="43849" ht="15"/>
    <row r="43850" ht="15"/>
    <row r="43851" ht="15"/>
    <row r="43852" ht="15"/>
    <row r="43853" ht="15"/>
    <row r="43854" ht="15"/>
    <row r="43855" ht="15"/>
    <row r="43856" ht="15"/>
    <row r="43857" ht="15"/>
    <row r="43858" ht="15"/>
    <row r="43859" ht="15"/>
    <row r="43860" ht="15"/>
    <row r="43861" ht="15"/>
    <row r="43862" ht="15"/>
    <row r="43863" ht="15"/>
    <row r="43864" ht="15"/>
    <row r="43865" ht="15"/>
    <row r="43866" ht="15"/>
    <row r="43867" ht="15"/>
    <row r="43868" ht="15"/>
    <row r="43869" ht="15"/>
    <row r="43870" ht="15"/>
    <row r="43871" ht="15"/>
    <row r="43872" ht="15"/>
    <row r="43873" ht="15"/>
    <row r="43874" ht="15"/>
    <row r="43875" ht="15"/>
    <row r="43876" ht="15"/>
    <row r="43877" ht="15"/>
    <row r="43878" ht="15"/>
    <row r="43879" ht="15"/>
    <row r="43880" ht="15"/>
    <row r="43881" ht="15"/>
    <row r="43882" ht="15"/>
    <row r="43883" ht="15"/>
    <row r="43884" ht="15"/>
    <row r="43885" ht="15"/>
    <row r="43886" ht="15"/>
    <row r="43887" ht="15"/>
    <row r="43888" ht="15"/>
    <row r="43889" ht="15"/>
    <row r="43890" ht="15"/>
    <row r="43891" ht="15"/>
    <row r="43892" ht="15"/>
    <row r="43893" ht="15"/>
    <row r="43894" ht="15"/>
    <row r="43895" ht="15"/>
    <row r="43896" ht="15"/>
    <row r="43897" ht="15"/>
    <row r="43898" ht="15"/>
    <row r="43899" ht="15"/>
    <row r="43900" ht="15"/>
    <row r="43901" ht="15"/>
    <row r="43902" ht="15"/>
    <row r="43903" ht="15"/>
    <row r="43904" ht="15"/>
    <row r="43905" ht="15"/>
    <row r="43906" ht="15"/>
    <row r="43907" ht="15"/>
    <row r="43908" ht="15"/>
    <row r="43909" ht="15"/>
    <row r="43910" ht="15"/>
    <row r="43911" ht="15"/>
    <row r="43912" ht="15"/>
    <row r="43913" ht="15"/>
    <row r="43914" ht="15"/>
    <row r="43915" ht="15"/>
    <row r="43916" ht="15"/>
    <row r="43917" ht="15"/>
    <row r="43918" ht="15"/>
    <row r="43919" ht="15"/>
    <row r="43920" ht="15"/>
    <row r="43921" ht="15"/>
    <row r="43922" ht="15"/>
    <row r="43923" ht="15"/>
    <row r="43924" ht="15"/>
    <row r="43925" ht="15"/>
    <row r="43926" ht="15"/>
    <row r="43927" ht="15"/>
    <row r="43928" ht="15"/>
    <row r="43929" ht="15"/>
    <row r="43930" ht="15"/>
    <row r="43931" ht="15"/>
    <row r="43932" ht="15"/>
    <row r="43933" ht="15"/>
    <row r="43934" ht="15"/>
    <row r="43935" ht="15"/>
    <row r="43936" ht="15"/>
    <row r="43937" ht="15"/>
    <row r="43938" ht="15"/>
    <row r="43939" ht="15"/>
    <row r="43940" ht="15"/>
    <row r="43941" ht="15"/>
    <row r="43942" ht="15"/>
    <row r="43943" ht="15"/>
    <row r="43944" ht="15"/>
    <row r="43945" ht="15"/>
    <row r="43946" ht="15"/>
    <row r="43947" ht="15"/>
    <row r="43948" ht="15"/>
    <row r="43949" ht="15"/>
    <row r="43950" ht="15"/>
    <row r="43951" ht="15"/>
    <row r="43952" ht="15"/>
    <row r="43953" ht="15"/>
    <row r="43954" ht="15"/>
    <row r="43955" ht="15"/>
    <row r="43956" ht="15"/>
    <row r="43957" ht="15"/>
    <row r="43958" ht="15"/>
    <row r="43959" ht="15"/>
    <row r="43960" ht="15"/>
    <row r="43961" ht="15"/>
    <row r="43962" ht="15"/>
    <row r="43963" ht="15"/>
    <row r="43964" ht="15"/>
    <row r="43965" ht="15"/>
    <row r="43966" ht="15"/>
    <row r="43967" ht="15"/>
    <row r="43968" ht="15"/>
    <row r="43969" ht="15"/>
    <row r="43970" ht="15"/>
    <row r="43971" ht="15"/>
    <row r="43972" ht="15"/>
    <row r="43973" ht="15"/>
    <row r="43974" ht="15"/>
    <row r="43975" ht="15"/>
    <row r="43976" ht="15"/>
    <row r="43977" ht="15"/>
    <row r="43978" ht="15"/>
    <row r="43979" ht="15"/>
    <row r="43980" ht="15"/>
    <row r="43981" ht="15"/>
    <row r="43982" ht="15"/>
    <row r="43983" ht="15"/>
    <row r="43984" ht="15"/>
    <row r="43985" ht="15"/>
    <row r="43986" ht="15"/>
    <row r="43987" ht="15"/>
    <row r="43988" ht="15"/>
    <row r="43989" ht="15"/>
    <row r="43990" ht="15"/>
    <row r="43991" ht="15"/>
    <row r="43992" ht="15"/>
    <row r="43993" ht="15"/>
    <row r="43994" ht="15"/>
    <row r="43995" ht="15"/>
    <row r="43996" ht="15"/>
    <row r="43997" ht="15"/>
    <row r="43998" ht="15"/>
    <row r="43999" ht="15"/>
    <row r="44000" ht="15"/>
    <row r="44001" ht="15"/>
    <row r="44002" ht="15"/>
    <row r="44003" ht="15"/>
    <row r="44004" ht="15"/>
    <row r="44005" ht="15"/>
    <row r="44006" ht="15"/>
    <row r="44007" ht="15"/>
    <row r="44008" ht="15"/>
    <row r="44009" ht="15"/>
    <row r="44010" ht="15"/>
    <row r="44011" ht="15"/>
    <row r="44012" ht="15"/>
    <row r="44013" ht="15"/>
    <row r="44014" ht="15"/>
    <row r="44015" ht="15"/>
    <row r="44016" ht="15"/>
    <row r="44017" ht="15"/>
    <row r="44018" ht="15"/>
    <row r="44019" ht="15"/>
    <row r="44020" ht="15"/>
    <row r="44021" ht="15"/>
    <row r="44022" ht="15"/>
    <row r="44023" ht="15"/>
    <row r="44024" ht="15"/>
    <row r="44025" ht="15"/>
    <row r="44026" ht="15"/>
    <row r="44027" ht="15"/>
    <row r="44028" ht="15"/>
    <row r="44029" ht="15"/>
    <row r="44030" ht="15"/>
    <row r="44031" ht="15"/>
    <row r="44032" ht="15"/>
    <row r="44033" ht="15"/>
    <row r="44034" ht="15"/>
    <row r="44035" ht="15"/>
    <row r="44036" ht="15"/>
    <row r="44037" ht="15"/>
    <row r="44038" ht="15"/>
    <row r="44039" ht="15"/>
    <row r="44040" ht="15"/>
    <row r="44041" ht="15"/>
    <row r="44042" ht="15"/>
    <row r="44043" ht="15"/>
    <row r="44044" ht="15"/>
    <row r="44045" ht="15"/>
    <row r="44046" ht="15"/>
    <row r="44047" ht="15"/>
    <row r="44048" ht="15"/>
    <row r="44049" ht="15"/>
    <row r="44050" ht="15"/>
    <row r="44051" ht="15"/>
    <row r="44052" ht="15"/>
    <row r="44053" ht="15"/>
    <row r="44054" ht="15"/>
    <row r="44055" ht="15"/>
    <row r="44056" ht="15"/>
    <row r="44057" ht="15"/>
    <row r="44058" ht="15"/>
    <row r="44059" ht="15"/>
    <row r="44060" ht="15"/>
    <row r="44061" ht="15"/>
    <row r="44062" ht="15"/>
    <row r="44063" ht="15"/>
    <row r="44064" ht="15"/>
    <row r="44065" ht="15"/>
    <row r="44066" ht="15"/>
    <row r="44067" ht="15"/>
    <row r="44068" ht="15"/>
    <row r="44069" ht="15"/>
    <row r="44070" ht="15"/>
    <row r="44071" ht="15"/>
    <row r="44072" ht="15"/>
    <row r="44073" ht="15"/>
    <row r="44074" ht="15"/>
    <row r="44075" ht="15"/>
    <row r="44076" ht="15"/>
    <row r="44077" ht="15"/>
    <row r="44078" ht="15"/>
    <row r="44079" ht="15"/>
    <row r="44080" ht="15"/>
    <row r="44081" ht="15"/>
    <row r="44082" ht="15"/>
    <row r="44083" ht="15"/>
    <row r="44084" ht="15"/>
    <row r="44085" ht="15"/>
    <row r="44086" ht="15"/>
    <row r="44087" ht="15"/>
    <row r="44088" ht="15"/>
    <row r="44089" ht="15"/>
    <row r="44090" ht="15"/>
    <row r="44091" ht="15"/>
    <row r="44092" ht="15"/>
    <row r="44093" ht="15"/>
    <row r="44094" ht="15"/>
    <row r="44095" ht="15"/>
    <row r="44096" ht="15"/>
    <row r="44097" ht="15"/>
    <row r="44098" ht="15"/>
    <row r="44099" ht="15"/>
    <row r="44100" ht="15"/>
    <row r="44101" ht="15"/>
    <row r="44102" ht="15"/>
    <row r="44103" ht="15"/>
    <row r="44104" ht="15"/>
    <row r="44105" ht="15"/>
    <row r="44106" ht="15"/>
    <row r="44107" ht="15"/>
    <row r="44108" ht="15"/>
    <row r="44109" ht="15"/>
    <row r="44110" ht="15"/>
    <row r="44111" ht="15"/>
    <row r="44112" ht="15"/>
    <row r="44113" ht="15"/>
    <row r="44114" ht="15"/>
    <row r="44115" ht="15"/>
    <row r="44116" ht="15"/>
    <row r="44117" ht="15"/>
    <row r="44118" ht="15"/>
    <row r="44119" ht="15"/>
    <row r="44120" ht="15"/>
    <row r="44121" ht="15"/>
    <row r="44122" ht="15"/>
    <row r="44123" ht="15"/>
    <row r="44124" ht="15"/>
    <row r="44125" ht="15"/>
    <row r="44126" ht="15"/>
    <row r="44127" ht="15"/>
    <row r="44128" ht="15"/>
    <row r="44129" ht="15"/>
    <row r="44130" ht="15"/>
    <row r="44131" ht="15"/>
    <row r="44132" ht="15"/>
    <row r="44133" ht="15"/>
    <row r="44134" ht="15"/>
    <row r="44135" ht="15"/>
    <row r="44136" ht="15"/>
    <row r="44137" ht="15"/>
    <row r="44138" ht="15"/>
    <row r="44139" ht="15"/>
    <row r="44140" ht="15"/>
    <row r="44141" ht="15"/>
    <row r="44142" ht="15"/>
    <row r="44143" ht="15"/>
    <row r="44144" ht="15"/>
    <row r="44145" ht="15"/>
    <row r="44146" ht="15"/>
    <row r="44147" ht="15"/>
    <row r="44148" ht="15"/>
    <row r="44149" ht="15"/>
    <row r="44150" ht="15"/>
    <row r="44151" ht="15"/>
    <row r="44152" ht="15"/>
    <row r="44153" ht="15"/>
    <row r="44154" ht="15"/>
    <row r="44155" ht="15"/>
    <row r="44156" ht="15"/>
    <row r="44157" ht="15"/>
    <row r="44158" ht="15"/>
    <row r="44159" ht="15"/>
    <row r="44160" ht="15"/>
    <row r="44161" ht="15"/>
    <row r="44162" ht="15"/>
    <row r="44163" ht="15"/>
    <row r="44164" ht="15"/>
    <row r="44165" ht="15"/>
    <row r="44166" ht="15"/>
    <row r="44167" ht="15"/>
    <row r="44168" ht="15"/>
    <row r="44169" ht="15"/>
    <row r="44170" ht="15"/>
    <row r="44171" ht="15"/>
    <row r="44172" ht="15"/>
    <row r="44173" ht="15"/>
    <row r="44174" ht="15"/>
    <row r="44175" ht="15"/>
    <row r="44176" ht="15"/>
    <row r="44177" ht="15"/>
    <row r="44178" ht="15"/>
    <row r="44179" ht="15"/>
    <row r="44180" ht="15"/>
    <row r="44181" ht="15"/>
    <row r="44182" ht="15"/>
    <row r="44183" ht="15"/>
    <row r="44184" ht="15"/>
    <row r="44185" ht="15"/>
    <row r="44186" ht="15"/>
    <row r="44187" ht="15"/>
    <row r="44188" ht="15"/>
    <row r="44189" ht="15"/>
    <row r="44190" ht="15"/>
    <row r="44191" ht="15"/>
    <row r="44192" ht="15"/>
    <row r="44193" ht="15"/>
    <row r="44194" ht="15"/>
    <row r="44195" ht="15"/>
    <row r="44196" ht="15"/>
    <row r="44197" ht="15"/>
    <row r="44198" ht="15"/>
    <row r="44199" ht="15"/>
    <row r="44200" ht="15"/>
    <row r="44201" ht="15"/>
    <row r="44202" ht="15"/>
    <row r="44203" ht="15"/>
    <row r="44204" ht="15"/>
    <row r="44205" ht="15"/>
    <row r="44206" ht="15"/>
    <row r="44207" ht="15"/>
    <row r="44208" ht="15"/>
    <row r="44209" ht="15"/>
    <row r="44210" ht="15"/>
    <row r="44211" ht="15"/>
    <row r="44212" ht="15"/>
    <row r="44213" ht="15"/>
    <row r="44214" ht="15"/>
    <row r="44215" ht="15"/>
    <row r="44216" ht="15"/>
    <row r="44217" ht="15"/>
    <row r="44218" ht="15"/>
    <row r="44219" ht="15"/>
    <row r="44220" ht="15"/>
    <row r="44221" ht="15"/>
    <row r="44222" ht="15"/>
    <row r="44223" ht="15"/>
    <row r="44224" ht="15"/>
    <row r="44225" ht="15"/>
    <row r="44226" ht="15"/>
    <row r="44227" ht="15"/>
    <row r="44228" ht="15"/>
    <row r="44229" ht="15"/>
    <row r="44230" ht="15"/>
    <row r="44231" ht="15"/>
    <row r="44232" ht="15"/>
    <row r="44233" ht="15"/>
    <row r="44234" ht="15"/>
    <row r="44235" ht="15"/>
    <row r="44236" ht="15"/>
    <row r="44237" ht="15"/>
    <row r="44238" ht="15"/>
    <row r="44239" ht="15"/>
    <row r="44240" ht="15"/>
    <row r="44241" ht="15"/>
    <row r="44242" ht="15"/>
    <row r="44243" ht="15"/>
    <row r="44244" ht="15"/>
    <row r="44245" ht="15"/>
    <row r="44246" ht="15"/>
    <row r="44247" ht="15"/>
    <row r="44248" ht="15"/>
    <row r="44249" ht="15"/>
    <row r="44250" ht="15"/>
    <row r="44251" ht="15"/>
    <row r="44252" ht="15"/>
    <row r="44253" ht="15"/>
    <row r="44254" ht="15"/>
    <row r="44255" ht="15"/>
    <row r="44256" ht="15"/>
    <row r="44257" ht="15"/>
    <row r="44258" ht="15"/>
    <row r="44259" ht="15"/>
    <row r="44260" ht="15"/>
    <row r="44261" ht="15"/>
    <row r="44262" ht="15"/>
    <row r="44263" ht="15"/>
    <row r="44264" ht="15"/>
    <row r="44265" ht="15"/>
    <row r="44266" ht="15"/>
    <row r="44267" ht="15"/>
    <row r="44268" ht="15"/>
    <row r="44269" ht="15"/>
    <row r="44270" ht="15"/>
    <row r="44271" ht="15"/>
    <row r="44272" ht="15"/>
    <row r="44273" ht="15"/>
    <row r="44274" ht="15"/>
    <row r="44275" ht="15"/>
    <row r="44276" ht="15"/>
    <row r="44277" ht="15"/>
    <row r="44278" ht="15"/>
    <row r="44279" ht="15"/>
    <row r="44280" ht="15"/>
    <row r="44281" ht="15"/>
    <row r="44282" ht="15"/>
    <row r="44283" ht="15"/>
    <row r="44284" ht="15"/>
    <row r="44285" ht="15"/>
    <row r="44286" ht="15"/>
    <row r="44287" ht="15"/>
    <row r="44288" ht="15"/>
    <row r="44289" ht="15"/>
    <row r="44290" ht="15"/>
    <row r="44291" ht="15"/>
    <row r="44292" ht="15"/>
    <row r="44293" ht="15"/>
    <row r="44294" ht="15"/>
    <row r="44295" ht="15"/>
    <row r="44296" ht="15"/>
    <row r="44297" ht="15"/>
    <row r="44298" ht="15"/>
    <row r="44299" ht="15"/>
    <row r="44300" ht="15"/>
    <row r="44301" ht="15"/>
    <row r="44302" ht="15"/>
    <row r="44303" ht="15"/>
    <row r="44304" ht="15"/>
    <row r="44305" ht="15"/>
    <row r="44306" ht="15"/>
    <row r="44307" ht="15"/>
    <row r="44308" ht="15"/>
    <row r="44309" ht="15"/>
    <row r="44310" ht="15"/>
    <row r="44311" ht="15"/>
    <row r="44312" ht="15"/>
    <row r="44313" ht="15"/>
    <row r="44314" ht="15"/>
    <row r="44315" ht="15"/>
    <row r="44316" ht="15"/>
    <row r="44317" ht="15"/>
    <row r="44318" ht="15"/>
    <row r="44319" ht="15"/>
    <row r="44320" ht="15"/>
    <row r="44321" ht="15"/>
    <row r="44322" ht="15"/>
    <row r="44323" ht="15"/>
    <row r="44324" ht="15"/>
    <row r="44325" ht="15"/>
    <row r="44326" ht="15"/>
    <row r="44327" ht="15"/>
    <row r="44328" ht="15"/>
    <row r="44329" ht="15"/>
    <row r="44330" ht="15"/>
    <row r="44331" ht="15"/>
    <row r="44332" ht="15"/>
    <row r="44333" ht="15"/>
    <row r="44334" ht="15"/>
    <row r="44335" ht="15"/>
    <row r="44336" ht="15"/>
    <row r="44337" ht="15"/>
    <row r="44338" ht="15"/>
    <row r="44339" ht="15"/>
    <row r="44340" ht="15"/>
    <row r="44341" ht="15"/>
    <row r="44342" ht="15"/>
    <row r="44343" ht="15"/>
    <row r="44344" ht="15"/>
    <row r="44345" ht="15"/>
    <row r="44346" ht="15"/>
    <row r="44347" ht="15"/>
    <row r="44348" ht="15"/>
    <row r="44349" ht="15"/>
    <row r="44350" ht="15"/>
    <row r="44351" ht="15"/>
    <row r="44352" ht="15"/>
    <row r="44353" ht="15"/>
    <row r="44354" ht="15"/>
    <row r="44355" ht="15"/>
    <row r="44356" ht="15"/>
    <row r="44357" ht="15"/>
    <row r="44358" ht="15"/>
    <row r="44359" ht="15"/>
    <row r="44360" ht="15"/>
    <row r="44361" ht="15"/>
    <row r="44362" ht="15"/>
    <row r="44363" ht="15"/>
    <row r="44364" ht="15"/>
    <row r="44365" ht="15"/>
    <row r="44366" ht="15"/>
    <row r="44367" ht="15"/>
    <row r="44368" ht="15"/>
    <row r="44369" ht="15"/>
    <row r="44370" ht="15"/>
    <row r="44371" ht="15"/>
    <row r="44372" ht="15"/>
    <row r="44373" ht="15"/>
    <row r="44374" ht="15"/>
    <row r="44375" ht="15"/>
    <row r="44376" ht="15"/>
    <row r="44377" ht="15"/>
    <row r="44378" ht="15"/>
    <row r="44379" ht="15"/>
    <row r="44380" ht="15"/>
    <row r="44381" ht="15"/>
    <row r="44382" ht="15"/>
    <row r="44383" ht="15"/>
    <row r="44384" ht="15"/>
    <row r="44385" ht="15"/>
    <row r="44386" ht="15"/>
    <row r="44387" ht="15"/>
    <row r="44388" ht="15"/>
    <row r="44389" ht="15"/>
    <row r="44390" ht="15"/>
    <row r="44391" ht="15"/>
    <row r="44392" ht="15"/>
    <row r="44393" ht="15"/>
    <row r="44394" ht="15"/>
    <row r="44395" ht="15"/>
    <row r="44396" ht="15"/>
    <row r="44397" ht="15"/>
    <row r="44398" ht="15"/>
    <row r="44399" ht="15"/>
    <row r="44400" ht="15"/>
    <row r="44401" ht="15"/>
    <row r="44402" ht="15"/>
    <row r="44403" ht="15"/>
    <row r="44404" ht="15"/>
    <row r="44405" ht="15"/>
    <row r="44406" ht="15"/>
    <row r="44407" ht="15"/>
    <row r="44408" ht="15"/>
    <row r="44409" ht="15"/>
    <row r="44410" ht="15"/>
    <row r="44411" ht="15"/>
    <row r="44412" ht="15"/>
    <row r="44413" ht="15"/>
    <row r="44414" ht="15"/>
    <row r="44415" ht="15"/>
    <row r="44416" ht="15"/>
    <row r="44417" ht="15"/>
    <row r="44418" ht="15"/>
    <row r="44419" ht="15"/>
    <row r="44420" ht="15"/>
    <row r="44421" ht="15"/>
    <row r="44422" ht="15"/>
    <row r="44423" ht="15"/>
    <row r="44424" ht="15"/>
    <row r="44425" ht="15"/>
    <row r="44426" ht="15"/>
    <row r="44427" ht="15"/>
    <row r="44428" ht="15"/>
    <row r="44429" ht="15"/>
    <row r="44430" ht="15"/>
    <row r="44431" ht="15"/>
    <row r="44432" ht="15"/>
    <row r="44433" ht="15"/>
    <row r="44434" ht="15"/>
    <row r="44435" ht="15"/>
    <row r="44436" ht="15"/>
    <row r="44437" ht="15"/>
    <row r="44438" ht="15"/>
    <row r="44439" ht="15"/>
    <row r="44440" ht="15"/>
    <row r="44441" ht="15"/>
    <row r="44442" ht="15"/>
    <row r="44443" ht="15"/>
    <row r="44444" ht="15"/>
    <row r="44445" ht="15"/>
    <row r="44446" ht="15"/>
    <row r="44447" ht="15"/>
    <row r="44448" ht="15"/>
    <row r="44449" ht="15"/>
    <row r="44450" ht="15"/>
    <row r="44451" ht="15"/>
    <row r="44452" ht="15"/>
    <row r="44453" ht="15"/>
    <row r="44454" ht="15"/>
    <row r="44455" ht="15"/>
    <row r="44456" ht="15"/>
    <row r="44457" ht="15"/>
    <row r="44458" ht="15"/>
    <row r="44459" ht="15"/>
    <row r="44460" ht="15"/>
    <row r="44461" ht="15"/>
    <row r="44462" ht="15"/>
    <row r="44463" ht="15"/>
    <row r="44464" ht="15"/>
    <row r="44465" ht="15"/>
    <row r="44466" ht="15"/>
    <row r="44467" ht="15"/>
    <row r="44468" ht="15"/>
    <row r="44469" ht="15"/>
    <row r="44470" ht="15"/>
    <row r="44471" ht="15"/>
    <row r="44472" ht="15"/>
    <row r="44473" ht="15"/>
    <row r="44474" ht="15"/>
    <row r="44475" ht="15"/>
    <row r="44476" ht="15"/>
    <row r="44477" ht="15"/>
    <row r="44478" ht="15"/>
    <row r="44479" ht="15"/>
    <row r="44480" ht="15"/>
    <row r="44481" ht="15"/>
    <row r="44482" ht="15"/>
    <row r="44483" ht="15"/>
    <row r="44484" ht="15"/>
    <row r="44485" ht="15"/>
    <row r="44486" ht="15"/>
    <row r="44487" ht="15"/>
    <row r="44488" ht="15"/>
    <row r="44489" ht="15"/>
    <row r="44490" ht="15"/>
    <row r="44491" ht="15"/>
    <row r="44492" ht="15"/>
    <row r="44493" ht="15"/>
    <row r="44494" ht="15"/>
    <row r="44495" ht="15"/>
    <row r="44496" ht="15"/>
    <row r="44497" ht="15"/>
    <row r="44498" ht="15"/>
    <row r="44499" ht="15"/>
    <row r="44500" ht="15"/>
    <row r="44501" ht="15"/>
    <row r="44502" ht="15"/>
    <row r="44503" ht="15"/>
    <row r="44504" ht="15"/>
    <row r="44505" ht="15"/>
    <row r="44506" ht="15"/>
    <row r="44507" ht="15"/>
    <row r="44508" ht="15"/>
    <row r="44509" ht="15"/>
    <row r="44510" ht="15"/>
    <row r="44511" ht="15"/>
    <row r="44512" ht="15"/>
    <row r="44513" ht="15"/>
    <row r="44514" ht="15"/>
    <row r="44515" ht="15"/>
    <row r="44516" ht="15"/>
    <row r="44517" ht="15"/>
    <row r="44518" ht="15"/>
    <row r="44519" ht="15"/>
    <row r="44520" ht="15"/>
    <row r="44521" ht="15"/>
    <row r="44522" ht="15"/>
    <row r="44523" ht="15"/>
    <row r="44524" ht="15"/>
    <row r="44525" ht="15"/>
    <row r="44526" ht="15"/>
    <row r="44527" ht="15"/>
    <row r="44528" ht="15"/>
    <row r="44529" ht="15"/>
    <row r="44530" ht="15"/>
    <row r="44531" ht="15"/>
    <row r="44532" ht="15"/>
    <row r="44533" ht="15"/>
    <row r="44534" ht="15"/>
    <row r="44535" ht="15"/>
    <row r="44536" ht="15"/>
    <row r="44537" ht="15"/>
    <row r="44538" ht="15"/>
    <row r="44539" ht="15"/>
    <row r="44540" ht="15"/>
    <row r="44541" ht="15"/>
    <row r="44542" ht="15"/>
    <row r="44543" ht="15"/>
    <row r="44544" ht="15"/>
    <row r="44545" ht="15"/>
    <row r="44546" ht="15"/>
    <row r="44547" ht="15"/>
    <row r="44548" ht="15"/>
    <row r="44549" ht="15"/>
    <row r="44550" ht="15"/>
    <row r="44551" ht="15"/>
    <row r="44552" ht="15"/>
    <row r="44553" ht="15"/>
    <row r="44554" ht="15"/>
    <row r="44555" ht="15"/>
    <row r="44556" ht="15"/>
    <row r="44557" ht="15"/>
    <row r="44558" ht="15"/>
    <row r="44559" ht="15"/>
    <row r="44560" ht="15"/>
    <row r="44561" ht="15"/>
    <row r="44562" ht="15"/>
    <row r="44563" ht="15"/>
    <row r="44564" ht="15"/>
    <row r="44565" ht="15"/>
    <row r="44566" ht="15"/>
    <row r="44567" ht="15"/>
    <row r="44568" ht="15"/>
    <row r="44569" ht="15"/>
    <row r="44570" ht="15"/>
    <row r="44571" ht="15"/>
    <row r="44572" ht="15"/>
    <row r="44573" ht="15"/>
    <row r="44574" ht="15"/>
    <row r="44575" ht="15"/>
    <row r="44576" ht="15"/>
    <row r="44577" ht="15"/>
    <row r="44578" ht="15"/>
    <row r="44579" ht="15"/>
    <row r="44580" ht="15"/>
    <row r="44581" ht="15"/>
    <row r="44582" ht="15"/>
    <row r="44583" ht="15"/>
    <row r="44584" ht="15"/>
    <row r="44585" ht="15"/>
    <row r="44586" ht="15"/>
    <row r="44587" ht="15"/>
    <row r="44588" ht="15"/>
    <row r="44589" ht="15"/>
    <row r="44590" ht="15"/>
    <row r="44591" ht="15"/>
    <row r="44592" ht="15"/>
    <row r="44593" ht="15"/>
    <row r="44594" ht="15"/>
    <row r="44595" ht="15"/>
    <row r="44596" ht="15"/>
    <row r="44597" ht="15"/>
    <row r="44598" ht="15"/>
    <row r="44599" ht="15"/>
    <row r="44600" ht="15"/>
    <row r="44601" ht="15"/>
    <row r="44602" ht="15"/>
    <row r="44603" ht="15"/>
    <row r="44604" ht="15"/>
    <row r="44605" ht="15"/>
    <row r="44606" ht="15"/>
    <row r="44607" ht="15"/>
    <row r="44608" ht="15"/>
    <row r="44609" ht="15"/>
    <row r="44610" ht="15"/>
    <row r="44611" ht="15"/>
    <row r="44612" ht="15"/>
    <row r="44613" ht="15"/>
    <row r="44614" ht="15"/>
    <row r="44615" ht="15"/>
    <row r="44616" ht="15"/>
    <row r="44617" ht="15"/>
    <row r="44618" ht="15"/>
    <row r="44619" ht="15"/>
    <row r="44620" ht="15"/>
    <row r="44621" ht="15"/>
    <row r="44622" ht="15"/>
    <row r="44623" ht="15"/>
    <row r="44624" ht="15"/>
    <row r="44625" ht="15"/>
    <row r="44626" ht="15"/>
    <row r="44627" ht="15"/>
    <row r="44628" ht="15"/>
    <row r="44629" ht="15"/>
    <row r="44630" ht="15"/>
    <row r="44631" ht="15"/>
    <row r="44632" ht="15"/>
    <row r="44633" ht="15"/>
    <row r="44634" ht="15"/>
    <row r="44635" ht="15"/>
    <row r="44636" ht="15"/>
    <row r="44637" ht="15"/>
    <row r="44638" ht="15"/>
    <row r="44639" ht="15"/>
    <row r="44640" ht="15"/>
    <row r="44641" ht="15"/>
    <row r="44642" ht="15"/>
    <row r="44643" ht="15"/>
    <row r="44644" ht="15"/>
    <row r="44645" ht="15"/>
    <row r="44646" ht="15"/>
    <row r="44647" ht="15"/>
    <row r="44648" ht="15"/>
    <row r="44649" ht="15"/>
    <row r="44650" ht="15"/>
    <row r="44651" ht="15"/>
    <row r="44652" ht="15"/>
    <row r="44653" ht="15"/>
    <row r="44654" ht="15"/>
    <row r="44655" ht="15"/>
    <row r="44656" ht="15"/>
    <row r="44657" ht="15"/>
    <row r="44658" ht="15"/>
    <row r="44659" ht="15"/>
    <row r="44660" ht="15"/>
    <row r="44661" ht="15"/>
    <row r="44662" ht="15"/>
    <row r="44663" ht="15"/>
    <row r="44664" ht="15"/>
    <row r="44665" ht="15"/>
    <row r="44666" ht="15"/>
    <row r="44667" ht="15"/>
    <row r="44668" ht="15"/>
    <row r="44669" ht="15"/>
    <row r="44670" ht="15"/>
    <row r="44671" ht="15"/>
    <row r="44672" ht="15"/>
    <row r="44673" ht="15"/>
    <row r="44674" ht="15"/>
    <row r="44675" ht="15"/>
    <row r="44676" ht="15"/>
    <row r="44677" ht="15"/>
    <row r="44678" ht="15"/>
    <row r="44679" ht="15"/>
    <row r="44680" ht="15"/>
    <row r="44681" ht="15"/>
    <row r="44682" ht="15"/>
    <row r="44683" ht="15"/>
    <row r="44684" ht="15"/>
    <row r="44685" ht="15"/>
    <row r="44686" ht="15"/>
    <row r="44687" ht="15"/>
    <row r="44688" ht="15"/>
    <row r="44689" ht="15"/>
    <row r="44690" ht="15"/>
    <row r="44691" ht="15"/>
    <row r="44692" ht="15"/>
    <row r="44693" ht="15"/>
    <row r="44694" ht="15"/>
    <row r="44695" ht="15"/>
    <row r="44696" ht="15"/>
    <row r="44697" ht="15"/>
    <row r="44698" ht="15"/>
    <row r="44699" ht="15"/>
    <row r="44700" ht="15"/>
    <row r="44701" ht="15"/>
    <row r="44702" ht="15"/>
    <row r="44703" ht="15"/>
    <row r="44704" ht="15"/>
    <row r="44705" ht="15"/>
    <row r="44706" ht="15"/>
    <row r="44707" ht="15"/>
    <row r="44708" ht="15"/>
    <row r="44709" ht="15"/>
    <row r="44710" ht="15"/>
    <row r="44711" ht="15"/>
    <row r="44712" ht="15"/>
    <row r="44713" ht="15"/>
    <row r="44714" ht="15"/>
    <row r="44715" ht="15"/>
    <row r="44716" ht="15"/>
    <row r="44717" ht="15"/>
    <row r="44718" ht="15"/>
    <row r="44719" ht="15"/>
    <row r="44720" ht="15"/>
    <row r="44721" ht="15"/>
    <row r="44722" ht="15"/>
    <row r="44723" ht="15"/>
    <row r="44724" ht="15"/>
    <row r="44725" ht="15"/>
    <row r="44726" ht="15"/>
    <row r="44727" ht="15"/>
    <row r="44728" ht="15"/>
    <row r="44729" ht="15"/>
    <row r="44730" ht="15"/>
    <row r="44731" ht="15"/>
    <row r="44732" ht="15"/>
    <row r="44733" ht="15"/>
    <row r="44734" ht="15"/>
    <row r="44735" ht="15"/>
    <row r="44736" ht="15"/>
    <row r="44737" ht="15"/>
    <row r="44738" ht="15"/>
    <row r="44739" ht="15"/>
    <row r="44740" ht="15"/>
    <row r="44741" ht="15"/>
    <row r="44742" ht="15"/>
    <row r="44743" ht="15"/>
    <row r="44744" ht="15"/>
    <row r="44745" ht="15"/>
    <row r="44746" ht="15"/>
    <row r="44747" ht="15"/>
    <row r="44748" ht="15"/>
    <row r="44749" ht="15"/>
    <row r="44750" ht="15"/>
    <row r="44751" ht="15"/>
    <row r="44752" ht="15"/>
    <row r="44753" ht="15"/>
    <row r="44754" ht="15"/>
    <row r="44755" ht="15"/>
    <row r="44756" ht="15"/>
    <row r="44757" ht="15"/>
    <row r="44758" ht="15"/>
    <row r="44759" ht="15"/>
    <row r="44760" ht="15"/>
    <row r="44761" ht="15"/>
    <row r="44762" ht="15"/>
    <row r="44763" ht="15"/>
    <row r="44764" ht="15"/>
    <row r="44765" ht="15"/>
    <row r="44766" ht="15"/>
    <row r="44767" ht="15"/>
    <row r="44768" ht="15"/>
    <row r="44769" ht="15"/>
    <row r="44770" ht="15"/>
    <row r="44771" ht="15"/>
    <row r="44772" ht="15"/>
    <row r="44773" ht="15"/>
    <row r="44774" ht="15"/>
    <row r="44775" ht="15"/>
    <row r="44776" ht="15"/>
    <row r="44777" ht="15"/>
    <row r="44778" ht="15"/>
    <row r="44779" ht="15"/>
    <row r="44780" ht="15"/>
    <row r="44781" ht="15"/>
    <row r="44782" ht="15"/>
    <row r="44783" ht="15"/>
    <row r="44784" ht="15"/>
    <row r="44785" ht="15"/>
    <row r="44786" ht="15"/>
    <row r="44787" ht="15"/>
    <row r="44788" ht="15"/>
    <row r="44789" ht="15"/>
    <row r="44790" ht="15"/>
    <row r="44791" ht="15"/>
    <row r="44792" ht="15"/>
    <row r="44793" ht="15"/>
    <row r="44794" ht="15"/>
    <row r="44795" ht="15"/>
    <row r="44796" ht="15"/>
    <row r="44797" ht="15"/>
    <row r="44798" ht="15"/>
    <row r="44799" ht="15"/>
    <row r="44800" ht="15"/>
    <row r="44801" ht="15"/>
    <row r="44802" ht="15"/>
    <row r="44803" ht="15"/>
    <row r="44804" ht="15"/>
    <row r="44805" ht="15"/>
    <row r="44806" ht="15"/>
    <row r="44807" ht="15"/>
    <row r="44808" ht="15"/>
    <row r="44809" ht="15"/>
    <row r="44810" ht="15"/>
    <row r="44811" ht="15"/>
    <row r="44812" ht="15"/>
    <row r="44813" ht="15"/>
    <row r="44814" ht="15"/>
    <row r="44815" ht="15"/>
    <row r="44816" ht="15"/>
    <row r="44817" ht="15"/>
    <row r="44818" ht="15"/>
    <row r="44819" ht="15"/>
    <row r="44820" ht="15"/>
    <row r="44821" ht="15"/>
    <row r="44822" ht="15"/>
    <row r="44823" ht="15"/>
    <row r="44824" ht="15"/>
    <row r="44825" ht="15"/>
    <row r="44826" ht="15"/>
    <row r="44827" ht="15"/>
    <row r="44828" ht="15"/>
    <row r="44829" ht="15"/>
    <row r="44830" ht="15"/>
    <row r="44831" ht="15"/>
    <row r="44832" ht="15"/>
    <row r="44833" ht="15"/>
    <row r="44834" ht="15"/>
    <row r="44835" ht="15"/>
    <row r="44836" ht="15"/>
    <row r="44837" ht="15"/>
    <row r="44838" ht="15"/>
    <row r="44839" ht="15"/>
    <row r="44840" ht="15"/>
    <row r="44841" ht="15"/>
    <row r="44842" ht="15"/>
    <row r="44843" ht="15"/>
    <row r="44844" ht="15"/>
    <row r="44845" ht="15"/>
    <row r="44846" ht="15"/>
    <row r="44847" ht="15"/>
    <row r="44848" ht="15"/>
    <row r="44849" ht="15"/>
    <row r="44850" ht="15"/>
    <row r="44851" ht="15"/>
    <row r="44852" ht="15"/>
    <row r="44853" ht="15"/>
    <row r="44854" ht="15"/>
    <row r="44855" ht="15"/>
    <row r="44856" ht="15"/>
    <row r="44857" ht="15"/>
    <row r="44858" ht="15"/>
    <row r="44859" ht="15"/>
    <row r="44860" ht="15"/>
    <row r="44861" ht="15"/>
    <row r="44862" ht="15"/>
    <row r="44863" ht="15"/>
    <row r="44864" ht="15"/>
    <row r="44865" ht="15"/>
    <row r="44866" ht="15"/>
    <row r="44867" ht="15"/>
    <row r="44868" ht="15"/>
    <row r="44869" ht="15"/>
    <row r="44870" ht="15"/>
    <row r="44871" ht="15"/>
    <row r="44872" ht="15"/>
    <row r="44873" ht="15"/>
    <row r="44874" ht="15"/>
    <row r="44875" ht="15"/>
    <row r="44876" ht="15"/>
    <row r="44877" ht="15"/>
    <row r="44878" ht="15"/>
    <row r="44879" ht="15"/>
    <row r="44880" ht="15"/>
    <row r="44881" ht="15"/>
    <row r="44882" ht="15"/>
    <row r="44883" ht="15"/>
    <row r="44884" ht="15"/>
    <row r="44885" ht="15"/>
    <row r="44886" ht="15"/>
    <row r="44887" ht="15"/>
    <row r="44888" ht="15"/>
    <row r="44889" ht="15"/>
    <row r="44890" ht="15"/>
    <row r="44891" ht="15"/>
    <row r="44892" ht="15"/>
    <row r="44893" ht="15"/>
    <row r="44894" ht="15"/>
    <row r="44895" ht="15"/>
    <row r="44896" ht="15"/>
    <row r="44897" ht="15"/>
    <row r="44898" ht="15"/>
    <row r="44899" ht="15"/>
    <row r="44900" ht="15"/>
    <row r="44901" ht="15"/>
    <row r="44902" ht="15"/>
    <row r="44903" ht="15"/>
    <row r="44904" ht="15"/>
    <row r="44905" ht="15"/>
    <row r="44906" ht="15"/>
    <row r="44907" ht="15"/>
    <row r="44908" ht="15"/>
    <row r="44909" ht="15"/>
    <row r="44910" ht="15"/>
    <row r="44911" ht="15"/>
    <row r="44912" ht="15"/>
    <row r="44913" ht="15"/>
    <row r="44914" ht="15"/>
    <row r="44915" ht="15"/>
    <row r="44916" ht="15"/>
    <row r="44917" ht="15"/>
    <row r="44918" ht="15"/>
    <row r="44919" ht="15"/>
    <row r="44920" ht="15"/>
    <row r="44921" ht="15"/>
    <row r="44922" ht="15"/>
    <row r="44923" ht="15"/>
    <row r="44924" ht="15"/>
    <row r="44925" ht="15"/>
    <row r="44926" ht="15"/>
    <row r="44927" ht="15"/>
    <row r="44928" ht="15"/>
    <row r="44929" ht="15"/>
    <row r="44930" ht="15"/>
    <row r="44931" ht="15"/>
    <row r="44932" ht="15"/>
    <row r="44933" ht="15"/>
    <row r="44934" ht="15"/>
    <row r="44935" ht="15"/>
    <row r="44936" ht="15"/>
    <row r="44937" ht="15"/>
    <row r="44938" ht="15"/>
    <row r="44939" ht="15"/>
    <row r="44940" ht="15"/>
    <row r="44941" ht="15"/>
    <row r="44942" ht="15"/>
    <row r="44943" ht="15"/>
    <row r="44944" ht="15"/>
    <row r="44945" ht="15"/>
    <row r="44946" ht="15"/>
    <row r="44947" ht="15"/>
    <row r="44948" ht="15"/>
    <row r="44949" ht="15"/>
    <row r="44950" ht="15"/>
    <row r="44951" ht="15"/>
    <row r="44952" ht="15"/>
    <row r="44953" ht="15"/>
    <row r="44954" ht="15"/>
    <row r="44955" ht="15"/>
    <row r="44956" ht="15"/>
    <row r="44957" ht="15"/>
    <row r="44958" ht="15"/>
    <row r="44959" ht="15"/>
    <row r="44960" ht="15"/>
    <row r="44961" ht="15"/>
    <row r="44962" ht="15"/>
    <row r="44963" ht="15"/>
    <row r="44964" ht="15"/>
    <row r="44965" ht="15"/>
    <row r="44966" ht="15"/>
    <row r="44967" ht="15"/>
    <row r="44968" ht="15"/>
    <row r="44969" ht="15"/>
    <row r="44970" ht="15"/>
    <row r="44971" ht="15"/>
    <row r="44972" ht="15"/>
    <row r="44973" ht="15"/>
    <row r="44974" ht="15"/>
    <row r="44975" ht="15"/>
    <row r="44976" ht="15"/>
    <row r="44977" ht="15"/>
    <row r="44978" ht="15"/>
    <row r="44979" ht="15"/>
    <row r="44980" ht="15"/>
    <row r="44981" ht="15"/>
    <row r="44982" ht="15"/>
    <row r="44983" ht="15"/>
    <row r="44984" ht="15"/>
    <row r="44985" ht="15"/>
    <row r="44986" ht="15"/>
    <row r="44987" ht="15"/>
    <row r="44988" ht="15"/>
    <row r="44989" ht="15"/>
    <row r="44990" ht="15"/>
    <row r="44991" ht="15"/>
    <row r="44992" ht="15"/>
    <row r="44993" ht="15"/>
    <row r="44994" ht="15"/>
    <row r="44995" ht="15"/>
    <row r="44996" ht="15"/>
    <row r="44997" ht="15"/>
    <row r="44998" ht="15"/>
    <row r="44999" ht="15"/>
    <row r="45000" ht="15"/>
    <row r="45001" ht="15"/>
    <row r="45002" ht="15"/>
    <row r="45003" ht="15"/>
    <row r="45004" ht="15"/>
    <row r="45005" ht="15"/>
    <row r="45006" ht="15"/>
    <row r="45007" ht="15"/>
    <row r="45008" ht="15"/>
    <row r="45009" ht="15"/>
    <row r="45010" ht="15"/>
    <row r="45011" ht="15"/>
    <row r="45012" ht="15"/>
    <row r="45013" ht="15"/>
    <row r="45014" ht="15"/>
    <row r="45015" ht="15"/>
    <row r="45016" ht="15"/>
    <row r="45017" ht="15"/>
    <row r="45018" ht="15"/>
    <row r="45019" ht="15"/>
    <row r="45020" ht="15"/>
    <row r="45021" ht="15"/>
    <row r="45022" ht="15"/>
    <row r="45023" ht="15"/>
    <row r="45024" ht="15"/>
    <row r="45025" ht="15"/>
    <row r="45026" ht="15"/>
    <row r="45027" ht="15"/>
    <row r="45028" ht="15"/>
    <row r="45029" ht="15"/>
    <row r="45030" ht="15"/>
    <row r="45031" ht="15"/>
    <row r="45032" ht="15"/>
    <row r="45033" ht="15"/>
    <row r="45034" ht="15"/>
    <row r="45035" ht="15"/>
    <row r="45036" ht="15"/>
    <row r="45037" ht="15"/>
    <row r="45038" ht="15"/>
    <row r="45039" ht="15"/>
    <row r="45040" ht="15"/>
    <row r="45041" ht="15"/>
    <row r="45042" ht="15"/>
    <row r="45043" ht="15"/>
    <row r="45044" ht="15"/>
    <row r="45045" ht="15"/>
    <row r="45046" ht="15"/>
    <row r="45047" ht="15"/>
    <row r="45048" ht="15"/>
    <row r="45049" ht="15"/>
    <row r="45050" ht="15"/>
    <row r="45051" ht="15"/>
    <row r="45052" ht="15"/>
    <row r="45053" ht="15"/>
    <row r="45054" ht="15"/>
    <row r="45055" ht="15"/>
    <row r="45056" ht="15"/>
    <row r="45057" ht="15"/>
    <row r="45058" ht="15"/>
    <row r="45059" ht="15"/>
    <row r="45060" ht="15"/>
    <row r="45061" ht="15"/>
    <row r="45062" ht="15"/>
    <row r="45063" ht="15"/>
    <row r="45064" ht="15"/>
    <row r="45065" ht="15"/>
    <row r="45066" ht="15"/>
    <row r="45067" ht="15"/>
    <row r="45068" ht="15"/>
    <row r="45069" ht="15"/>
    <row r="45070" ht="15"/>
    <row r="45071" ht="15"/>
    <row r="45072" ht="15"/>
    <row r="45073" ht="15"/>
    <row r="45074" ht="15"/>
    <row r="45075" ht="15"/>
    <row r="45076" ht="15"/>
    <row r="45077" ht="15"/>
    <row r="45078" ht="15"/>
    <row r="45079" ht="15"/>
    <row r="45080" ht="15"/>
    <row r="45081" ht="15"/>
    <row r="45082" ht="15"/>
    <row r="45083" ht="15"/>
    <row r="45084" ht="15"/>
    <row r="45085" ht="15"/>
    <row r="45086" ht="15"/>
    <row r="45087" ht="15"/>
    <row r="45088" ht="15"/>
    <row r="45089" ht="15"/>
    <row r="45090" ht="15"/>
    <row r="45091" ht="15"/>
    <row r="45092" ht="15"/>
    <row r="45093" ht="15"/>
    <row r="45094" ht="15"/>
    <row r="45095" ht="15"/>
    <row r="45096" ht="15"/>
    <row r="45097" ht="15"/>
    <row r="45098" ht="15"/>
    <row r="45099" ht="15"/>
    <row r="45100" ht="15"/>
    <row r="45101" ht="15"/>
    <row r="45102" ht="15"/>
    <row r="45103" ht="15"/>
    <row r="45104" ht="15"/>
    <row r="45105" ht="15"/>
    <row r="45106" ht="15"/>
    <row r="45107" ht="15"/>
    <row r="45108" ht="15"/>
    <row r="45109" ht="15"/>
    <row r="45110" ht="15"/>
    <row r="45111" ht="15"/>
    <row r="45112" ht="15"/>
    <row r="45113" ht="15"/>
    <row r="45114" ht="15"/>
    <row r="45115" ht="15"/>
    <row r="45116" ht="15"/>
    <row r="45117" ht="15"/>
    <row r="45118" ht="15"/>
    <row r="45119" ht="15"/>
    <row r="45120" ht="15"/>
    <row r="45121" ht="15"/>
    <row r="45122" ht="15"/>
    <row r="45123" ht="15"/>
    <row r="45124" ht="15"/>
    <row r="45125" ht="15"/>
    <row r="45126" ht="15"/>
    <row r="45127" ht="15"/>
    <row r="45128" ht="15"/>
    <row r="45129" ht="15"/>
    <row r="45130" ht="15"/>
    <row r="45131" ht="15"/>
    <row r="45132" ht="15"/>
    <row r="45133" ht="15"/>
    <row r="45134" ht="15"/>
    <row r="45135" ht="15"/>
    <row r="45136" ht="15"/>
    <row r="45137" ht="15"/>
    <row r="45138" ht="15"/>
    <row r="45139" ht="15"/>
    <row r="45140" ht="15"/>
    <row r="45141" ht="15"/>
    <row r="45142" ht="15"/>
    <row r="45143" ht="15"/>
    <row r="45144" ht="15"/>
    <row r="45145" ht="15"/>
    <row r="45146" ht="15"/>
    <row r="45147" ht="15"/>
    <row r="45148" ht="15"/>
    <row r="45149" ht="15"/>
    <row r="45150" ht="15"/>
    <row r="45151" ht="15"/>
    <row r="45152" ht="15"/>
    <row r="45153" ht="15"/>
    <row r="45154" ht="15"/>
    <row r="45155" ht="15"/>
    <row r="45156" ht="15"/>
    <row r="45157" ht="15"/>
    <row r="45158" ht="15"/>
    <row r="45159" ht="15"/>
    <row r="45160" ht="15"/>
    <row r="45161" ht="15"/>
    <row r="45162" ht="15"/>
    <row r="45163" ht="15"/>
    <row r="45164" ht="15"/>
    <row r="45165" ht="15"/>
    <row r="45166" ht="15"/>
    <row r="45167" ht="15"/>
    <row r="45168" ht="15"/>
    <row r="45169" ht="15"/>
    <row r="45170" ht="15"/>
    <row r="45171" ht="15"/>
    <row r="45172" ht="15"/>
    <row r="45173" ht="15"/>
    <row r="45174" ht="15"/>
    <row r="45175" ht="15"/>
    <row r="45176" ht="15"/>
    <row r="45177" ht="15"/>
    <row r="45178" ht="15"/>
    <row r="45179" ht="15"/>
    <row r="45180" ht="15"/>
    <row r="45181" ht="15"/>
    <row r="45182" ht="15"/>
    <row r="45183" ht="15"/>
    <row r="45184" ht="15"/>
    <row r="45185" ht="15"/>
    <row r="45186" ht="15"/>
    <row r="45187" ht="15"/>
    <row r="45188" ht="15"/>
    <row r="45189" ht="15"/>
    <row r="45190" ht="15"/>
    <row r="45191" ht="15"/>
    <row r="45192" ht="15"/>
    <row r="45193" ht="15"/>
    <row r="45194" ht="15"/>
    <row r="45195" ht="15"/>
    <row r="45196" ht="15"/>
    <row r="45197" ht="15"/>
    <row r="45198" ht="15"/>
    <row r="45199" ht="15"/>
    <row r="45200" ht="15"/>
    <row r="45201" ht="15"/>
    <row r="45202" ht="15"/>
    <row r="45203" ht="15"/>
    <row r="45204" ht="15"/>
    <row r="45205" ht="15"/>
    <row r="45206" ht="15"/>
    <row r="45207" ht="15"/>
    <row r="45208" ht="15"/>
    <row r="45209" ht="15"/>
    <row r="45210" ht="15"/>
    <row r="45211" ht="15"/>
    <row r="45212" ht="15"/>
    <row r="45213" ht="15"/>
    <row r="45214" ht="15"/>
    <row r="45215" ht="15"/>
    <row r="45216" ht="15"/>
    <row r="45217" ht="15"/>
    <row r="45218" ht="15"/>
    <row r="45219" ht="15"/>
    <row r="45220" ht="15"/>
    <row r="45221" ht="15"/>
    <row r="45222" ht="15"/>
    <row r="45223" ht="15"/>
    <row r="45224" ht="15"/>
    <row r="45225" ht="15"/>
    <row r="45226" ht="15"/>
    <row r="45227" ht="15"/>
    <row r="45228" ht="15"/>
    <row r="45229" ht="15"/>
    <row r="45230" ht="15"/>
    <row r="45231" ht="15"/>
    <row r="45232" ht="15"/>
    <row r="45233" ht="15"/>
    <row r="45234" ht="15"/>
    <row r="45235" ht="15"/>
    <row r="45236" ht="15"/>
    <row r="45237" ht="15"/>
    <row r="45238" ht="15"/>
    <row r="45239" ht="15"/>
    <row r="45240" ht="15"/>
    <row r="45241" ht="15"/>
    <row r="45242" ht="15"/>
    <row r="45243" ht="15"/>
    <row r="45244" ht="15"/>
    <row r="45245" ht="15"/>
    <row r="45246" ht="15"/>
    <row r="45247" ht="15"/>
    <row r="45248" ht="15"/>
    <row r="45249" ht="15"/>
    <row r="45250" ht="15"/>
    <row r="45251" ht="15"/>
    <row r="45252" ht="15"/>
    <row r="45253" ht="15"/>
    <row r="45254" ht="15"/>
    <row r="45255" ht="15"/>
    <row r="45256" ht="15"/>
    <row r="45257" ht="15"/>
    <row r="45258" ht="15"/>
    <row r="45259" ht="15"/>
    <row r="45260" ht="15"/>
    <row r="45261" ht="15"/>
    <row r="45262" ht="15"/>
    <row r="45263" ht="15"/>
    <row r="45264" ht="15"/>
    <row r="45265" ht="15"/>
    <row r="45266" ht="15"/>
    <row r="45267" ht="15"/>
    <row r="45268" ht="15"/>
    <row r="45269" ht="15"/>
    <row r="45270" ht="15"/>
    <row r="45271" ht="15"/>
    <row r="45272" ht="15"/>
    <row r="45273" ht="15"/>
    <row r="45274" ht="15"/>
    <row r="45275" ht="15"/>
    <row r="45276" ht="15"/>
    <row r="45277" ht="15"/>
    <row r="45278" ht="15"/>
    <row r="45279" ht="15"/>
    <row r="45280" ht="15"/>
    <row r="45281" ht="15"/>
    <row r="45282" ht="15"/>
    <row r="45283" ht="15"/>
    <row r="45284" ht="15"/>
    <row r="45285" ht="15"/>
    <row r="45286" ht="15"/>
    <row r="45287" ht="15"/>
    <row r="45288" ht="15"/>
    <row r="45289" ht="15"/>
    <row r="45290" ht="15"/>
    <row r="45291" ht="15"/>
    <row r="45292" ht="15"/>
    <row r="45293" ht="15"/>
    <row r="45294" ht="15"/>
    <row r="45295" ht="15"/>
    <row r="45296" ht="15"/>
    <row r="45297" ht="15"/>
    <row r="45298" ht="15"/>
    <row r="45299" ht="15"/>
    <row r="45300" ht="15"/>
    <row r="45301" ht="15"/>
    <row r="45302" ht="15"/>
    <row r="45303" ht="15"/>
    <row r="45304" ht="15"/>
    <row r="45305" ht="15"/>
    <row r="45306" ht="15"/>
    <row r="45307" ht="15"/>
    <row r="45308" ht="15"/>
    <row r="45309" ht="15"/>
    <row r="45310" ht="15"/>
    <row r="45311" ht="15"/>
    <row r="45312" ht="15"/>
    <row r="45313" ht="15"/>
    <row r="45314" ht="15"/>
    <row r="45315" ht="15"/>
    <row r="45316" ht="15"/>
    <row r="45317" ht="15"/>
    <row r="45318" ht="15"/>
    <row r="45319" ht="15"/>
    <row r="45320" ht="15"/>
    <row r="45321" ht="15"/>
    <row r="45322" ht="15"/>
    <row r="45323" ht="15"/>
    <row r="45324" ht="15"/>
    <row r="45325" ht="15"/>
    <row r="45326" ht="15"/>
    <row r="45327" ht="15"/>
    <row r="45328" ht="15"/>
    <row r="45329" ht="15"/>
    <row r="45330" ht="15"/>
    <row r="45331" ht="15"/>
    <row r="45332" ht="15"/>
    <row r="45333" ht="15"/>
    <row r="45334" ht="15"/>
    <row r="45335" ht="15"/>
    <row r="45336" ht="15"/>
    <row r="45337" ht="15"/>
    <row r="45338" ht="15"/>
    <row r="45339" ht="15"/>
    <row r="45340" ht="15"/>
    <row r="45341" ht="15"/>
    <row r="45342" ht="15"/>
    <row r="45343" ht="15"/>
    <row r="45344" ht="15"/>
    <row r="45345" ht="15"/>
    <row r="45346" ht="15"/>
    <row r="45347" ht="15"/>
    <row r="45348" ht="15"/>
    <row r="45349" ht="15"/>
    <row r="45350" ht="15"/>
    <row r="45351" ht="15"/>
    <row r="45352" ht="15"/>
    <row r="45353" ht="15"/>
    <row r="45354" ht="15"/>
    <row r="45355" ht="15"/>
    <row r="45356" ht="15"/>
    <row r="45357" ht="15"/>
    <row r="45358" ht="15"/>
    <row r="45359" ht="15"/>
    <row r="45360" ht="15"/>
    <row r="45361" ht="15"/>
    <row r="45362" ht="15"/>
    <row r="45363" ht="15"/>
    <row r="45364" ht="15"/>
    <row r="45365" ht="15"/>
    <row r="45366" ht="15"/>
    <row r="45367" ht="15"/>
    <row r="45368" ht="15"/>
    <row r="45369" ht="15"/>
    <row r="45370" ht="15"/>
    <row r="45371" ht="15"/>
    <row r="45372" ht="15"/>
    <row r="45373" ht="15"/>
    <row r="45374" ht="15"/>
    <row r="45375" ht="15"/>
    <row r="45376" ht="15"/>
    <row r="45377" ht="15"/>
    <row r="45378" ht="15"/>
    <row r="45379" ht="15"/>
    <row r="45380" ht="15"/>
    <row r="45381" ht="15"/>
    <row r="45382" ht="15"/>
    <row r="45383" ht="15"/>
    <row r="45384" ht="15"/>
    <row r="45385" ht="15"/>
    <row r="45386" ht="15"/>
    <row r="45387" ht="15"/>
    <row r="45388" ht="15"/>
    <row r="45389" ht="15"/>
    <row r="45390" ht="15"/>
    <row r="45391" ht="15"/>
    <row r="45392" ht="15"/>
    <row r="45393" ht="15"/>
    <row r="45394" ht="15"/>
    <row r="45395" ht="15"/>
    <row r="45396" ht="15"/>
    <row r="45397" ht="15"/>
    <row r="45398" ht="15"/>
    <row r="45399" ht="15"/>
    <row r="45400" ht="15"/>
    <row r="45401" ht="15"/>
    <row r="45402" ht="15"/>
    <row r="45403" ht="15"/>
    <row r="45404" ht="15"/>
    <row r="45405" ht="15"/>
    <row r="45406" ht="15"/>
    <row r="45407" ht="15"/>
    <row r="45408" ht="15"/>
    <row r="45409" ht="15"/>
    <row r="45410" ht="15"/>
    <row r="45411" ht="15"/>
    <row r="45412" ht="15"/>
    <row r="45413" ht="15"/>
    <row r="45414" ht="15"/>
    <row r="45415" ht="15"/>
    <row r="45416" ht="15"/>
    <row r="45417" ht="15"/>
    <row r="45418" ht="15"/>
    <row r="45419" ht="15"/>
    <row r="45420" ht="15"/>
    <row r="45421" ht="15"/>
    <row r="45422" ht="15"/>
    <row r="45423" ht="15"/>
    <row r="45424" ht="15"/>
    <row r="45425" ht="15"/>
    <row r="45426" ht="15"/>
    <row r="45427" ht="15"/>
    <row r="45428" ht="15"/>
    <row r="45429" ht="15"/>
    <row r="45430" ht="15"/>
    <row r="45431" ht="15"/>
    <row r="45432" ht="15"/>
    <row r="45433" ht="15"/>
    <row r="45434" ht="15"/>
    <row r="45435" ht="15"/>
    <row r="45436" ht="15"/>
    <row r="45437" ht="15"/>
    <row r="45438" ht="15"/>
    <row r="45439" ht="15"/>
    <row r="45440" ht="15"/>
    <row r="45441" ht="15"/>
    <row r="45442" ht="15"/>
    <row r="45443" ht="15"/>
    <row r="45444" ht="15"/>
    <row r="45445" ht="15"/>
    <row r="45446" ht="15"/>
    <row r="45447" ht="15"/>
    <row r="45448" ht="15"/>
    <row r="45449" ht="15"/>
    <row r="45450" ht="15"/>
    <row r="45451" ht="15"/>
    <row r="45452" ht="15"/>
    <row r="45453" ht="15"/>
    <row r="45454" ht="15"/>
    <row r="45455" ht="15"/>
    <row r="45456" ht="15"/>
    <row r="45457" ht="15"/>
    <row r="45458" ht="15"/>
    <row r="45459" ht="15"/>
    <row r="45460" ht="15"/>
    <row r="45461" ht="15"/>
    <row r="45462" ht="15"/>
    <row r="45463" ht="15"/>
    <row r="45464" ht="15"/>
    <row r="45465" ht="15"/>
    <row r="45466" ht="15"/>
    <row r="45467" ht="15"/>
    <row r="45468" ht="15"/>
    <row r="45469" ht="15"/>
    <row r="45470" ht="15"/>
    <row r="45471" ht="15"/>
    <row r="45472" ht="15"/>
    <row r="45473" ht="15"/>
    <row r="45474" ht="15"/>
    <row r="45475" ht="15"/>
    <row r="45476" ht="15"/>
    <row r="45477" ht="15"/>
    <row r="45478" ht="15"/>
    <row r="45479" ht="15"/>
    <row r="45480" ht="15"/>
    <row r="45481" ht="15"/>
    <row r="45482" ht="15"/>
    <row r="45483" ht="15"/>
    <row r="45484" ht="15"/>
    <row r="45485" ht="15"/>
    <row r="45486" ht="15"/>
    <row r="45487" ht="15"/>
    <row r="45488" ht="15"/>
    <row r="45489" ht="15"/>
    <row r="45490" ht="15"/>
    <row r="45491" ht="15"/>
    <row r="45492" ht="15"/>
    <row r="45493" ht="15"/>
    <row r="45494" ht="15"/>
    <row r="45495" ht="15"/>
    <row r="45496" ht="15"/>
    <row r="45497" ht="15"/>
    <row r="45498" ht="15"/>
    <row r="45499" ht="15"/>
    <row r="45500" ht="15"/>
    <row r="45501" ht="15"/>
    <row r="45502" ht="15"/>
    <row r="45503" ht="15"/>
    <row r="45504" ht="15"/>
    <row r="45505" ht="15"/>
    <row r="45506" ht="15"/>
    <row r="45507" ht="15"/>
    <row r="45508" ht="15"/>
    <row r="45509" ht="15"/>
    <row r="45510" ht="15"/>
    <row r="45511" ht="15"/>
    <row r="45512" ht="15"/>
    <row r="45513" ht="15"/>
    <row r="45514" ht="15"/>
    <row r="45515" ht="15"/>
    <row r="45516" ht="15"/>
    <row r="45517" ht="15"/>
    <row r="45518" ht="15"/>
    <row r="45519" ht="15"/>
    <row r="45520" ht="15"/>
    <row r="45521" ht="15"/>
    <row r="45522" ht="15"/>
    <row r="45523" ht="15"/>
    <row r="45524" ht="15"/>
    <row r="45525" ht="15"/>
    <row r="45526" ht="15"/>
    <row r="45527" ht="15"/>
    <row r="45528" ht="15"/>
    <row r="45529" ht="15"/>
    <row r="45530" ht="15"/>
    <row r="45531" ht="15"/>
    <row r="45532" ht="15"/>
    <row r="45533" ht="15"/>
    <row r="45534" ht="15"/>
    <row r="45535" ht="15"/>
    <row r="45536" ht="15"/>
    <row r="45537" ht="15"/>
    <row r="45538" ht="15"/>
    <row r="45539" ht="15"/>
    <row r="45540" ht="15"/>
    <row r="45541" ht="15"/>
    <row r="45542" ht="15"/>
    <row r="45543" ht="15"/>
    <row r="45544" ht="15"/>
    <row r="45545" ht="15"/>
    <row r="45546" ht="15"/>
    <row r="45547" ht="15"/>
    <row r="45548" ht="15"/>
    <row r="45549" ht="15"/>
    <row r="45550" ht="15"/>
    <row r="45551" ht="15"/>
    <row r="45552" ht="15"/>
    <row r="45553" ht="15"/>
    <row r="45554" ht="15"/>
    <row r="45555" ht="15"/>
    <row r="45556" ht="15"/>
    <row r="45557" ht="15"/>
    <row r="45558" ht="15"/>
    <row r="45559" ht="15"/>
    <row r="45560" ht="15"/>
    <row r="45561" ht="15"/>
    <row r="45562" ht="15"/>
    <row r="45563" ht="15"/>
    <row r="45564" ht="15"/>
    <row r="45565" ht="15"/>
    <row r="45566" ht="15"/>
    <row r="45567" ht="15"/>
    <row r="45568" ht="15"/>
    <row r="45569" ht="15"/>
    <row r="45570" ht="15"/>
    <row r="45571" ht="15"/>
    <row r="45572" ht="15"/>
    <row r="45573" ht="15"/>
    <row r="45574" ht="15"/>
    <row r="45575" ht="15"/>
    <row r="45576" ht="15"/>
    <row r="45577" ht="15"/>
    <row r="45578" ht="15"/>
    <row r="45579" ht="15"/>
    <row r="45580" ht="15"/>
    <row r="45581" ht="15"/>
    <row r="45582" ht="15"/>
    <row r="45583" ht="15"/>
    <row r="45584" ht="15"/>
    <row r="45585" ht="15"/>
    <row r="45586" ht="15"/>
    <row r="45587" ht="15"/>
    <row r="45588" ht="15"/>
    <row r="45589" ht="15"/>
    <row r="45590" ht="15"/>
    <row r="45591" ht="15"/>
    <row r="45592" ht="15"/>
    <row r="45593" ht="15"/>
    <row r="45594" ht="15"/>
    <row r="45595" ht="15"/>
    <row r="45596" ht="15"/>
    <row r="45597" ht="15"/>
    <row r="45598" ht="15"/>
    <row r="45599" ht="15"/>
    <row r="45600" ht="15"/>
    <row r="45601" ht="15"/>
    <row r="45602" ht="15"/>
    <row r="45603" ht="15"/>
    <row r="45604" ht="15"/>
    <row r="45605" ht="15"/>
    <row r="45606" ht="15"/>
    <row r="45607" ht="15"/>
    <row r="45608" ht="15"/>
    <row r="45609" ht="15"/>
    <row r="45610" ht="15"/>
    <row r="45611" ht="15"/>
    <row r="45612" ht="15"/>
    <row r="45613" ht="15"/>
    <row r="45614" ht="15"/>
    <row r="45615" ht="15"/>
    <row r="45616" ht="15"/>
    <row r="45617" ht="15"/>
    <row r="45618" ht="15"/>
    <row r="45619" ht="15"/>
    <row r="45620" ht="15"/>
    <row r="45621" ht="15"/>
    <row r="45622" ht="15"/>
    <row r="45623" ht="15"/>
    <row r="45624" ht="15"/>
    <row r="45625" ht="15"/>
    <row r="45626" ht="15"/>
    <row r="45627" ht="15"/>
    <row r="45628" ht="15"/>
    <row r="45629" ht="15"/>
    <row r="45630" ht="15"/>
    <row r="45631" ht="15"/>
    <row r="45632" ht="15"/>
    <row r="45633" ht="15"/>
    <row r="45634" ht="15"/>
    <row r="45635" ht="15"/>
    <row r="45636" ht="15"/>
    <row r="45637" ht="15"/>
    <row r="45638" ht="15"/>
    <row r="45639" ht="15"/>
    <row r="45640" ht="15"/>
    <row r="45641" ht="15"/>
    <row r="45642" ht="15"/>
    <row r="45643" ht="15"/>
    <row r="45644" ht="15"/>
    <row r="45645" ht="15"/>
    <row r="45646" ht="15"/>
    <row r="45647" ht="15"/>
    <row r="45648" ht="15"/>
    <row r="45649" ht="15"/>
    <row r="45650" ht="15"/>
    <row r="45651" ht="15"/>
    <row r="45652" ht="15"/>
    <row r="45653" ht="15"/>
    <row r="45654" ht="15"/>
    <row r="45655" ht="15"/>
    <row r="45656" ht="15"/>
    <row r="45657" ht="15"/>
    <row r="45658" ht="15"/>
    <row r="45659" ht="15"/>
    <row r="45660" ht="15"/>
    <row r="45661" ht="15"/>
    <row r="45662" ht="15"/>
    <row r="45663" ht="15"/>
    <row r="45664" ht="15"/>
    <row r="45665" ht="15"/>
    <row r="45666" ht="15"/>
    <row r="45667" ht="15"/>
    <row r="45668" ht="15"/>
    <row r="45669" ht="15"/>
    <row r="45670" ht="15"/>
    <row r="45671" ht="15"/>
    <row r="45672" ht="15"/>
    <row r="45673" ht="15"/>
    <row r="45674" ht="15"/>
    <row r="45675" ht="15"/>
    <row r="45676" ht="15"/>
    <row r="45677" ht="15"/>
    <row r="45678" ht="15"/>
    <row r="45679" ht="15"/>
    <row r="45680" ht="15"/>
    <row r="45681" ht="15"/>
    <row r="45682" ht="15"/>
    <row r="45683" ht="15"/>
    <row r="45684" ht="15"/>
    <row r="45685" ht="15"/>
    <row r="45686" ht="15"/>
    <row r="45687" ht="15"/>
    <row r="45688" ht="15"/>
    <row r="45689" ht="15"/>
    <row r="45690" ht="15"/>
    <row r="45691" ht="15"/>
    <row r="45692" ht="15"/>
    <row r="45693" ht="15"/>
    <row r="45694" ht="15"/>
    <row r="45695" ht="15"/>
    <row r="45696" ht="15"/>
    <row r="45697" ht="15"/>
    <row r="45698" ht="15"/>
    <row r="45699" ht="15"/>
    <row r="45700" ht="15"/>
    <row r="45701" ht="15"/>
    <row r="45702" ht="15"/>
    <row r="45703" ht="15"/>
    <row r="45704" ht="15"/>
    <row r="45705" ht="15"/>
    <row r="45706" ht="15"/>
    <row r="45707" ht="15"/>
    <row r="45708" ht="15"/>
    <row r="45709" ht="15"/>
    <row r="45710" ht="15"/>
    <row r="45711" ht="15"/>
    <row r="45712" ht="15"/>
    <row r="45713" ht="15"/>
    <row r="45714" ht="15"/>
    <row r="45715" ht="15"/>
    <row r="45716" ht="15"/>
    <row r="45717" ht="15"/>
    <row r="45718" ht="15"/>
    <row r="45719" ht="15"/>
    <row r="45720" ht="15"/>
    <row r="45721" ht="15"/>
    <row r="45722" ht="15"/>
    <row r="45723" ht="15"/>
    <row r="45724" ht="15"/>
    <row r="45725" ht="15"/>
    <row r="45726" ht="15"/>
    <row r="45727" ht="15"/>
    <row r="45728" ht="15"/>
    <row r="45729" ht="15"/>
    <row r="45730" ht="15"/>
    <row r="45731" ht="15"/>
    <row r="45732" ht="15"/>
    <row r="45733" ht="15"/>
    <row r="45734" ht="15"/>
    <row r="45735" ht="15"/>
    <row r="45736" ht="15"/>
    <row r="45737" ht="15"/>
    <row r="45738" ht="15"/>
    <row r="45739" ht="15"/>
    <row r="45740" ht="15"/>
    <row r="45741" ht="15"/>
    <row r="45742" ht="15"/>
    <row r="45743" ht="15"/>
    <row r="45744" ht="15"/>
    <row r="45745" ht="15"/>
    <row r="45746" ht="15"/>
    <row r="45747" ht="15"/>
    <row r="45748" ht="15"/>
    <row r="45749" ht="15"/>
    <row r="45750" ht="15"/>
    <row r="45751" ht="15"/>
    <row r="45752" ht="15"/>
    <row r="45753" ht="15"/>
    <row r="45754" ht="15"/>
    <row r="45755" ht="15"/>
    <row r="45756" ht="15"/>
    <row r="45757" ht="15"/>
    <row r="45758" ht="15"/>
    <row r="45759" ht="15"/>
    <row r="45760" ht="15"/>
    <row r="45761" ht="15"/>
    <row r="45762" ht="15"/>
    <row r="45763" ht="15"/>
    <row r="45764" ht="15"/>
    <row r="45765" ht="15"/>
    <row r="45766" ht="15"/>
    <row r="45767" ht="15"/>
    <row r="45768" ht="15"/>
    <row r="45769" ht="15"/>
    <row r="45770" ht="15"/>
    <row r="45771" ht="15"/>
    <row r="45772" ht="15"/>
    <row r="45773" ht="15"/>
    <row r="45774" ht="15"/>
    <row r="45775" ht="15"/>
    <row r="45776" ht="15"/>
    <row r="45777" ht="15"/>
    <row r="45778" ht="15"/>
    <row r="45779" ht="15"/>
    <row r="45780" ht="15"/>
    <row r="45781" ht="15"/>
    <row r="45782" ht="15"/>
    <row r="45783" ht="15"/>
    <row r="45784" ht="15"/>
    <row r="45785" ht="15"/>
    <row r="45786" ht="15"/>
    <row r="45787" ht="15"/>
    <row r="45788" ht="15"/>
    <row r="45789" ht="15"/>
    <row r="45790" ht="15"/>
    <row r="45791" ht="15"/>
    <row r="45792" ht="15"/>
    <row r="45793" ht="15"/>
    <row r="45794" ht="15"/>
    <row r="45795" ht="15"/>
    <row r="45796" ht="15"/>
    <row r="45797" ht="15"/>
    <row r="45798" ht="15"/>
    <row r="45799" ht="15"/>
    <row r="45800" ht="15"/>
    <row r="45801" ht="15"/>
    <row r="45802" ht="15"/>
    <row r="45803" ht="15"/>
    <row r="45804" ht="15"/>
    <row r="45805" ht="15"/>
    <row r="45806" ht="15"/>
    <row r="45807" ht="15"/>
    <row r="45808" ht="15"/>
    <row r="45809" ht="15"/>
    <row r="45810" ht="15"/>
    <row r="45811" ht="15"/>
    <row r="45812" ht="15"/>
    <row r="45813" ht="15"/>
    <row r="45814" ht="15"/>
    <row r="45815" ht="15"/>
    <row r="45816" ht="15"/>
    <row r="45817" ht="15"/>
    <row r="45818" ht="15"/>
    <row r="45819" ht="15"/>
    <row r="45820" ht="15"/>
    <row r="45821" ht="15"/>
    <row r="45822" ht="15"/>
    <row r="45823" ht="15"/>
    <row r="45824" ht="15"/>
    <row r="45825" ht="15"/>
    <row r="45826" ht="15"/>
    <row r="45827" ht="15"/>
    <row r="45828" ht="15"/>
    <row r="45829" ht="15"/>
    <row r="45830" ht="15"/>
    <row r="45831" ht="15"/>
    <row r="45832" ht="15"/>
    <row r="45833" ht="15"/>
    <row r="45834" ht="15"/>
    <row r="45835" ht="15"/>
    <row r="45836" ht="15"/>
    <row r="45837" ht="15"/>
    <row r="45838" ht="15"/>
    <row r="45839" ht="15"/>
    <row r="45840" ht="15"/>
    <row r="45841" ht="15"/>
    <row r="45842" ht="15"/>
    <row r="45843" ht="15"/>
    <row r="45844" ht="15"/>
    <row r="45845" ht="15"/>
    <row r="45846" ht="15"/>
    <row r="45847" ht="15"/>
    <row r="45848" ht="15"/>
    <row r="45849" ht="15"/>
    <row r="45850" ht="15"/>
    <row r="45851" ht="15"/>
    <row r="45852" ht="15"/>
    <row r="45853" ht="15"/>
    <row r="45854" ht="15"/>
    <row r="45855" ht="15"/>
    <row r="45856" ht="15"/>
    <row r="45857" ht="15"/>
    <row r="45858" ht="15"/>
    <row r="45859" ht="15"/>
    <row r="45860" ht="15"/>
    <row r="45861" ht="15"/>
    <row r="45862" ht="15"/>
    <row r="45863" ht="15"/>
    <row r="45864" ht="15"/>
    <row r="45865" ht="15"/>
    <row r="45866" ht="15"/>
    <row r="45867" ht="15"/>
    <row r="45868" ht="15"/>
    <row r="45869" ht="15"/>
    <row r="45870" ht="15"/>
    <row r="45871" ht="15"/>
    <row r="45872" ht="15"/>
    <row r="45873" ht="15"/>
    <row r="45874" ht="15"/>
    <row r="45875" ht="15"/>
    <row r="45876" ht="15"/>
    <row r="45877" ht="15"/>
    <row r="45878" ht="15"/>
    <row r="45879" ht="15"/>
    <row r="45880" ht="15"/>
    <row r="45881" ht="15"/>
    <row r="45882" ht="15"/>
    <row r="45883" ht="15"/>
    <row r="45884" ht="15"/>
    <row r="45885" ht="15"/>
    <row r="45886" ht="15"/>
    <row r="45887" ht="15"/>
    <row r="45888" ht="15"/>
    <row r="45889" ht="15"/>
    <row r="45890" ht="15"/>
    <row r="45891" ht="15"/>
    <row r="45892" ht="15"/>
    <row r="45893" ht="15"/>
    <row r="45894" ht="15"/>
    <row r="45895" ht="15"/>
    <row r="45896" ht="15"/>
    <row r="45897" ht="15"/>
    <row r="45898" ht="15"/>
    <row r="45899" ht="15"/>
    <row r="45900" ht="15"/>
    <row r="45901" ht="15"/>
    <row r="45902" ht="15"/>
    <row r="45903" ht="15"/>
    <row r="45904" ht="15"/>
    <row r="45905" ht="15"/>
    <row r="45906" ht="15"/>
    <row r="45907" ht="15"/>
    <row r="45908" ht="15"/>
    <row r="45909" ht="15"/>
    <row r="45910" ht="15"/>
    <row r="45911" ht="15"/>
    <row r="45912" ht="15"/>
    <row r="45913" ht="15"/>
    <row r="45914" ht="15"/>
    <row r="45915" ht="15"/>
    <row r="45916" ht="15"/>
    <row r="45917" ht="15"/>
    <row r="45918" ht="15"/>
    <row r="45919" ht="15"/>
    <row r="45920" ht="15"/>
    <row r="45921" ht="15"/>
    <row r="45922" ht="15"/>
    <row r="45923" ht="15"/>
    <row r="45924" ht="15"/>
    <row r="45925" ht="15"/>
    <row r="45926" ht="15"/>
    <row r="45927" ht="15"/>
    <row r="45928" ht="15"/>
    <row r="45929" ht="15"/>
    <row r="45930" ht="15"/>
    <row r="45931" ht="15"/>
    <row r="45932" ht="15"/>
    <row r="45933" ht="15"/>
    <row r="45934" ht="15"/>
    <row r="45935" ht="15"/>
    <row r="45936" ht="15"/>
    <row r="45937" ht="15"/>
    <row r="45938" ht="15"/>
    <row r="45939" ht="15"/>
    <row r="45940" ht="15"/>
    <row r="45941" ht="15"/>
    <row r="45942" ht="15"/>
    <row r="45943" ht="15"/>
    <row r="45944" ht="15"/>
    <row r="45945" ht="15"/>
    <row r="45946" ht="15"/>
    <row r="45947" ht="15"/>
    <row r="45948" ht="15"/>
    <row r="45949" ht="15"/>
    <row r="45950" ht="15"/>
    <row r="45951" ht="15"/>
    <row r="45952" ht="15"/>
    <row r="45953" ht="15"/>
    <row r="45954" ht="15"/>
    <row r="45955" ht="15"/>
    <row r="45956" ht="15"/>
    <row r="45957" ht="15"/>
    <row r="45958" ht="15"/>
    <row r="45959" ht="15"/>
    <row r="45960" ht="15"/>
    <row r="45961" ht="15"/>
    <row r="45962" ht="15"/>
    <row r="45963" ht="15"/>
    <row r="45964" ht="15"/>
    <row r="45965" ht="15"/>
    <row r="45966" ht="15"/>
    <row r="45967" ht="15"/>
    <row r="45968" ht="15"/>
    <row r="45969" ht="15"/>
    <row r="45970" ht="15"/>
    <row r="45971" ht="15"/>
    <row r="45972" ht="15"/>
    <row r="45973" ht="15"/>
    <row r="45974" ht="15"/>
    <row r="45975" ht="15"/>
    <row r="45976" ht="15"/>
    <row r="45977" ht="15"/>
    <row r="45978" ht="15"/>
    <row r="45979" ht="15"/>
    <row r="45980" ht="15"/>
    <row r="45981" ht="15"/>
    <row r="45982" ht="15"/>
    <row r="45983" ht="15"/>
    <row r="45984" ht="15"/>
    <row r="45985" ht="15"/>
    <row r="45986" ht="15"/>
    <row r="45987" ht="15"/>
    <row r="45988" ht="15"/>
    <row r="45989" ht="15"/>
    <row r="45990" ht="15"/>
    <row r="45991" ht="15"/>
    <row r="45992" ht="15"/>
    <row r="45993" ht="15"/>
    <row r="45994" ht="15"/>
    <row r="45995" ht="15"/>
    <row r="45996" ht="15"/>
    <row r="45997" ht="15"/>
    <row r="45998" ht="15"/>
    <row r="45999" ht="15"/>
    <row r="46000" ht="15"/>
    <row r="46001" ht="15"/>
    <row r="46002" ht="15"/>
    <row r="46003" ht="15"/>
    <row r="46004" ht="15"/>
    <row r="46005" ht="15"/>
    <row r="46006" ht="15"/>
    <row r="46007" ht="15"/>
    <row r="46008" ht="15"/>
    <row r="46009" ht="15"/>
    <row r="46010" ht="15"/>
    <row r="46011" ht="15"/>
    <row r="46012" ht="15"/>
    <row r="46013" ht="15"/>
    <row r="46014" ht="15"/>
    <row r="46015" ht="15"/>
    <row r="46016" ht="15"/>
    <row r="46017" ht="15"/>
    <row r="46018" ht="15"/>
    <row r="46019" ht="15"/>
    <row r="46020" ht="15"/>
    <row r="46021" ht="15"/>
    <row r="46022" ht="15"/>
    <row r="46023" ht="15"/>
    <row r="46024" ht="15"/>
    <row r="46025" ht="15"/>
    <row r="46026" ht="15"/>
    <row r="46027" ht="15"/>
    <row r="46028" ht="15"/>
    <row r="46029" ht="15"/>
    <row r="46030" ht="15"/>
    <row r="46031" ht="15"/>
    <row r="46032" ht="15"/>
    <row r="46033" ht="15"/>
    <row r="46034" ht="15"/>
    <row r="46035" ht="15"/>
    <row r="46036" ht="15"/>
    <row r="46037" ht="15"/>
    <row r="46038" ht="15"/>
    <row r="46039" ht="15"/>
    <row r="46040" ht="15"/>
    <row r="46041" ht="15"/>
    <row r="46042" ht="15"/>
    <row r="46043" ht="15"/>
    <row r="46044" ht="15"/>
    <row r="46045" ht="15"/>
    <row r="46046" ht="15"/>
    <row r="46047" ht="15"/>
    <row r="46048" ht="15"/>
    <row r="46049" ht="15"/>
    <row r="46050" ht="15"/>
    <row r="46051" ht="15"/>
    <row r="46052" ht="15"/>
    <row r="46053" ht="15"/>
    <row r="46054" ht="15"/>
    <row r="46055" ht="15"/>
    <row r="46056" ht="15"/>
    <row r="46057" ht="15"/>
    <row r="46058" ht="15"/>
    <row r="46059" ht="15"/>
    <row r="46060" ht="15"/>
    <row r="46061" ht="15"/>
    <row r="46062" ht="15"/>
    <row r="46063" ht="15"/>
    <row r="46064" ht="15"/>
    <row r="46065" ht="15"/>
    <row r="46066" ht="15"/>
    <row r="46067" ht="15"/>
    <row r="46068" ht="15"/>
    <row r="46069" ht="15"/>
    <row r="46070" ht="15"/>
    <row r="46071" ht="15"/>
    <row r="46072" ht="15"/>
    <row r="46073" ht="15"/>
    <row r="46074" ht="15"/>
    <row r="46075" ht="15"/>
    <row r="46076" ht="15"/>
    <row r="46077" ht="15"/>
    <row r="46078" ht="15"/>
    <row r="46079" ht="15"/>
    <row r="46080" ht="15"/>
    <row r="46081" ht="15"/>
    <row r="46082" ht="15"/>
    <row r="46083" ht="15"/>
    <row r="46084" ht="15"/>
    <row r="46085" ht="15"/>
    <row r="46086" ht="15"/>
    <row r="46087" ht="15"/>
    <row r="46088" ht="15"/>
    <row r="46089" ht="15"/>
    <row r="46090" ht="15"/>
    <row r="46091" ht="15"/>
    <row r="46092" ht="15"/>
    <row r="46093" ht="15"/>
    <row r="46094" ht="15"/>
    <row r="46095" ht="15"/>
    <row r="46096" ht="15"/>
    <row r="46097" ht="15"/>
    <row r="46098" ht="15"/>
    <row r="46099" ht="15"/>
    <row r="46100" ht="15"/>
    <row r="46101" ht="15"/>
    <row r="46102" ht="15"/>
    <row r="46103" ht="15"/>
    <row r="46104" ht="15"/>
    <row r="46105" ht="15"/>
    <row r="46106" ht="15"/>
    <row r="46107" ht="15"/>
    <row r="46108" ht="15"/>
    <row r="46109" ht="15"/>
    <row r="46110" ht="15"/>
    <row r="46111" ht="15"/>
    <row r="46112" ht="15"/>
    <row r="46113" ht="15"/>
    <row r="46114" ht="15"/>
    <row r="46115" ht="15"/>
    <row r="46116" ht="15"/>
    <row r="46117" ht="15"/>
    <row r="46118" ht="15"/>
    <row r="46119" ht="15"/>
    <row r="46120" ht="15"/>
    <row r="46121" ht="15"/>
    <row r="46122" ht="15"/>
    <row r="46123" ht="15"/>
    <row r="46124" ht="15"/>
    <row r="46125" ht="15"/>
    <row r="46126" ht="15"/>
    <row r="46127" ht="15"/>
    <row r="46128" ht="15"/>
    <row r="46129" ht="15"/>
    <row r="46130" ht="15"/>
    <row r="46131" ht="15"/>
    <row r="46132" ht="15"/>
    <row r="46133" ht="15"/>
    <row r="46134" ht="15"/>
    <row r="46135" ht="15"/>
    <row r="46136" ht="15"/>
    <row r="46137" ht="15"/>
    <row r="46138" ht="15"/>
    <row r="46139" ht="15"/>
    <row r="46140" ht="15"/>
    <row r="46141" ht="15"/>
    <row r="46142" ht="15"/>
    <row r="46143" ht="15"/>
    <row r="46144" ht="15"/>
    <row r="46145" ht="15"/>
    <row r="46146" ht="15"/>
    <row r="46147" ht="15"/>
    <row r="46148" ht="15"/>
    <row r="46149" ht="15"/>
    <row r="46150" ht="15"/>
    <row r="46151" ht="15"/>
    <row r="46152" ht="15"/>
    <row r="46153" ht="15"/>
    <row r="46154" ht="15"/>
    <row r="46155" ht="15"/>
    <row r="46156" ht="15"/>
    <row r="46157" ht="15"/>
    <row r="46158" ht="15"/>
    <row r="46159" ht="15"/>
    <row r="46160" ht="15"/>
    <row r="46161" ht="15"/>
    <row r="46162" ht="15"/>
    <row r="46163" ht="15"/>
    <row r="46164" ht="15"/>
    <row r="46165" ht="15"/>
    <row r="46166" ht="15"/>
    <row r="46167" ht="15"/>
    <row r="46168" ht="15"/>
    <row r="46169" ht="15"/>
    <row r="46170" ht="15"/>
    <row r="46171" ht="15"/>
    <row r="46172" ht="15"/>
    <row r="46173" ht="15"/>
    <row r="46174" ht="15"/>
    <row r="46175" ht="15"/>
    <row r="46176" ht="15"/>
    <row r="46177" ht="15"/>
    <row r="46178" ht="15"/>
    <row r="46179" ht="15"/>
    <row r="46180" ht="15"/>
    <row r="46181" ht="15"/>
    <row r="46182" ht="15"/>
    <row r="46183" ht="15"/>
    <row r="46184" ht="15"/>
    <row r="46185" ht="15"/>
    <row r="46186" ht="15"/>
    <row r="46187" ht="15"/>
    <row r="46188" ht="15"/>
    <row r="46189" ht="15"/>
    <row r="46190" ht="15"/>
    <row r="46191" ht="15"/>
    <row r="46192" ht="15"/>
    <row r="46193" ht="15"/>
    <row r="46194" ht="15"/>
    <row r="46195" ht="15"/>
    <row r="46196" ht="15"/>
    <row r="46197" ht="15"/>
    <row r="46198" ht="15"/>
    <row r="46199" ht="15"/>
    <row r="46200" ht="15"/>
    <row r="46201" ht="15"/>
    <row r="46202" ht="15"/>
    <row r="46203" ht="15"/>
    <row r="46204" ht="15"/>
    <row r="46205" ht="15"/>
    <row r="46206" ht="15"/>
    <row r="46207" ht="15"/>
    <row r="46208" ht="15"/>
    <row r="46209" ht="15"/>
    <row r="46210" ht="15"/>
    <row r="46211" ht="15"/>
    <row r="46212" ht="15"/>
    <row r="46213" ht="15"/>
    <row r="46214" ht="15"/>
    <row r="46215" ht="15"/>
    <row r="46216" ht="15"/>
    <row r="46217" ht="15"/>
    <row r="46218" ht="15"/>
    <row r="46219" ht="15"/>
    <row r="46220" ht="15"/>
    <row r="46221" ht="15"/>
    <row r="46222" ht="15"/>
    <row r="46223" ht="15"/>
    <row r="46224" ht="15"/>
    <row r="46225" ht="15"/>
    <row r="46226" ht="15"/>
    <row r="46227" ht="15"/>
    <row r="46228" ht="15"/>
    <row r="46229" ht="15"/>
    <row r="46230" ht="15"/>
    <row r="46231" ht="15"/>
    <row r="46232" ht="15"/>
    <row r="46233" ht="15"/>
    <row r="46234" ht="15"/>
    <row r="46235" ht="15"/>
    <row r="46236" ht="15"/>
    <row r="46237" ht="15"/>
    <row r="46238" ht="15"/>
    <row r="46239" ht="15"/>
    <row r="46240" ht="15"/>
    <row r="46241" ht="15"/>
    <row r="46242" ht="15"/>
    <row r="46243" ht="15"/>
    <row r="46244" ht="15"/>
    <row r="46245" ht="15"/>
    <row r="46246" ht="15"/>
    <row r="46247" ht="15"/>
    <row r="46248" ht="15"/>
    <row r="46249" ht="15"/>
    <row r="46250" ht="15"/>
    <row r="46251" ht="15"/>
    <row r="46252" ht="15"/>
    <row r="46253" ht="15"/>
    <row r="46254" ht="15"/>
    <row r="46255" ht="15"/>
    <row r="46256" ht="15"/>
    <row r="46257" ht="15"/>
    <row r="46258" ht="15"/>
    <row r="46259" ht="15"/>
    <row r="46260" ht="15"/>
    <row r="46261" ht="15"/>
    <row r="46262" ht="15"/>
    <row r="46263" ht="15"/>
    <row r="46264" ht="15"/>
    <row r="46265" ht="15"/>
    <row r="46266" ht="15"/>
    <row r="46267" ht="15"/>
    <row r="46268" ht="15"/>
    <row r="46269" ht="15"/>
    <row r="46270" ht="15"/>
    <row r="46271" ht="15"/>
    <row r="46272" ht="15"/>
    <row r="46273" ht="15"/>
    <row r="46274" ht="15"/>
    <row r="46275" ht="15"/>
    <row r="46276" ht="15"/>
    <row r="46277" ht="15"/>
    <row r="46278" ht="15"/>
    <row r="46279" ht="15"/>
    <row r="46280" ht="15"/>
    <row r="46281" ht="15"/>
    <row r="46282" ht="15"/>
    <row r="46283" ht="15"/>
    <row r="46284" ht="15"/>
    <row r="46285" ht="15"/>
    <row r="46286" ht="15"/>
    <row r="46287" ht="15"/>
    <row r="46288" ht="15"/>
    <row r="46289" ht="15"/>
    <row r="46290" ht="15"/>
    <row r="46291" ht="15"/>
    <row r="46292" ht="15"/>
    <row r="46293" ht="15"/>
    <row r="46294" ht="15"/>
    <row r="46295" ht="15"/>
    <row r="46296" ht="15"/>
    <row r="46297" ht="15"/>
    <row r="46298" ht="15"/>
    <row r="46299" ht="15"/>
    <row r="46300" ht="15"/>
    <row r="46301" ht="15"/>
    <row r="46302" ht="15"/>
    <row r="46303" ht="15"/>
    <row r="46304" ht="15"/>
    <row r="46305" ht="15"/>
    <row r="46306" ht="15"/>
    <row r="46307" ht="15"/>
    <row r="46308" ht="15"/>
    <row r="46309" ht="15"/>
    <row r="46310" ht="15"/>
    <row r="46311" ht="15"/>
    <row r="46312" ht="15"/>
    <row r="46313" ht="15"/>
    <row r="46314" ht="15"/>
    <row r="46315" ht="15"/>
    <row r="46316" ht="15"/>
    <row r="46317" ht="15"/>
    <row r="46318" ht="15"/>
    <row r="46319" ht="15"/>
    <row r="46320" ht="15"/>
    <row r="46321" ht="15"/>
    <row r="46322" ht="15"/>
    <row r="46323" ht="15"/>
    <row r="46324" ht="15"/>
    <row r="46325" ht="15"/>
    <row r="46326" ht="15"/>
    <row r="46327" ht="15"/>
    <row r="46328" ht="15"/>
    <row r="46329" ht="15"/>
    <row r="46330" ht="15"/>
    <row r="46331" ht="15"/>
    <row r="46332" ht="15"/>
    <row r="46333" ht="15"/>
    <row r="46334" ht="15"/>
    <row r="46335" ht="15"/>
    <row r="46336" ht="15"/>
    <row r="46337" ht="15"/>
    <row r="46338" ht="15"/>
    <row r="46339" ht="15"/>
    <row r="46340" ht="15"/>
    <row r="46341" ht="15"/>
    <row r="46342" ht="15"/>
    <row r="46343" ht="15"/>
    <row r="46344" ht="15"/>
    <row r="46345" ht="15"/>
    <row r="46346" ht="15"/>
    <row r="46347" ht="15"/>
    <row r="46348" ht="15"/>
    <row r="46349" ht="15"/>
    <row r="46350" ht="15"/>
    <row r="46351" ht="15"/>
    <row r="46352" ht="15"/>
    <row r="46353" ht="15"/>
    <row r="46354" ht="15"/>
    <row r="46355" ht="15"/>
    <row r="46356" ht="15"/>
    <row r="46357" ht="15"/>
    <row r="46358" ht="15"/>
    <row r="46359" ht="15"/>
    <row r="46360" ht="15"/>
    <row r="46361" ht="15"/>
    <row r="46362" ht="15"/>
    <row r="46363" ht="15"/>
    <row r="46364" ht="15"/>
    <row r="46365" ht="15"/>
    <row r="46366" ht="15"/>
    <row r="46367" ht="15"/>
    <row r="46368" ht="15"/>
    <row r="46369" ht="15"/>
    <row r="46370" ht="15"/>
    <row r="46371" ht="15"/>
    <row r="46372" ht="15"/>
    <row r="46373" ht="15"/>
    <row r="46374" ht="15"/>
    <row r="46375" ht="15"/>
    <row r="46376" ht="15"/>
    <row r="46377" ht="15"/>
    <row r="46378" ht="15"/>
    <row r="46379" ht="15"/>
    <row r="46380" ht="15"/>
    <row r="46381" ht="15"/>
    <row r="46382" ht="15"/>
    <row r="46383" ht="15"/>
    <row r="46384" ht="15"/>
    <row r="46385" ht="15"/>
    <row r="46386" ht="15"/>
    <row r="46387" ht="15"/>
    <row r="46388" ht="15"/>
    <row r="46389" ht="15"/>
    <row r="46390" ht="15"/>
    <row r="46391" ht="15"/>
    <row r="46392" ht="15"/>
    <row r="46393" ht="15"/>
    <row r="46394" ht="15"/>
    <row r="46395" ht="15"/>
    <row r="46396" ht="15"/>
    <row r="46397" ht="15"/>
    <row r="46398" ht="15"/>
    <row r="46399" ht="15"/>
    <row r="46400" ht="15"/>
    <row r="46401" ht="15"/>
    <row r="46402" ht="15"/>
    <row r="46403" ht="15"/>
    <row r="46404" ht="15"/>
    <row r="46405" ht="15"/>
    <row r="46406" ht="15"/>
    <row r="46407" ht="15"/>
    <row r="46408" ht="15"/>
    <row r="46409" ht="15"/>
    <row r="46410" ht="15"/>
    <row r="46411" ht="15"/>
    <row r="46412" ht="15"/>
    <row r="46413" ht="15"/>
    <row r="46414" ht="15"/>
    <row r="46415" ht="15"/>
    <row r="46416" ht="15"/>
    <row r="46417" ht="15"/>
    <row r="46418" ht="15"/>
    <row r="46419" ht="15"/>
    <row r="46420" ht="15"/>
    <row r="46421" ht="15"/>
    <row r="46422" ht="15"/>
    <row r="46423" ht="15"/>
    <row r="46424" ht="15"/>
    <row r="46425" ht="15"/>
    <row r="46426" ht="15"/>
    <row r="46427" ht="15"/>
    <row r="46428" ht="15"/>
    <row r="46429" ht="15"/>
    <row r="46430" ht="15"/>
    <row r="46431" ht="15"/>
    <row r="46432" ht="15"/>
    <row r="46433" ht="15"/>
    <row r="46434" ht="15"/>
    <row r="46435" ht="15"/>
    <row r="46436" ht="15"/>
    <row r="46437" ht="15"/>
    <row r="46438" ht="15"/>
    <row r="46439" ht="15"/>
    <row r="46440" ht="15"/>
    <row r="46441" ht="15"/>
    <row r="46442" ht="15"/>
    <row r="46443" ht="15"/>
    <row r="46444" ht="15"/>
    <row r="46445" ht="15"/>
    <row r="46446" ht="15"/>
    <row r="46447" ht="15"/>
    <row r="46448" ht="15"/>
    <row r="46449" ht="15"/>
    <row r="46450" ht="15"/>
    <row r="46451" ht="15"/>
    <row r="46452" ht="15"/>
    <row r="46453" ht="15"/>
    <row r="46454" ht="15"/>
    <row r="46455" ht="15"/>
    <row r="46456" ht="15"/>
    <row r="46457" ht="15"/>
    <row r="46458" ht="15"/>
    <row r="46459" ht="15"/>
    <row r="46460" ht="15"/>
    <row r="46461" ht="15"/>
    <row r="46462" ht="15"/>
    <row r="46463" ht="15"/>
    <row r="46464" ht="15"/>
    <row r="46465" ht="15"/>
    <row r="46466" ht="15"/>
    <row r="46467" ht="15"/>
    <row r="46468" ht="15"/>
    <row r="46469" ht="15"/>
    <row r="46470" ht="15"/>
    <row r="46471" ht="15"/>
    <row r="46472" ht="15"/>
    <row r="46473" ht="15"/>
    <row r="46474" ht="15"/>
    <row r="46475" ht="15"/>
    <row r="46476" ht="15"/>
    <row r="46477" ht="15"/>
    <row r="46478" ht="15"/>
    <row r="46479" ht="15"/>
    <row r="46480" ht="15"/>
    <row r="46481" ht="15"/>
    <row r="46482" ht="15"/>
    <row r="46483" ht="15"/>
    <row r="46484" ht="15"/>
    <row r="46485" ht="15"/>
    <row r="46486" ht="15"/>
    <row r="46487" ht="15"/>
    <row r="46488" ht="15"/>
    <row r="46489" ht="15"/>
    <row r="46490" ht="15"/>
    <row r="46491" ht="15"/>
    <row r="46492" ht="15"/>
    <row r="46493" ht="15"/>
    <row r="46494" ht="15"/>
    <row r="46495" ht="15"/>
    <row r="46496" ht="15"/>
    <row r="46497" ht="15"/>
    <row r="46498" ht="15"/>
    <row r="46499" ht="15"/>
    <row r="46500" ht="15"/>
    <row r="46501" ht="15"/>
    <row r="46502" ht="15"/>
    <row r="46503" ht="15"/>
    <row r="46504" ht="15"/>
    <row r="46505" ht="15"/>
    <row r="46506" ht="15"/>
    <row r="46507" ht="15"/>
    <row r="46508" ht="15"/>
    <row r="46509" ht="15"/>
    <row r="46510" ht="15"/>
    <row r="46511" ht="15"/>
    <row r="46512" ht="15"/>
    <row r="46513" ht="15"/>
    <row r="46514" ht="15"/>
    <row r="46515" ht="15"/>
    <row r="46516" ht="15"/>
    <row r="46517" ht="15"/>
    <row r="46518" ht="15"/>
    <row r="46519" ht="15"/>
    <row r="46520" ht="15"/>
    <row r="46521" ht="15"/>
    <row r="46522" ht="15"/>
    <row r="46523" ht="15"/>
    <row r="46524" ht="15"/>
    <row r="46525" ht="15"/>
    <row r="46526" ht="15"/>
    <row r="46527" ht="15"/>
    <row r="46528" ht="15"/>
    <row r="46529" ht="15"/>
    <row r="46530" ht="15"/>
    <row r="46531" ht="15"/>
    <row r="46532" ht="15"/>
    <row r="46533" ht="15"/>
    <row r="46534" ht="15"/>
    <row r="46535" ht="15"/>
    <row r="46536" ht="15"/>
    <row r="46537" ht="15"/>
    <row r="46538" ht="15"/>
    <row r="46539" ht="15"/>
    <row r="46540" ht="15"/>
    <row r="46541" ht="15"/>
    <row r="46542" ht="15"/>
    <row r="46543" ht="15"/>
    <row r="46544" ht="15"/>
    <row r="46545" ht="15"/>
    <row r="46546" ht="15"/>
    <row r="46547" ht="15"/>
    <row r="46548" ht="15"/>
    <row r="46549" ht="15"/>
    <row r="46550" ht="15"/>
    <row r="46551" ht="15"/>
    <row r="46552" ht="15"/>
    <row r="46553" ht="15"/>
    <row r="46554" ht="15"/>
    <row r="46555" ht="15"/>
    <row r="46556" ht="15"/>
    <row r="46557" ht="15"/>
    <row r="46558" ht="15"/>
    <row r="46559" ht="15"/>
    <row r="46560" ht="15"/>
    <row r="46561" ht="15"/>
    <row r="46562" ht="15"/>
    <row r="46563" ht="15"/>
    <row r="46564" ht="15"/>
    <row r="46565" ht="15"/>
    <row r="46566" ht="15"/>
    <row r="46567" ht="15"/>
    <row r="46568" ht="15"/>
    <row r="46569" ht="15"/>
    <row r="46570" ht="15"/>
    <row r="46571" ht="15"/>
    <row r="46572" ht="15"/>
    <row r="46573" ht="15"/>
    <row r="46574" ht="15"/>
    <row r="46575" ht="15"/>
    <row r="46576" ht="15"/>
    <row r="46577" ht="15"/>
    <row r="46578" ht="15"/>
    <row r="46579" ht="15"/>
    <row r="46580" ht="15"/>
    <row r="46581" ht="15"/>
    <row r="46582" ht="15"/>
    <row r="46583" ht="15"/>
    <row r="46584" ht="15"/>
    <row r="46585" ht="15"/>
    <row r="46586" ht="15"/>
    <row r="46587" ht="15"/>
    <row r="46588" ht="15"/>
    <row r="46589" ht="15"/>
    <row r="46590" ht="15"/>
    <row r="46591" ht="15"/>
    <row r="46592" ht="15"/>
    <row r="46593" ht="15"/>
    <row r="46594" ht="15"/>
    <row r="46595" ht="15"/>
    <row r="46596" ht="15"/>
    <row r="46597" ht="15"/>
    <row r="46598" ht="15"/>
    <row r="46599" ht="15"/>
    <row r="46600" ht="15"/>
    <row r="46601" ht="15"/>
    <row r="46602" ht="15"/>
    <row r="46603" ht="15"/>
    <row r="46604" ht="15"/>
    <row r="46605" ht="15"/>
    <row r="46606" ht="15"/>
    <row r="46607" ht="15"/>
    <row r="46608" ht="15"/>
    <row r="46609" ht="15"/>
    <row r="46610" ht="15"/>
    <row r="46611" ht="15"/>
    <row r="46612" ht="15"/>
    <row r="46613" ht="15"/>
    <row r="46614" ht="15"/>
    <row r="46615" ht="15"/>
    <row r="46616" ht="15"/>
    <row r="46617" ht="15"/>
    <row r="46618" ht="15"/>
    <row r="46619" ht="15"/>
    <row r="46620" ht="15"/>
    <row r="46621" ht="15"/>
    <row r="46622" ht="15"/>
    <row r="46623" ht="15"/>
    <row r="46624" ht="15"/>
    <row r="46625" ht="15"/>
    <row r="46626" ht="15"/>
    <row r="46627" ht="15"/>
    <row r="46628" ht="15"/>
    <row r="46629" ht="15"/>
    <row r="46630" ht="15"/>
    <row r="46631" ht="15"/>
    <row r="46632" ht="15"/>
    <row r="46633" ht="15"/>
    <row r="46634" ht="15"/>
    <row r="46635" ht="15"/>
    <row r="46636" ht="15"/>
    <row r="46637" ht="15"/>
    <row r="46638" ht="15"/>
    <row r="46639" ht="15"/>
    <row r="46640" ht="15"/>
    <row r="46641" ht="15"/>
    <row r="46642" ht="15"/>
    <row r="46643" ht="15"/>
    <row r="46644" ht="15"/>
    <row r="46645" ht="15"/>
    <row r="46646" ht="15"/>
    <row r="46647" ht="15"/>
    <row r="46648" ht="15"/>
    <row r="46649" ht="15"/>
    <row r="46650" ht="15"/>
    <row r="46651" ht="15"/>
    <row r="46652" ht="15"/>
    <row r="46653" ht="15"/>
    <row r="46654" ht="15"/>
    <row r="46655" ht="15"/>
    <row r="46656" ht="15"/>
    <row r="46657" ht="15"/>
    <row r="46658" ht="15"/>
    <row r="46659" ht="15"/>
    <row r="46660" ht="15"/>
    <row r="46661" ht="15"/>
    <row r="46662" ht="15"/>
    <row r="46663" ht="15"/>
    <row r="46664" ht="15"/>
    <row r="46665" ht="15"/>
    <row r="46666" ht="15"/>
    <row r="46667" ht="15"/>
    <row r="46668" ht="15"/>
    <row r="46669" ht="15"/>
    <row r="46670" ht="15"/>
    <row r="46671" ht="15"/>
    <row r="46672" ht="15"/>
    <row r="46673" ht="15"/>
    <row r="46674" ht="15"/>
    <row r="46675" ht="15"/>
    <row r="46676" ht="15"/>
    <row r="46677" ht="15"/>
    <row r="46678" ht="15"/>
    <row r="46679" ht="15"/>
    <row r="46680" ht="15"/>
    <row r="46681" ht="15"/>
    <row r="46682" ht="15"/>
    <row r="46683" ht="15"/>
    <row r="46684" ht="15"/>
    <row r="46685" ht="15"/>
    <row r="46686" ht="15"/>
    <row r="46687" ht="15"/>
    <row r="46688" ht="15"/>
    <row r="46689" ht="15"/>
    <row r="46690" ht="15"/>
    <row r="46691" ht="15"/>
    <row r="46692" ht="15"/>
    <row r="46693" ht="15"/>
    <row r="46694" ht="15"/>
    <row r="46695" ht="15"/>
    <row r="46696" ht="15"/>
    <row r="46697" ht="15"/>
    <row r="46698" ht="15"/>
    <row r="46699" ht="15"/>
    <row r="46700" ht="15"/>
    <row r="46701" ht="15"/>
    <row r="46702" ht="15"/>
    <row r="46703" ht="15"/>
    <row r="46704" ht="15"/>
    <row r="46705" ht="15"/>
    <row r="46706" ht="15"/>
    <row r="46707" ht="15"/>
    <row r="46708" ht="15"/>
    <row r="46709" ht="15"/>
    <row r="46710" ht="15"/>
    <row r="46711" ht="15"/>
    <row r="46712" ht="15"/>
    <row r="46713" ht="15"/>
    <row r="46714" ht="15"/>
    <row r="46715" ht="15"/>
    <row r="46716" ht="15"/>
    <row r="46717" ht="15"/>
    <row r="46718" ht="15"/>
    <row r="46719" ht="15"/>
    <row r="46720" ht="15"/>
    <row r="46721" ht="15"/>
    <row r="46722" ht="15"/>
    <row r="46723" ht="15"/>
    <row r="46724" ht="15"/>
    <row r="46725" ht="15"/>
    <row r="46726" ht="15"/>
    <row r="46727" ht="15"/>
    <row r="46728" ht="15"/>
    <row r="46729" ht="15"/>
    <row r="46730" ht="15"/>
    <row r="46731" ht="15"/>
    <row r="46732" ht="15"/>
    <row r="46733" ht="15"/>
    <row r="46734" ht="15"/>
    <row r="46735" ht="15"/>
    <row r="46736" ht="15"/>
    <row r="46737" ht="15"/>
    <row r="46738" ht="15"/>
    <row r="46739" ht="15"/>
    <row r="46740" ht="15"/>
    <row r="46741" ht="15"/>
    <row r="46742" ht="15"/>
    <row r="46743" ht="15"/>
    <row r="46744" ht="15"/>
    <row r="46745" ht="15"/>
    <row r="46746" ht="15"/>
    <row r="46747" ht="15"/>
    <row r="46748" ht="15"/>
    <row r="46749" ht="15"/>
    <row r="46750" ht="15"/>
    <row r="46751" ht="15"/>
    <row r="46752" ht="15"/>
    <row r="46753" ht="15"/>
    <row r="46754" ht="15"/>
    <row r="46755" ht="15"/>
    <row r="46756" ht="15"/>
    <row r="46757" ht="15"/>
    <row r="46758" ht="15"/>
    <row r="46759" ht="15"/>
    <row r="46760" ht="15"/>
    <row r="46761" ht="15"/>
    <row r="46762" ht="15"/>
    <row r="46763" ht="15"/>
    <row r="46764" ht="15"/>
    <row r="46765" ht="15"/>
    <row r="46766" ht="15"/>
    <row r="46767" ht="15"/>
    <row r="46768" ht="15"/>
    <row r="46769" ht="15"/>
    <row r="46770" ht="15"/>
    <row r="46771" ht="15"/>
    <row r="46772" ht="15"/>
    <row r="46773" ht="15"/>
    <row r="46774" ht="15"/>
    <row r="46775" ht="15"/>
    <row r="46776" ht="15"/>
    <row r="46777" ht="15"/>
    <row r="46778" ht="15"/>
    <row r="46779" ht="15"/>
    <row r="46780" ht="15"/>
    <row r="46781" ht="15"/>
    <row r="46782" ht="15"/>
    <row r="46783" ht="15"/>
    <row r="46784" ht="15"/>
    <row r="46785" ht="15"/>
    <row r="46786" ht="15"/>
    <row r="46787" ht="15"/>
    <row r="46788" ht="15"/>
    <row r="46789" ht="15"/>
    <row r="46790" ht="15"/>
    <row r="46791" ht="15"/>
    <row r="46792" ht="15"/>
    <row r="46793" ht="15"/>
    <row r="46794" ht="15"/>
    <row r="46795" ht="15"/>
    <row r="46796" ht="15"/>
    <row r="46797" ht="15"/>
    <row r="46798" ht="15"/>
    <row r="46799" ht="15"/>
    <row r="46800" ht="15"/>
    <row r="46801" ht="15"/>
    <row r="46802" ht="15"/>
    <row r="46803" ht="15"/>
    <row r="46804" ht="15"/>
    <row r="46805" ht="15"/>
    <row r="46806" ht="15"/>
    <row r="46807" ht="15"/>
    <row r="46808" ht="15"/>
    <row r="46809" ht="15"/>
    <row r="46810" ht="15"/>
    <row r="46811" ht="15"/>
    <row r="46812" ht="15"/>
    <row r="46813" ht="15"/>
    <row r="46814" ht="15"/>
    <row r="46815" ht="15"/>
    <row r="46816" ht="15"/>
    <row r="46817" ht="15"/>
    <row r="46818" ht="15"/>
    <row r="46819" ht="15"/>
    <row r="46820" ht="15"/>
    <row r="46821" ht="15"/>
    <row r="46822" ht="15"/>
    <row r="46823" ht="15"/>
    <row r="46824" ht="15"/>
    <row r="46825" ht="15"/>
    <row r="46826" ht="15"/>
    <row r="46827" ht="15"/>
    <row r="46828" ht="15"/>
    <row r="46829" ht="15"/>
    <row r="46830" ht="15"/>
    <row r="46831" ht="15"/>
    <row r="46832" ht="15"/>
    <row r="46833" ht="15"/>
    <row r="46834" ht="15"/>
    <row r="46835" ht="15"/>
    <row r="46836" ht="15"/>
    <row r="46837" ht="15"/>
    <row r="46838" ht="15"/>
    <row r="46839" ht="15"/>
    <row r="46840" ht="15"/>
    <row r="46841" ht="15"/>
    <row r="46842" ht="15"/>
    <row r="46843" ht="15"/>
    <row r="46844" ht="15"/>
    <row r="46845" ht="15"/>
    <row r="46846" ht="15"/>
    <row r="46847" ht="15"/>
    <row r="46848" ht="15"/>
    <row r="46849" ht="15"/>
    <row r="46850" ht="15"/>
    <row r="46851" ht="15"/>
    <row r="46852" ht="15"/>
    <row r="46853" ht="15"/>
    <row r="46854" ht="15"/>
    <row r="46855" ht="15"/>
    <row r="46856" ht="15"/>
    <row r="46857" ht="15"/>
    <row r="46858" ht="15"/>
    <row r="46859" ht="15"/>
    <row r="46860" ht="15"/>
    <row r="46861" ht="15"/>
    <row r="46862" ht="15"/>
    <row r="46863" ht="15"/>
    <row r="46864" ht="15"/>
    <row r="46865" ht="15"/>
    <row r="46866" ht="15"/>
    <row r="46867" ht="15"/>
    <row r="46868" ht="15"/>
    <row r="46869" ht="15"/>
    <row r="46870" ht="15"/>
    <row r="46871" ht="15"/>
    <row r="46872" ht="15"/>
    <row r="46873" ht="15"/>
    <row r="46874" ht="15"/>
    <row r="46875" ht="15"/>
    <row r="46876" ht="15"/>
    <row r="46877" ht="15"/>
    <row r="46878" ht="15"/>
    <row r="46879" ht="15"/>
    <row r="46880" ht="15"/>
    <row r="46881" ht="15"/>
    <row r="46882" ht="15"/>
    <row r="46883" ht="15"/>
    <row r="46884" ht="15"/>
    <row r="46885" ht="15"/>
    <row r="46886" ht="15"/>
    <row r="46887" ht="15"/>
    <row r="46888" ht="15"/>
    <row r="46889" ht="15"/>
    <row r="46890" ht="15"/>
    <row r="46891" ht="15"/>
    <row r="46892" ht="15"/>
    <row r="46893" ht="15"/>
    <row r="46894" ht="15"/>
    <row r="46895" ht="15"/>
    <row r="46896" ht="15"/>
    <row r="46897" ht="15"/>
    <row r="46898" ht="15"/>
    <row r="46899" ht="15"/>
    <row r="46900" ht="15"/>
    <row r="46901" ht="15"/>
    <row r="46902" ht="15"/>
    <row r="46903" ht="15"/>
    <row r="46904" ht="15"/>
    <row r="46905" ht="15"/>
    <row r="46906" ht="15"/>
    <row r="46907" ht="15"/>
    <row r="46908" ht="15"/>
    <row r="46909" ht="15"/>
    <row r="46910" ht="15"/>
    <row r="46911" ht="15"/>
    <row r="46912" ht="15"/>
    <row r="46913" ht="15"/>
    <row r="46914" ht="15"/>
    <row r="46915" ht="15"/>
    <row r="46916" ht="15"/>
    <row r="46917" ht="15"/>
    <row r="46918" ht="15"/>
    <row r="46919" ht="15"/>
    <row r="46920" ht="15"/>
    <row r="46921" ht="15"/>
    <row r="46922" ht="15"/>
    <row r="46923" ht="15"/>
    <row r="46924" ht="15"/>
    <row r="46925" ht="15"/>
    <row r="46926" ht="15"/>
    <row r="46927" ht="15"/>
    <row r="46928" ht="15"/>
    <row r="46929" ht="15"/>
    <row r="46930" ht="15"/>
    <row r="46931" ht="15"/>
    <row r="46932" ht="15"/>
    <row r="46933" ht="15"/>
    <row r="46934" ht="15"/>
    <row r="46935" ht="15"/>
    <row r="46936" ht="15"/>
    <row r="46937" ht="15"/>
    <row r="46938" ht="15"/>
    <row r="46939" ht="15"/>
    <row r="46940" ht="15"/>
    <row r="46941" ht="15"/>
    <row r="46942" ht="15"/>
    <row r="46943" ht="15"/>
    <row r="46944" ht="15"/>
    <row r="46945" ht="15"/>
    <row r="46946" ht="15"/>
    <row r="46947" ht="15"/>
    <row r="46948" ht="15"/>
    <row r="46949" ht="15"/>
    <row r="46950" ht="15"/>
    <row r="46951" ht="15"/>
    <row r="46952" ht="15"/>
    <row r="46953" ht="15"/>
    <row r="46954" ht="15"/>
    <row r="46955" ht="15"/>
    <row r="46956" ht="15"/>
    <row r="46957" ht="15"/>
    <row r="46958" ht="15"/>
    <row r="46959" ht="15"/>
    <row r="46960" ht="15"/>
    <row r="46961" ht="15"/>
    <row r="46962" ht="15"/>
    <row r="46963" ht="15"/>
    <row r="46964" ht="15"/>
    <row r="46965" ht="15"/>
    <row r="46966" ht="15"/>
    <row r="46967" ht="15"/>
    <row r="46968" ht="15"/>
    <row r="46969" ht="15"/>
    <row r="46970" ht="15"/>
    <row r="46971" ht="15"/>
    <row r="46972" ht="15"/>
    <row r="46973" ht="15"/>
    <row r="46974" ht="15"/>
    <row r="46975" ht="15"/>
    <row r="46976" ht="15"/>
    <row r="46977" ht="15"/>
    <row r="46978" ht="15"/>
    <row r="46979" ht="15"/>
    <row r="46980" ht="15"/>
    <row r="46981" ht="15"/>
    <row r="46982" ht="15"/>
    <row r="46983" ht="15"/>
    <row r="46984" ht="15"/>
    <row r="46985" ht="15"/>
    <row r="46986" ht="15"/>
    <row r="46987" ht="15"/>
    <row r="46988" ht="15"/>
    <row r="46989" ht="15"/>
    <row r="46990" ht="15"/>
    <row r="46991" ht="15"/>
    <row r="46992" ht="15"/>
    <row r="46993" ht="15"/>
    <row r="46994" ht="15"/>
    <row r="46995" ht="15"/>
    <row r="46996" ht="15"/>
    <row r="46997" ht="15"/>
    <row r="46998" ht="15"/>
    <row r="46999" ht="15"/>
    <row r="47000" ht="15"/>
    <row r="47001" ht="15"/>
    <row r="47002" ht="15"/>
    <row r="47003" ht="15"/>
    <row r="47004" ht="15"/>
    <row r="47005" ht="15"/>
    <row r="47006" ht="15"/>
    <row r="47007" ht="15"/>
    <row r="47008" ht="15"/>
    <row r="47009" ht="15"/>
    <row r="47010" ht="15"/>
    <row r="47011" ht="15"/>
    <row r="47012" ht="15"/>
    <row r="47013" ht="15"/>
    <row r="47014" ht="15"/>
    <row r="47015" ht="15"/>
    <row r="47016" ht="15"/>
    <row r="47017" ht="15"/>
    <row r="47018" ht="15"/>
    <row r="47019" ht="15"/>
    <row r="47020" ht="15"/>
    <row r="47021" ht="15"/>
    <row r="47022" ht="15"/>
    <row r="47023" ht="15"/>
    <row r="47024" ht="15"/>
    <row r="47025" ht="15"/>
    <row r="47026" ht="15"/>
    <row r="47027" ht="15"/>
    <row r="47028" ht="15"/>
    <row r="47029" ht="15"/>
    <row r="47030" ht="15"/>
    <row r="47031" ht="15"/>
    <row r="47032" ht="15"/>
    <row r="47033" ht="15"/>
    <row r="47034" ht="15"/>
    <row r="47035" ht="15"/>
    <row r="47036" ht="15"/>
    <row r="47037" ht="15"/>
    <row r="47038" ht="15"/>
    <row r="47039" ht="15"/>
    <row r="47040" ht="15"/>
    <row r="47041" ht="15"/>
    <row r="47042" ht="15"/>
    <row r="47043" ht="15"/>
    <row r="47044" ht="15"/>
    <row r="47045" ht="15"/>
    <row r="47046" ht="15"/>
    <row r="47047" ht="15"/>
    <row r="47048" ht="15"/>
    <row r="47049" ht="15"/>
    <row r="47050" ht="15"/>
    <row r="47051" ht="15"/>
    <row r="47052" ht="15"/>
    <row r="47053" ht="15"/>
    <row r="47054" ht="15"/>
    <row r="47055" ht="15"/>
    <row r="47056" ht="15"/>
    <row r="47057" ht="15"/>
    <row r="47058" ht="15"/>
    <row r="47059" ht="15"/>
    <row r="47060" ht="15"/>
    <row r="47061" ht="15"/>
    <row r="47062" ht="15"/>
    <row r="47063" ht="15"/>
    <row r="47064" ht="15"/>
    <row r="47065" ht="15"/>
    <row r="47066" ht="15"/>
    <row r="47067" ht="15"/>
    <row r="47068" ht="15"/>
    <row r="47069" ht="15"/>
    <row r="47070" ht="15"/>
    <row r="47071" ht="15"/>
    <row r="47072" ht="15"/>
    <row r="47073" ht="15"/>
    <row r="47074" ht="15"/>
    <row r="47075" ht="15"/>
    <row r="47076" ht="15"/>
    <row r="47077" ht="15"/>
    <row r="47078" ht="15"/>
    <row r="47079" ht="15"/>
    <row r="47080" ht="15"/>
    <row r="47081" ht="15"/>
    <row r="47082" ht="15"/>
    <row r="47083" ht="15"/>
    <row r="47084" ht="15"/>
    <row r="47085" ht="15"/>
    <row r="47086" ht="15"/>
    <row r="47087" ht="15"/>
    <row r="47088" ht="15"/>
    <row r="47089" ht="15"/>
    <row r="47090" ht="15"/>
    <row r="47091" ht="15"/>
    <row r="47092" ht="15"/>
    <row r="47093" ht="15"/>
    <row r="47094" ht="15"/>
    <row r="47095" ht="15"/>
    <row r="47096" ht="15"/>
    <row r="47097" ht="15"/>
    <row r="47098" ht="15"/>
    <row r="47099" ht="15"/>
    <row r="47100" ht="15"/>
    <row r="47101" ht="15"/>
    <row r="47102" ht="15"/>
    <row r="47103" ht="15"/>
    <row r="47104" ht="15"/>
    <row r="47105" ht="15"/>
    <row r="47106" ht="15"/>
    <row r="47107" ht="15"/>
    <row r="47108" ht="15"/>
    <row r="47109" ht="15"/>
    <row r="47110" ht="15"/>
    <row r="47111" ht="15"/>
    <row r="47112" ht="15"/>
    <row r="47113" ht="15"/>
    <row r="47114" ht="15"/>
    <row r="47115" ht="15"/>
    <row r="47116" ht="15"/>
    <row r="47117" ht="15"/>
    <row r="47118" ht="15"/>
    <row r="47119" ht="15"/>
    <row r="47120" ht="15"/>
    <row r="47121" ht="15"/>
    <row r="47122" ht="15"/>
    <row r="47123" ht="15"/>
    <row r="47124" ht="15"/>
    <row r="47125" ht="15"/>
    <row r="47126" ht="15"/>
    <row r="47127" ht="15"/>
    <row r="47128" ht="15"/>
    <row r="47129" ht="15"/>
    <row r="47130" ht="15"/>
    <row r="47131" ht="15"/>
    <row r="47132" ht="15"/>
    <row r="47133" ht="15"/>
    <row r="47134" ht="15"/>
    <row r="47135" ht="15"/>
    <row r="47136" ht="15"/>
    <row r="47137" ht="15"/>
    <row r="47138" ht="15"/>
    <row r="47139" ht="15"/>
    <row r="47140" ht="15"/>
    <row r="47141" ht="15"/>
    <row r="47142" ht="15"/>
    <row r="47143" ht="15"/>
    <row r="47144" ht="15"/>
    <row r="47145" ht="15"/>
    <row r="47146" ht="15"/>
    <row r="47147" ht="15"/>
    <row r="47148" ht="15"/>
    <row r="47149" ht="15"/>
    <row r="47150" ht="15"/>
    <row r="47151" ht="15"/>
    <row r="47152" ht="15"/>
    <row r="47153" ht="15"/>
    <row r="47154" ht="15"/>
    <row r="47155" ht="15"/>
    <row r="47156" ht="15"/>
    <row r="47157" ht="15"/>
    <row r="47158" ht="15"/>
    <row r="47159" ht="15"/>
    <row r="47160" ht="15"/>
    <row r="47161" ht="15"/>
    <row r="47162" ht="15"/>
    <row r="47163" ht="15"/>
    <row r="47164" ht="15"/>
    <row r="47165" ht="15"/>
    <row r="47166" ht="15"/>
    <row r="47167" ht="15"/>
    <row r="47168" ht="15"/>
    <row r="47169" ht="15"/>
    <row r="47170" ht="15"/>
    <row r="47171" ht="15"/>
    <row r="47172" ht="15"/>
    <row r="47173" ht="15"/>
    <row r="47174" ht="15"/>
    <row r="47175" ht="15"/>
    <row r="47176" ht="15"/>
    <row r="47177" ht="15"/>
    <row r="47178" ht="15"/>
    <row r="47179" ht="15"/>
    <row r="47180" ht="15"/>
    <row r="47181" ht="15"/>
    <row r="47182" ht="15"/>
    <row r="47183" ht="15"/>
    <row r="47184" ht="15"/>
    <row r="47185" ht="15"/>
    <row r="47186" ht="15"/>
    <row r="47187" ht="15"/>
    <row r="47188" ht="15"/>
    <row r="47189" ht="15"/>
    <row r="47190" ht="15"/>
    <row r="47191" ht="15"/>
    <row r="47192" ht="15"/>
    <row r="47193" ht="15"/>
    <row r="47194" ht="15"/>
    <row r="47195" ht="15"/>
    <row r="47196" ht="15"/>
    <row r="47197" ht="15"/>
    <row r="47198" ht="15"/>
    <row r="47199" ht="15"/>
    <row r="47200" ht="15"/>
    <row r="47201" ht="15"/>
    <row r="47202" ht="15"/>
    <row r="47203" ht="15"/>
    <row r="47204" ht="15"/>
    <row r="47205" ht="15"/>
    <row r="47206" ht="15"/>
    <row r="47207" ht="15"/>
    <row r="47208" ht="15"/>
    <row r="47209" ht="15"/>
    <row r="47210" ht="15"/>
    <row r="47211" ht="15"/>
    <row r="47212" ht="15"/>
    <row r="47213" ht="15"/>
    <row r="47214" ht="15"/>
    <row r="47215" ht="15"/>
    <row r="47216" ht="15"/>
    <row r="47217" ht="15"/>
    <row r="47218" ht="15"/>
    <row r="47219" ht="15"/>
    <row r="47220" ht="15"/>
    <row r="47221" ht="15"/>
    <row r="47222" ht="15"/>
    <row r="47223" ht="15"/>
    <row r="47224" ht="15"/>
    <row r="47225" ht="15"/>
    <row r="47226" ht="15"/>
    <row r="47227" ht="15"/>
    <row r="47228" ht="15"/>
    <row r="47229" ht="15"/>
    <row r="47230" ht="15"/>
    <row r="47231" ht="15"/>
    <row r="47232" ht="15"/>
    <row r="47233" ht="15"/>
    <row r="47234" ht="15"/>
    <row r="47235" ht="15"/>
    <row r="47236" ht="15"/>
    <row r="47237" ht="15"/>
    <row r="47238" ht="15"/>
    <row r="47239" ht="15"/>
    <row r="47240" ht="15"/>
    <row r="47241" ht="15"/>
    <row r="47242" ht="15"/>
    <row r="47243" ht="15"/>
    <row r="47244" ht="15"/>
    <row r="47245" ht="15"/>
    <row r="47246" ht="15"/>
    <row r="47247" ht="15"/>
    <row r="47248" ht="15"/>
    <row r="47249" ht="15"/>
    <row r="47250" ht="15"/>
    <row r="47251" ht="15"/>
    <row r="47252" ht="15"/>
    <row r="47253" ht="15"/>
    <row r="47254" ht="15"/>
    <row r="47255" ht="15"/>
    <row r="47256" ht="15"/>
    <row r="47257" ht="15"/>
    <row r="47258" ht="15"/>
    <row r="47259" ht="15"/>
    <row r="47260" ht="15"/>
    <row r="47261" ht="15"/>
    <row r="47262" ht="15"/>
    <row r="47263" ht="15"/>
    <row r="47264" ht="15"/>
    <row r="47265" ht="15"/>
    <row r="47266" ht="15"/>
    <row r="47267" ht="15"/>
    <row r="47268" ht="15"/>
    <row r="47269" ht="15"/>
    <row r="47270" ht="15"/>
    <row r="47271" ht="15"/>
    <row r="47272" ht="15"/>
    <row r="47273" ht="15"/>
    <row r="47274" ht="15"/>
    <row r="47275" ht="15"/>
    <row r="47276" ht="15"/>
    <row r="47277" ht="15"/>
    <row r="47278" ht="15"/>
    <row r="47279" ht="15"/>
    <row r="47280" ht="15"/>
    <row r="47281" ht="15"/>
    <row r="47282" ht="15"/>
    <row r="47283" ht="15"/>
    <row r="47284" ht="15"/>
    <row r="47285" ht="15"/>
    <row r="47286" ht="15"/>
    <row r="47287" ht="15"/>
    <row r="47288" ht="15"/>
    <row r="47289" ht="15"/>
    <row r="47290" ht="15"/>
    <row r="47291" ht="15"/>
    <row r="47292" ht="15"/>
    <row r="47293" ht="15"/>
    <row r="47294" ht="15"/>
    <row r="47295" ht="15"/>
    <row r="47296" ht="15"/>
    <row r="47297" ht="15"/>
    <row r="47298" ht="15"/>
    <row r="47299" ht="15"/>
    <row r="47300" ht="15"/>
    <row r="47301" ht="15"/>
    <row r="47302" ht="15"/>
    <row r="47303" ht="15"/>
    <row r="47304" ht="15"/>
    <row r="47305" ht="15"/>
    <row r="47306" ht="15"/>
    <row r="47307" ht="15"/>
    <row r="47308" ht="15"/>
    <row r="47309" ht="15"/>
    <row r="47310" ht="15"/>
    <row r="47311" ht="15"/>
    <row r="47312" ht="15"/>
    <row r="47313" ht="15"/>
    <row r="47314" ht="15"/>
    <row r="47315" ht="15"/>
    <row r="47316" ht="15"/>
    <row r="47317" ht="15"/>
    <row r="47318" ht="15"/>
    <row r="47319" ht="15"/>
    <row r="47320" ht="15"/>
    <row r="47321" ht="15"/>
    <row r="47322" ht="15"/>
    <row r="47323" ht="15"/>
    <row r="47324" ht="15"/>
    <row r="47325" ht="15"/>
    <row r="47326" ht="15"/>
    <row r="47327" ht="15"/>
    <row r="47328" ht="15"/>
    <row r="47329" ht="15"/>
    <row r="47330" ht="15"/>
    <row r="47331" ht="15"/>
    <row r="47332" ht="15"/>
    <row r="47333" ht="15"/>
    <row r="47334" ht="15"/>
    <row r="47335" ht="15"/>
    <row r="47336" ht="15"/>
    <row r="47337" ht="15"/>
    <row r="47338" ht="15"/>
    <row r="47339" ht="15"/>
    <row r="47340" ht="15"/>
    <row r="47341" ht="15"/>
    <row r="47342" ht="15"/>
    <row r="47343" ht="15"/>
    <row r="47344" ht="15"/>
    <row r="47345" ht="15"/>
    <row r="47346" ht="15"/>
    <row r="47347" ht="15"/>
    <row r="47348" ht="15"/>
    <row r="47349" ht="15"/>
    <row r="47350" ht="15"/>
    <row r="47351" ht="15"/>
    <row r="47352" ht="15"/>
    <row r="47353" ht="15"/>
    <row r="47354" ht="15"/>
    <row r="47355" ht="15"/>
    <row r="47356" ht="15"/>
    <row r="47357" ht="15"/>
    <row r="47358" ht="15"/>
    <row r="47359" ht="15"/>
    <row r="47360" ht="15"/>
    <row r="47361" ht="15"/>
    <row r="47362" ht="15"/>
    <row r="47363" ht="15"/>
    <row r="47364" ht="15"/>
    <row r="47365" ht="15"/>
    <row r="47366" ht="15"/>
    <row r="47367" ht="15"/>
    <row r="47368" ht="15"/>
    <row r="47369" ht="15"/>
    <row r="47370" ht="15"/>
    <row r="47371" ht="15"/>
    <row r="47372" ht="15"/>
    <row r="47373" ht="15"/>
    <row r="47374" ht="15"/>
    <row r="47375" ht="15"/>
    <row r="47376" ht="15"/>
    <row r="47377" ht="15"/>
    <row r="47378" ht="15"/>
    <row r="47379" ht="15"/>
    <row r="47380" ht="15"/>
    <row r="47381" ht="15"/>
    <row r="47382" ht="15"/>
    <row r="47383" ht="15"/>
    <row r="47384" ht="15"/>
    <row r="47385" ht="15"/>
    <row r="47386" ht="15"/>
    <row r="47387" ht="15"/>
    <row r="47388" ht="15"/>
    <row r="47389" ht="15"/>
    <row r="47390" ht="15"/>
    <row r="47391" ht="15"/>
    <row r="47392" ht="15"/>
    <row r="47393" ht="15"/>
    <row r="47394" ht="15"/>
    <row r="47395" ht="15"/>
    <row r="47396" ht="15"/>
    <row r="47397" ht="15"/>
    <row r="47398" ht="15"/>
    <row r="47399" ht="15"/>
    <row r="47400" ht="15"/>
    <row r="47401" ht="15"/>
    <row r="47402" ht="15"/>
    <row r="47403" ht="15"/>
    <row r="47404" ht="15"/>
    <row r="47405" ht="15"/>
    <row r="47406" ht="15"/>
    <row r="47407" ht="15"/>
    <row r="47408" ht="15"/>
    <row r="47409" ht="15"/>
    <row r="47410" ht="15"/>
    <row r="47411" ht="15"/>
    <row r="47412" ht="15"/>
    <row r="47413" ht="15"/>
    <row r="47414" ht="15"/>
    <row r="47415" ht="15"/>
    <row r="47416" ht="15"/>
    <row r="47417" ht="15"/>
    <row r="47418" ht="15"/>
    <row r="47419" ht="15"/>
    <row r="47420" ht="15"/>
    <row r="47421" ht="15"/>
    <row r="47422" ht="15"/>
    <row r="47423" ht="15"/>
    <row r="47424" ht="15"/>
    <row r="47425" ht="15"/>
    <row r="47426" ht="15"/>
    <row r="47427" ht="15"/>
    <row r="47428" ht="15"/>
    <row r="47429" ht="15"/>
    <row r="47430" ht="15"/>
    <row r="47431" ht="15"/>
    <row r="47432" ht="15"/>
    <row r="47433" ht="15"/>
    <row r="47434" ht="15"/>
    <row r="47435" ht="15"/>
    <row r="47436" ht="15"/>
    <row r="47437" ht="15"/>
    <row r="47438" ht="15"/>
    <row r="47439" ht="15"/>
    <row r="47440" ht="15"/>
    <row r="47441" ht="15"/>
    <row r="47442" ht="15"/>
    <row r="47443" ht="15"/>
    <row r="47444" ht="15"/>
    <row r="47445" ht="15"/>
    <row r="47446" ht="15"/>
    <row r="47447" ht="15"/>
    <row r="47448" ht="15"/>
    <row r="47449" ht="15"/>
    <row r="47450" ht="15"/>
    <row r="47451" ht="15"/>
    <row r="47452" ht="15"/>
    <row r="47453" ht="15"/>
    <row r="47454" ht="15"/>
    <row r="47455" ht="15"/>
    <row r="47456" ht="15"/>
    <row r="47457" ht="15"/>
    <row r="47458" ht="15"/>
    <row r="47459" ht="15"/>
    <row r="47460" ht="15"/>
    <row r="47461" ht="15"/>
    <row r="47462" ht="15"/>
    <row r="47463" ht="15"/>
    <row r="47464" ht="15"/>
    <row r="47465" ht="15"/>
    <row r="47466" ht="15"/>
    <row r="47467" ht="15"/>
    <row r="47468" ht="15"/>
    <row r="47469" ht="15"/>
    <row r="47470" ht="15"/>
    <row r="47471" ht="15"/>
    <row r="47472" ht="15"/>
    <row r="47473" ht="15"/>
    <row r="47474" ht="15"/>
    <row r="47475" ht="15"/>
    <row r="47476" ht="15"/>
    <row r="47477" ht="15"/>
    <row r="47478" ht="15"/>
    <row r="47479" ht="15"/>
    <row r="47480" ht="15"/>
    <row r="47481" ht="15"/>
    <row r="47482" ht="15"/>
    <row r="47483" ht="15"/>
    <row r="47484" ht="15"/>
    <row r="47485" ht="15"/>
    <row r="47486" ht="15"/>
    <row r="47487" ht="15"/>
    <row r="47488" ht="15"/>
    <row r="47489" ht="15"/>
    <row r="47490" ht="15"/>
    <row r="47491" ht="15"/>
    <row r="47492" ht="15"/>
    <row r="47493" ht="15"/>
    <row r="47494" ht="15"/>
    <row r="47495" ht="15"/>
    <row r="47496" ht="15"/>
    <row r="47497" ht="15"/>
    <row r="47498" ht="15"/>
    <row r="47499" ht="15"/>
    <row r="47500" ht="15"/>
    <row r="47501" ht="15"/>
    <row r="47502" ht="15"/>
    <row r="47503" ht="15"/>
    <row r="47504" ht="15"/>
    <row r="47505" ht="15"/>
    <row r="47506" ht="15"/>
    <row r="47507" ht="15"/>
    <row r="47508" ht="15"/>
    <row r="47509" ht="15"/>
    <row r="47510" ht="15"/>
    <row r="47511" ht="15"/>
    <row r="47512" ht="15"/>
    <row r="47513" ht="15"/>
    <row r="47514" ht="15"/>
    <row r="47515" ht="15"/>
    <row r="47516" ht="15"/>
    <row r="47517" ht="15"/>
    <row r="47518" ht="15"/>
    <row r="47519" ht="15"/>
    <row r="47520" ht="15"/>
    <row r="47521" ht="15"/>
    <row r="47522" ht="15"/>
    <row r="47523" ht="15"/>
    <row r="47524" ht="15"/>
    <row r="47525" ht="15"/>
    <row r="47526" ht="15"/>
    <row r="47527" ht="15"/>
    <row r="47528" ht="15"/>
    <row r="47529" ht="15"/>
    <row r="47530" ht="15"/>
    <row r="47531" ht="15"/>
    <row r="47532" ht="15"/>
    <row r="47533" ht="15"/>
    <row r="47534" ht="15"/>
    <row r="47535" ht="15"/>
    <row r="47536" ht="15"/>
    <row r="47537" ht="15"/>
    <row r="47538" ht="15"/>
    <row r="47539" ht="15"/>
    <row r="47540" ht="15"/>
    <row r="47541" ht="15"/>
    <row r="47542" ht="15"/>
    <row r="47543" ht="15"/>
    <row r="47544" ht="15"/>
    <row r="47545" ht="15"/>
    <row r="47546" ht="15"/>
    <row r="47547" ht="15"/>
    <row r="47548" ht="15"/>
    <row r="47549" ht="15"/>
    <row r="47550" ht="15"/>
    <row r="47551" ht="15"/>
    <row r="47552" ht="15"/>
    <row r="47553" ht="15"/>
    <row r="47554" ht="15"/>
    <row r="47555" ht="15"/>
    <row r="47556" ht="15"/>
    <row r="47557" ht="15"/>
    <row r="47558" ht="15"/>
    <row r="47559" ht="15"/>
    <row r="47560" ht="15"/>
    <row r="47561" ht="15"/>
    <row r="47562" ht="15"/>
    <row r="47563" ht="15"/>
    <row r="47564" ht="15"/>
    <row r="47565" ht="15"/>
    <row r="47566" ht="15"/>
    <row r="47567" ht="15"/>
    <row r="47568" ht="15"/>
    <row r="47569" ht="15"/>
    <row r="47570" ht="15"/>
    <row r="47571" ht="15"/>
    <row r="47572" ht="15"/>
    <row r="47573" ht="15"/>
    <row r="47574" ht="15"/>
    <row r="47575" ht="15"/>
    <row r="47576" ht="15"/>
    <row r="47577" ht="15"/>
    <row r="47578" ht="15"/>
    <row r="47579" ht="15"/>
    <row r="47580" ht="15"/>
    <row r="47581" ht="15"/>
    <row r="47582" ht="15"/>
    <row r="47583" ht="15"/>
    <row r="47584" ht="15"/>
    <row r="47585" ht="15"/>
    <row r="47586" ht="15"/>
    <row r="47587" ht="15"/>
    <row r="47588" ht="15"/>
    <row r="47589" ht="15"/>
    <row r="47590" ht="15"/>
    <row r="47591" ht="15"/>
    <row r="47592" ht="15"/>
    <row r="47593" ht="15"/>
    <row r="47594" ht="15"/>
    <row r="47595" ht="15"/>
    <row r="47596" ht="15"/>
    <row r="47597" ht="15"/>
    <row r="47598" ht="15"/>
    <row r="47599" ht="15"/>
    <row r="47600" ht="15"/>
    <row r="47601" ht="15"/>
    <row r="47602" ht="15"/>
    <row r="47603" ht="15"/>
    <row r="47604" ht="15"/>
    <row r="47605" ht="15"/>
    <row r="47606" ht="15"/>
    <row r="47607" ht="15"/>
    <row r="47608" ht="15"/>
    <row r="47609" ht="15"/>
    <row r="47610" ht="15"/>
    <row r="47611" ht="15"/>
    <row r="47612" ht="15"/>
    <row r="47613" ht="15"/>
    <row r="47614" ht="15"/>
    <row r="47615" ht="15"/>
    <row r="47616" ht="15"/>
    <row r="47617" ht="15"/>
    <row r="47618" ht="15"/>
    <row r="47619" ht="15"/>
    <row r="47620" ht="15"/>
    <row r="47621" ht="15"/>
    <row r="47622" ht="15"/>
    <row r="47623" ht="15"/>
    <row r="47624" ht="15"/>
    <row r="47625" ht="15"/>
    <row r="47626" ht="15"/>
    <row r="47627" ht="15"/>
    <row r="47628" ht="15"/>
    <row r="47629" ht="15"/>
    <row r="47630" ht="15"/>
    <row r="47631" ht="15"/>
    <row r="47632" ht="15"/>
    <row r="47633" ht="15"/>
    <row r="47634" ht="15"/>
    <row r="47635" ht="15"/>
    <row r="47636" ht="15"/>
    <row r="47637" ht="15"/>
    <row r="47638" ht="15"/>
    <row r="47639" ht="15"/>
    <row r="47640" ht="15"/>
    <row r="47641" ht="15"/>
    <row r="47642" ht="15"/>
    <row r="47643" ht="15"/>
    <row r="47644" ht="15"/>
    <row r="47645" ht="15"/>
    <row r="47646" ht="15"/>
    <row r="47647" ht="15"/>
    <row r="47648" ht="15"/>
    <row r="47649" ht="15"/>
    <row r="47650" ht="15"/>
    <row r="47651" ht="15"/>
    <row r="47652" ht="15"/>
    <row r="47653" ht="15"/>
    <row r="47654" ht="15"/>
    <row r="47655" ht="15"/>
    <row r="47656" ht="15"/>
    <row r="47657" ht="15"/>
    <row r="47658" ht="15"/>
    <row r="47659" ht="15"/>
    <row r="47660" ht="15"/>
    <row r="47661" ht="15"/>
    <row r="47662" ht="15"/>
    <row r="47663" ht="15"/>
    <row r="47664" ht="15"/>
    <row r="47665" ht="15"/>
    <row r="47666" ht="15"/>
    <row r="47667" ht="15"/>
    <row r="47668" ht="15"/>
    <row r="47669" ht="15"/>
    <row r="47670" ht="15"/>
    <row r="47671" ht="15"/>
    <row r="47672" ht="15"/>
    <row r="47673" ht="15"/>
    <row r="47674" ht="15"/>
    <row r="47675" ht="15"/>
    <row r="47676" ht="15"/>
    <row r="47677" ht="15"/>
    <row r="47678" ht="15"/>
    <row r="47679" ht="15"/>
    <row r="47680" ht="15"/>
    <row r="47681" ht="15"/>
    <row r="47682" ht="15"/>
    <row r="47683" ht="15"/>
    <row r="47684" ht="15"/>
    <row r="47685" ht="15"/>
    <row r="47686" ht="15"/>
    <row r="47687" ht="15"/>
    <row r="47688" ht="15"/>
    <row r="47689" ht="15"/>
    <row r="47690" ht="15"/>
    <row r="47691" ht="15"/>
    <row r="47692" ht="15"/>
    <row r="47693" ht="15"/>
    <row r="47694" ht="15"/>
    <row r="47695" ht="15"/>
    <row r="47696" ht="15"/>
    <row r="47697" ht="15"/>
    <row r="47698" ht="15"/>
    <row r="47699" ht="15"/>
    <row r="47700" ht="15"/>
    <row r="47701" ht="15"/>
    <row r="47702" ht="15"/>
    <row r="47703" ht="15"/>
    <row r="47704" ht="15"/>
    <row r="47705" ht="15"/>
    <row r="47706" ht="15"/>
    <row r="47707" ht="15"/>
    <row r="47708" ht="15"/>
    <row r="47709" ht="15"/>
    <row r="47710" ht="15"/>
    <row r="47711" ht="15"/>
    <row r="47712" ht="15"/>
    <row r="47713" ht="15"/>
    <row r="47714" ht="15"/>
    <row r="47715" ht="15"/>
    <row r="47716" ht="15"/>
    <row r="47717" ht="15"/>
    <row r="47718" ht="15"/>
    <row r="47719" ht="15"/>
    <row r="47720" ht="15"/>
    <row r="47721" ht="15"/>
    <row r="47722" ht="15"/>
    <row r="47723" ht="15"/>
    <row r="47724" ht="15"/>
    <row r="47725" ht="15"/>
    <row r="47726" ht="15"/>
    <row r="47727" ht="15"/>
    <row r="47728" ht="15"/>
    <row r="47729" ht="15"/>
    <row r="47730" ht="15"/>
    <row r="47731" ht="15"/>
    <row r="47732" ht="15"/>
    <row r="47733" ht="15"/>
    <row r="47734" ht="15"/>
    <row r="47735" ht="15"/>
    <row r="47736" ht="15"/>
    <row r="47737" ht="15"/>
    <row r="47738" ht="15"/>
    <row r="47739" ht="15"/>
    <row r="47740" ht="15"/>
    <row r="47741" ht="15"/>
    <row r="47742" ht="15"/>
    <row r="47743" ht="15"/>
    <row r="47744" ht="15"/>
    <row r="47745" ht="15"/>
    <row r="47746" ht="15"/>
    <row r="47747" ht="15"/>
    <row r="47748" ht="15"/>
    <row r="47749" ht="15"/>
    <row r="47750" ht="15"/>
    <row r="47751" ht="15"/>
    <row r="47752" ht="15"/>
    <row r="47753" ht="15"/>
    <row r="47754" ht="15"/>
    <row r="47755" ht="15"/>
    <row r="47756" ht="15"/>
    <row r="47757" ht="15"/>
    <row r="47758" ht="15"/>
    <row r="47759" ht="15"/>
    <row r="47760" ht="15"/>
    <row r="47761" ht="15"/>
    <row r="47762" ht="15"/>
    <row r="47763" ht="15"/>
    <row r="47764" ht="15"/>
    <row r="47765" ht="15"/>
    <row r="47766" ht="15"/>
    <row r="47767" ht="15"/>
    <row r="47768" ht="15"/>
    <row r="47769" ht="15"/>
    <row r="47770" ht="15"/>
    <row r="47771" ht="15"/>
    <row r="47772" ht="15"/>
    <row r="47773" ht="15"/>
    <row r="47774" ht="15"/>
    <row r="47775" ht="15"/>
    <row r="47776" ht="15"/>
    <row r="47777" ht="15"/>
    <row r="47778" ht="15"/>
    <row r="47779" ht="15"/>
    <row r="47780" ht="15"/>
    <row r="47781" ht="15"/>
    <row r="47782" ht="15"/>
    <row r="47783" ht="15"/>
    <row r="47784" ht="15"/>
    <row r="47785" ht="15"/>
    <row r="47786" ht="15"/>
    <row r="47787" ht="15"/>
    <row r="47788" ht="15"/>
    <row r="47789" ht="15"/>
    <row r="47790" ht="15"/>
    <row r="47791" ht="15"/>
    <row r="47792" ht="15"/>
    <row r="47793" ht="15"/>
    <row r="47794" ht="15"/>
    <row r="47795" ht="15"/>
    <row r="47796" ht="15"/>
    <row r="47797" ht="15"/>
    <row r="47798" ht="15"/>
    <row r="47799" ht="15"/>
    <row r="47800" ht="15"/>
    <row r="47801" ht="15"/>
    <row r="47802" ht="15"/>
    <row r="47803" ht="15"/>
    <row r="47804" ht="15"/>
    <row r="47805" ht="15"/>
    <row r="47806" ht="15"/>
    <row r="47807" ht="15"/>
    <row r="47808" ht="15"/>
    <row r="47809" ht="15"/>
    <row r="47810" ht="15"/>
    <row r="47811" ht="15"/>
    <row r="47812" ht="15"/>
    <row r="47813" ht="15"/>
    <row r="47814" ht="15"/>
    <row r="47815" ht="15"/>
    <row r="47816" ht="15"/>
    <row r="47817" ht="15"/>
    <row r="47818" ht="15"/>
    <row r="47819" ht="15"/>
    <row r="47820" ht="15"/>
    <row r="47821" ht="15"/>
    <row r="47822" ht="15"/>
    <row r="47823" ht="15"/>
    <row r="47824" ht="15"/>
    <row r="47825" ht="15"/>
    <row r="47826" ht="15"/>
    <row r="47827" ht="15"/>
    <row r="47828" ht="15"/>
    <row r="47829" ht="15"/>
    <row r="47830" ht="15"/>
    <row r="47831" ht="15"/>
    <row r="47832" ht="15"/>
    <row r="47833" ht="15"/>
    <row r="47834" ht="15"/>
    <row r="47835" ht="15"/>
    <row r="47836" ht="15"/>
    <row r="47837" ht="15"/>
    <row r="47838" ht="15"/>
    <row r="47839" ht="15"/>
    <row r="47840" ht="15"/>
    <row r="47841" ht="15"/>
    <row r="47842" ht="15"/>
    <row r="47843" ht="15"/>
    <row r="47844" ht="15"/>
    <row r="47845" ht="15"/>
    <row r="47846" ht="15"/>
    <row r="47847" ht="15"/>
    <row r="47848" ht="15"/>
    <row r="47849" ht="15"/>
    <row r="47850" ht="15"/>
    <row r="47851" ht="15"/>
    <row r="47852" ht="15"/>
    <row r="47853" ht="15"/>
    <row r="47854" ht="15"/>
    <row r="47855" ht="15"/>
    <row r="47856" ht="15"/>
    <row r="47857" ht="15"/>
    <row r="47858" ht="15"/>
    <row r="47859" ht="15"/>
    <row r="47860" ht="15"/>
    <row r="47861" ht="15"/>
    <row r="47862" ht="15"/>
    <row r="47863" ht="15"/>
    <row r="47864" ht="15"/>
    <row r="47865" ht="15"/>
    <row r="47866" ht="15"/>
    <row r="47867" ht="15"/>
    <row r="47868" ht="15"/>
    <row r="47869" ht="15"/>
    <row r="47870" ht="15"/>
    <row r="47871" ht="15"/>
    <row r="47872" ht="15"/>
    <row r="47873" ht="15"/>
    <row r="47874" ht="15"/>
    <row r="47875" ht="15"/>
    <row r="47876" ht="15"/>
    <row r="47877" ht="15"/>
    <row r="47878" ht="15"/>
    <row r="47879" ht="15"/>
    <row r="47880" ht="15"/>
    <row r="47881" ht="15"/>
    <row r="47882" ht="15"/>
    <row r="47883" ht="15"/>
    <row r="47884" ht="15"/>
    <row r="47885" ht="15"/>
    <row r="47886" ht="15"/>
    <row r="47887" ht="15"/>
    <row r="47888" ht="15"/>
    <row r="47889" ht="15"/>
    <row r="47890" ht="15"/>
    <row r="47891" ht="15"/>
    <row r="47892" ht="15"/>
    <row r="47893" ht="15"/>
    <row r="47894" ht="15"/>
    <row r="47895" ht="15"/>
    <row r="47896" ht="15"/>
    <row r="47897" ht="15"/>
    <row r="47898" ht="15"/>
    <row r="47899" ht="15"/>
    <row r="47900" ht="15"/>
    <row r="47901" ht="15"/>
    <row r="47902" ht="15"/>
    <row r="47903" ht="15"/>
    <row r="47904" ht="15"/>
    <row r="47905" ht="15"/>
    <row r="47906" ht="15"/>
    <row r="47907" ht="15"/>
    <row r="47908" ht="15"/>
    <row r="47909" ht="15"/>
    <row r="47910" ht="15"/>
    <row r="47911" ht="15"/>
    <row r="47912" ht="15"/>
    <row r="47913" ht="15"/>
    <row r="47914" ht="15"/>
    <row r="47915" ht="15"/>
    <row r="47916" ht="15"/>
    <row r="47917" ht="15"/>
    <row r="47918" ht="15"/>
    <row r="47919" ht="15"/>
    <row r="47920" ht="15"/>
    <row r="47921" ht="15"/>
    <row r="47922" ht="15"/>
    <row r="47923" ht="15"/>
    <row r="47924" ht="15"/>
    <row r="47925" ht="15"/>
    <row r="47926" ht="15"/>
    <row r="47927" ht="15"/>
    <row r="47928" ht="15"/>
    <row r="47929" ht="15"/>
    <row r="47930" ht="15"/>
    <row r="47931" ht="15"/>
    <row r="47932" ht="15"/>
    <row r="47933" ht="15"/>
    <row r="47934" ht="15"/>
    <row r="47935" ht="15"/>
    <row r="47936" ht="15"/>
    <row r="47937" ht="15"/>
    <row r="47938" ht="15"/>
    <row r="47939" ht="15"/>
    <row r="47940" ht="15"/>
    <row r="47941" ht="15"/>
    <row r="47942" ht="15"/>
    <row r="47943" ht="15"/>
    <row r="47944" ht="15"/>
    <row r="47945" ht="15"/>
    <row r="47946" ht="15"/>
    <row r="47947" ht="15"/>
    <row r="47948" ht="15"/>
    <row r="47949" ht="15"/>
    <row r="47950" ht="15"/>
    <row r="47951" ht="15"/>
    <row r="47952" ht="15"/>
    <row r="47953" ht="15"/>
    <row r="47954" ht="15"/>
    <row r="47955" ht="15"/>
    <row r="47956" ht="15"/>
    <row r="47957" ht="15"/>
    <row r="47958" ht="15"/>
    <row r="47959" ht="15"/>
    <row r="47960" ht="15"/>
    <row r="47961" ht="15"/>
    <row r="47962" ht="15"/>
    <row r="47963" ht="15"/>
    <row r="47964" ht="15"/>
    <row r="47965" ht="15"/>
    <row r="47966" ht="15"/>
    <row r="47967" ht="15"/>
    <row r="47968" ht="15"/>
    <row r="47969" ht="15"/>
    <row r="47970" ht="15"/>
    <row r="47971" ht="15"/>
    <row r="47972" ht="15"/>
    <row r="47973" ht="15"/>
    <row r="47974" ht="15"/>
    <row r="47975" ht="15"/>
    <row r="47976" ht="15"/>
    <row r="47977" ht="15"/>
    <row r="47978" ht="15"/>
    <row r="47979" ht="15"/>
    <row r="47980" ht="15"/>
    <row r="47981" ht="15"/>
    <row r="47982" ht="15"/>
    <row r="47983" ht="15"/>
    <row r="47984" ht="15"/>
    <row r="47985" ht="15"/>
    <row r="47986" ht="15"/>
    <row r="47987" ht="15"/>
    <row r="47988" ht="15"/>
    <row r="47989" ht="15"/>
    <row r="47990" ht="15"/>
    <row r="47991" ht="15"/>
    <row r="47992" ht="15"/>
    <row r="47993" ht="15"/>
    <row r="47994" ht="15"/>
    <row r="47995" ht="15"/>
    <row r="47996" ht="15"/>
    <row r="47997" ht="15"/>
    <row r="47998" ht="15"/>
    <row r="47999" ht="15"/>
    <row r="48000" ht="15"/>
    <row r="48001" ht="15"/>
    <row r="48002" ht="15"/>
    <row r="48003" ht="15"/>
    <row r="48004" ht="15"/>
    <row r="48005" ht="15"/>
    <row r="48006" ht="15"/>
    <row r="48007" ht="15"/>
    <row r="48008" ht="15"/>
    <row r="48009" ht="15"/>
    <row r="48010" ht="15"/>
    <row r="48011" ht="15"/>
    <row r="48012" ht="15"/>
    <row r="48013" ht="15"/>
    <row r="48014" ht="15"/>
    <row r="48015" ht="15"/>
    <row r="48016" ht="15"/>
    <row r="48017" ht="15"/>
    <row r="48018" ht="15"/>
    <row r="48019" ht="15"/>
    <row r="48020" ht="15"/>
    <row r="48021" ht="15"/>
    <row r="48022" ht="15"/>
    <row r="48023" ht="15"/>
    <row r="48024" ht="15"/>
    <row r="48025" ht="15"/>
    <row r="48026" ht="15"/>
    <row r="48027" ht="15"/>
    <row r="48028" ht="15"/>
    <row r="48029" ht="15"/>
    <row r="48030" ht="15"/>
    <row r="48031" ht="15"/>
    <row r="48032" ht="15"/>
    <row r="48033" ht="15"/>
    <row r="48034" ht="15"/>
    <row r="48035" ht="15"/>
    <row r="48036" ht="15"/>
    <row r="48037" ht="15"/>
    <row r="48038" ht="15"/>
    <row r="48039" ht="15"/>
    <row r="48040" ht="15"/>
    <row r="48041" ht="15"/>
    <row r="48042" ht="15"/>
    <row r="48043" ht="15"/>
    <row r="48044" ht="15"/>
    <row r="48045" ht="15"/>
    <row r="48046" ht="15"/>
    <row r="48047" ht="15"/>
    <row r="48048" ht="15"/>
    <row r="48049" ht="15"/>
    <row r="48050" ht="15"/>
    <row r="48051" ht="15"/>
    <row r="48052" ht="15"/>
    <row r="48053" ht="15"/>
    <row r="48054" ht="15"/>
    <row r="48055" ht="15"/>
    <row r="48056" ht="15"/>
    <row r="48057" ht="15"/>
    <row r="48058" ht="15"/>
    <row r="48059" ht="15"/>
    <row r="48060" ht="15"/>
    <row r="48061" ht="15"/>
    <row r="48062" ht="15"/>
    <row r="48063" ht="15"/>
    <row r="48064" ht="15"/>
    <row r="48065" ht="15"/>
    <row r="48066" ht="15"/>
    <row r="48067" ht="15"/>
    <row r="48068" ht="15"/>
    <row r="48069" ht="15"/>
    <row r="48070" ht="15"/>
    <row r="48071" ht="15"/>
    <row r="48072" ht="15"/>
    <row r="48073" ht="15"/>
    <row r="48074" ht="15"/>
    <row r="48075" ht="15"/>
    <row r="48076" ht="15"/>
    <row r="48077" ht="15"/>
    <row r="48078" ht="15"/>
    <row r="48079" ht="15"/>
    <row r="48080" ht="15"/>
    <row r="48081" ht="15"/>
    <row r="48082" ht="15"/>
    <row r="48083" ht="15"/>
    <row r="48084" ht="15"/>
    <row r="48085" ht="15"/>
    <row r="48086" ht="15"/>
    <row r="48087" ht="15"/>
    <row r="48088" ht="15"/>
    <row r="48089" ht="15"/>
    <row r="48090" ht="15"/>
    <row r="48091" ht="15"/>
    <row r="48092" ht="15"/>
    <row r="48093" ht="15"/>
    <row r="48094" ht="15"/>
    <row r="48095" ht="15"/>
    <row r="48096" ht="15"/>
    <row r="48097" ht="15"/>
    <row r="48098" ht="15"/>
    <row r="48099" ht="15"/>
    <row r="48100" ht="15"/>
    <row r="48101" ht="15"/>
    <row r="48102" ht="15"/>
    <row r="48103" ht="15"/>
    <row r="48104" ht="15"/>
    <row r="48105" ht="15"/>
    <row r="48106" ht="15"/>
    <row r="48107" ht="15"/>
    <row r="48108" ht="15"/>
    <row r="48109" ht="15"/>
    <row r="48110" ht="15"/>
    <row r="48111" ht="15"/>
    <row r="48112" ht="15"/>
    <row r="48113" ht="15"/>
    <row r="48114" ht="15"/>
    <row r="48115" ht="15"/>
    <row r="48116" ht="15"/>
    <row r="48117" ht="15"/>
    <row r="48118" ht="15"/>
    <row r="48119" ht="15"/>
    <row r="48120" ht="15"/>
    <row r="48121" ht="15"/>
    <row r="48122" ht="15"/>
    <row r="48123" ht="15"/>
    <row r="48124" ht="15"/>
    <row r="48125" ht="15"/>
    <row r="48126" ht="15"/>
    <row r="48127" ht="15"/>
    <row r="48128" ht="15"/>
    <row r="48129" ht="15"/>
    <row r="48130" ht="15"/>
    <row r="48131" ht="15"/>
    <row r="48132" ht="15"/>
    <row r="48133" ht="15"/>
    <row r="48134" ht="15"/>
    <row r="48135" ht="15"/>
    <row r="48136" ht="15"/>
    <row r="48137" ht="15"/>
    <row r="48138" ht="15"/>
    <row r="48139" ht="15"/>
    <row r="48140" ht="15"/>
    <row r="48141" ht="15"/>
    <row r="48142" ht="15"/>
    <row r="48143" ht="15"/>
    <row r="48144" ht="15"/>
    <row r="48145" ht="15"/>
    <row r="48146" ht="15"/>
    <row r="48147" ht="15"/>
    <row r="48148" ht="15"/>
    <row r="48149" ht="15"/>
    <row r="48150" ht="15"/>
    <row r="48151" ht="15"/>
    <row r="48152" ht="15"/>
    <row r="48153" ht="15"/>
    <row r="48154" ht="15"/>
    <row r="48155" ht="15"/>
    <row r="48156" ht="15"/>
    <row r="48157" ht="15"/>
    <row r="48158" ht="15"/>
    <row r="48159" ht="15"/>
    <row r="48160" ht="15"/>
    <row r="48161" ht="15"/>
    <row r="48162" ht="15"/>
    <row r="48163" ht="15"/>
    <row r="48164" ht="15"/>
    <row r="48165" ht="15"/>
    <row r="48166" ht="15"/>
    <row r="48167" ht="15"/>
    <row r="48168" ht="15"/>
    <row r="48169" ht="15"/>
    <row r="48170" ht="15"/>
    <row r="48171" ht="15"/>
    <row r="48172" ht="15"/>
    <row r="48173" ht="15"/>
    <row r="48174" ht="15"/>
    <row r="48175" ht="15"/>
    <row r="48176" ht="15"/>
    <row r="48177" ht="15"/>
    <row r="48178" ht="15"/>
    <row r="48179" ht="15"/>
    <row r="48180" ht="15"/>
    <row r="48181" ht="15"/>
    <row r="48182" ht="15"/>
    <row r="48183" ht="15"/>
    <row r="48184" ht="15"/>
    <row r="48185" ht="15"/>
    <row r="48186" ht="15"/>
    <row r="48187" ht="15"/>
    <row r="48188" ht="15"/>
    <row r="48189" ht="15"/>
    <row r="48190" ht="15"/>
    <row r="48191" ht="15"/>
    <row r="48192" ht="15"/>
    <row r="48193" ht="15"/>
    <row r="48194" ht="15"/>
    <row r="48195" ht="15"/>
    <row r="48196" ht="15"/>
    <row r="48197" ht="15"/>
    <row r="48198" ht="15"/>
    <row r="48199" ht="15"/>
    <row r="48200" ht="15"/>
    <row r="48201" ht="15"/>
    <row r="48202" ht="15"/>
    <row r="48203" ht="15"/>
    <row r="48204" ht="15"/>
    <row r="48205" ht="15"/>
    <row r="48206" ht="15"/>
    <row r="48207" ht="15"/>
    <row r="48208" ht="15"/>
    <row r="48209" ht="15"/>
    <row r="48210" ht="15"/>
    <row r="48211" ht="15"/>
    <row r="48212" ht="15"/>
    <row r="48213" ht="15"/>
    <row r="48214" ht="15"/>
    <row r="48215" ht="15"/>
    <row r="48216" ht="15"/>
    <row r="48217" ht="15"/>
    <row r="48218" ht="15"/>
    <row r="48219" ht="15"/>
    <row r="48220" ht="15"/>
    <row r="48221" ht="15"/>
    <row r="48222" ht="15"/>
    <row r="48223" ht="15"/>
    <row r="48224" ht="15"/>
    <row r="48225" ht="15"/>
    <row r="48226" ht="15"/>
    <row r="48227" ht="15"/>
    <row r="48228" ht="15"/>
    <row r="48229" ht="15"/>
    <row r="48230" ht="15"/>
    <row r="48231" ht="15"/>
    <row r="48232" ht="15"/>
    <row r="48233" ht="15"/>
    <row r="48234" ht="15"/>
    <row r="48235" ht="15"/>
    <row r="48236" ht="15"/>
    <row r="48237" ht="15"/>
    <row r="48238" ht="15"/>
    <row r="48239" ht="15"/>
    <row r="48240" ht="15"/>
    <row r="48241" ht="15"/>
    <row r="48242" ht="15"/>
    <row r="48243" ht="15"/>
    <row r="48244" ht="15"/>
    <row r="48245" ht="15"/>
    <row r="48246" ht="15"/>
    <row r="48247" ht="15"/>
    <row r="48248" ht="15"/>
    <row r="48249" ht="15"/>
    <row r="48250" ht="15"/>
    <row r="48251" ht="15"/>
    <row r="48252" ht="15"/>
    <row r="48253" ht="15"/>
    <row r="48254" ht="15"/>
    <row r="48255" ht="15"/>
    <row r="48256" ht="15"/>
    <row r="48257" ht="15"/>
    <row r="48258" ht="15"/>
    <row r="48259" ht="15"/>
    <row r="48260" ht="15"/>
    <row r="48261" ht="15"/>
    <row r="48262" ht="15"/>
    <row r="48263" ht="15"/>
    <row r="48264" ht="15"/>
    <row r="48265" ht="15"/>
    <row r="48266" ht="15"/>
    <row r="48267" ht="15"/>
    <row r="48268" ht="15"/>
    <row r="48269" ht="15"/>
    <row r="48270" ht="15"/>
    <row r="48271" ht="15"/>
    <row r="48272" ht="15"/>
    <row r="48273" ht="15"/>
    <row r="48274" ht="15"/>
    <row r="48275" ht="15"/>
    <row r="48276" ht="15"/>
    <row r="48277" ht="15"/>
    <row r="48278" ht="15"/>
    <row r="48279" ht="15"/>
    <row r="48280" ht="15"/>
    <row r="48281" ht="15"/>
    <row r="48282" ht="15"/>
    <row r="48283" ht="15"/>
    <row r="48284" ht="15"/>
    <row r="48285" ht="15"/>
    <row r="48286" ht="15"/>
    <row r="48287" ht="15"/>
    <row r="48288" ht="15"/>
    <row r="48289" ht="15"/>
    <row r="48290" ht="15"/>
    <row r="48291" ht="15"/>
    <row r="48292" ht="15"/>
    <row r="48293" ht="15"/>
    <row r="48294" ht="15"/>
    <row r="48295" ht="15"/>
    <row r="48296" ht="15"/>
    <row r="48297" ht="15"/>
    <row r="48298" ht="15"/>
    <row r="48299" ht="15"/>
    <row r="48300" ht="15"/>
    <row r="48301" ht="15"/>
    <row r="48302" ht="15"/>
    <row r="48303" ht="15"/>
    <row r="48304" ht="15"/>
    <row r="48305" ht="15"/>
    <row r="48306" ht="15"/>
    <row r="48307" ht="15"/>
    <row r="48308" ht="15"/>
    <row r="48309" ht="15"/>
    <row r="48310" ht="15"/>
    <row r="48311" ht="15"/>
    <row r="48312" ht="15"/>
    <row r="48313" ht="15"/>
    <row r="48314" ht="15"/>
    <row r="48315" ht="15"/>
    <row r="48316" ht="15"/>
    <row r="48317" ht="15"/>
    <row r="48318" ht="15"/>
    <row r="48319" ht="15"/>
    <row r="48320" ht="15"/>
    <row r="48321" ht="15"/>
    <row r="48322" ht="15"/>
    <row r="48323" ht="15"/>
    <row r="48324" ht="15"/>
    <row r="48325" ht="15"/>
    <row r="48326" ht="15"/>
    <row r="48327" ht="15"/>
    <row r="48328" ht="15"/>
    <row r="48329" ht="15"/>
    <row r="48330" ht="15"/>
    <row r="48331" ht="15"/>
    <row r="48332" ht="15"/>
    <row r="48333" ht="15"/>
    <row r="48334" ht="15"/>
    <row r="48335" ht="15"/>
    <row r="48336" ht="15"/>
    <row r="48337" ht="15"/>
    <row r="48338" ht="15"/>
    <row r="48339" ht="15"/>
    <row r="48340" ht="15"/>
    <row r="48341" ht="15"/>
    <row r="48342" ht="15"/>
    <row r="48343" ht="15"/>
    <row r="48344" ht="15"/>
    <row r="48345" ht="15"/>
    <row r="48346" ht="15"/>
    <row r="48347" ht="15"/>
    <row r="48348" ht="15"/>
    <row r="48349" ht="15"/>
    <row r="48350" ht="15"/>
    <row r="48351" ht="15"/>
    <row r="48352" ht="15"/>
    <row r="48353" ht="15"/>
    <row r="48354" ht="15"/>
    <row r="48355" ht="15"/>
    <row r="48356" ht="15"/>
    <row r="48357" ht="15"/>
    <row r="48358" ht="15"/>
    <row r="48359" ht="15"/>
    <row r="48360" ht="15"/>
    <row r="48361" ht="15"/>
    <row r="48362" ht="15"/>
    <row r="48363" ht="15"/>
    <row r="48364" ht="15"/>
    <row r="48365" ht="15"/>
    <row r="48366" ht="15"/>
    <row r="48367" ht="15"/>
    <row r="48368" ht="15"/>
    <row r="48369" ht="15"/>
    <row r="48370" ht="15"/>
    <row r="48371" ht="15"/>
    <row r="48372" ht="15"/>
    <row r="48373" ht="15"/>
    <row r="48374" ht="15"/>
    <row r="48375" ht="15"/>
    <row r="48376" ht="15"/>
    <row r="48377" ht="15"/>
    <row r="48378" ht="15"/>
    <row r="48379" ht="15"/>
    <row r="48380" ht="15"/>
    <row r="48381" ht="15"/>
    <row r="48382" ht="15"/>
    <row r="48383" ht="15"/>
    <row r="48384" ht="15"/>
    <row r="48385" ht="15"/>
    <row r="48386" ht="15"/>
    <row r="48387" ht="15"/>
    <row r="48388" ht="15"/>
    <row r="48389" ht="15"/>
    <row r="48390" ht="15"/>
    <row r="48391" ht="15"/>
    <row r="48392" ht="15"/>
    <row r="48393" ht="15"/>
    <row r="48394" ht="15"/>
    <row r="48395" ht="15"/>
    <row r="48396" ht="15"/>
    <row r="48397" ht="15"/>
    <row r="48398" ht="15"/>
    <row r="48399" ht="15"/>
    <row r="48400" ht="15"/>
    <row r="48401" ht="15"/>
    <row r="48402" ht="15"/>
    <row r="48403" ht="15"/>
    <row r="48404" ht="15"/>
    <row r="48405" ht="15"/>
    <row r="48406" ht="15"/>
    <row r="48407" ht="15"/>
    <row r="48408" ht="15"/>
    <row r="48409" ht="15"/>
    <row r="48410" ht="15"/>
    <row r="48411" ht="15"/>
    <row r="48412" ht="15"/>
    <row r="48413" ht="15"/>
    <row r="48414" ht="15"/>
    <row r="48415" ht="15"/>
    <row r="48416" ht="15"/>
    <row r="48417" ht="15"/>
    <row r="48418" ht="15"/>
    <row r="48419" ht="15"/>
    <row r="48420" ht="15"/>
    <row r="48421" ht="15"/>
    <row r="48422" ht="15"/>
    <row r="48423" ht="15"/>
    <row r="48424" ht="15"/>
    <row r="48425" ht="15"/>
    <row r="48426" ht="15"/>
    <row r="48427" ht="15"/>
    <row r="48428" ht="15"/>
    <row r="48429" ht="15"/>
    <row r="48430" ht="15"/>
    <row r="48431" ht="15"/>
    <row r="48432" ht="15"/>
    <row r="48433" ht="15"/>
    <row r="48434" ht="15"/>
    <row r="48435" ht="15"/>
    <row r="48436" ht="15"/>
    <row r="48437" ht="15"/>
    <row r="48438" ht="15"/>
    <row r="48439" ht="15"/>
    <row r="48440" ht="15"/>
    <row r="48441" ht="15"/>
    <row r="48442" ht="15"/>
    <row r="48443" ht="15"/>
    <row r="48444" ht="15"/>
    <row r="48445" ht="15"/>
    <row r="48446" ht="15"/>
    <row r="48447" ht="15"/>
    <row r="48448" ht="15"/>
    <row r="48449" ht="15"/>
    <row r="48450" ht="15"/>
    <row r="48451" ht="15"/>
    <row r="48452" ht="15"/>
    <row r="48453" ht="15"/>
    <row r="48454" ht="15"/>
    <row r="48455" ht="15"/>
    <row r="48456" ht="15"/>
    <row r="48457" ht="15"/>
    <row r="48458" ht="15"/>
    <row r="48459" ht="15"/>
    <row r="48460" ht="15"/>
    <row r="48461" ht="15"/>
    <row r="48462" ht="15"/>
    <row r="48463" ht="15"/>
    <row r="48464" ht="15"/>
    <row r="48465" ht="15"/>
    <row r="48466" ht="15"/>
    <row r="48467" ht="15"/>
    <row r="48468" ht="15"/>
    <row r="48469" ht="15"/>
    <row r="48470" ht="15"/>
    <row r="48471" ht="15"/>
    <row r="48472" ht="15"/>
    <row r="48473" ht="15"/>
    <row r="48474" ht="15"/>
    <row r="48475" ht="15"/>
    <row r="48476" ht="15"/>
    <row r="48477" ht="15"/>
    <row r="48478" ht="15"/>
    <row r="48479" ht="15"/>
    <row r="48480" ht="15"/>
    <row r="48481" ht="15"/>
    <row r="48482" ht="15"/>
    <row r="48483" ht="15"/>
    <row r="48484" ht="15"/>
    <row r="48485" ht="15"/>
    <row r="48486" ht="15"/>
    <row r="48487" ht="15"/>
    <row r="48488" ht="15"/>
    <row r="48489" ht="15"/>
    <row r="48490" ht="15"/>
    <row r="48491" ht="15"/>
    <row r="48492" ht="15"/>
    <row r="48493" ht="15"/>
    <row r="48494" ht="15"/>
    <row r="48495" ht="15"/>
    <row r="48496" ht="15"/>
    <row r="48497" ht="15"/>
    <row r="48498" ht="15"/>
    <row r="48499" ht="15"/>
    <row r="48500" ht="15"/>
    <row r="48501" ht="15"/>
    <row r="48502" ht="15"/>
    <row r="48503" ht="15"/>
    <row r="48504" ht="15"/>
    <row r="48505" ht="15"/>
    <row r="48506" ht="15"/>
    <row r="48507" ht="15"/>
    <row r="48508" ht="15"/>
    <row r="48509" ht="15"/>
    <row r="48510" ht="15"/>
    <row r="48511" ht="15"/>
    <row r="48512" ht="15"/>
    <row r="48513" ht="15"/>
    <row r="48514" ht="15"/>
    <row r="48515" ht="15"/>
    <row r="48516" ht="15"/>
    <row r="48517" ht="15"/>
    <row r="48518" ht="15"/>
    <row r="48519" ht="15"/>
    <row r="48520" ht="15"/>
    <row r="48521" ht="15"/>
    <row r="48522" ht="15"/>
    <row r="48523" ht="15"/>
    <row r="48524" ht="15"/>
    <row r="48525" ht="15"/>
    <row r="48526" ht="15"/>
    <row r="48527" ht="15"/>
    <row r="48528" ht="15"/>
    <row r="48529" ht="15"/>
    <row r="48530" ht="15"/>
    <row r="48531" ht="15"/>
    <row r="48532" ht="15"/>
    <row r="48533" ht="15"/>
    <row r="48534" ht="15"/>
    <row r="48535" ht="15"/>
    <row r="48536" ht="15"/>
    <row r="48537" ht="15"/>
    <row r="48538" ht="15"/>
    <row r="48539" ht="15"/>
    <row r="48540" ht="15"/>
    <row r="48541" ht="15"/>
    <row r="48542" ht="15"/>
    <row r="48543" ht="15"/>
    <row r="48544" ht="15"/>
    <row r="48545" ht="15"/>
    <row r="48546" ht="15"/>
    <row r="48547" ht="15"/>
    <row r="48548" ht="15"/>
    <row r="48549" ht="15"/>
    <row r="48550" ht="15"/>
    <row r="48551" ht="15"/>
    <row r="48552" ht="15"/>
    <row r="48553" ht="15"/>
    <row r="48554" ht="15"/>
    <row r="48555" ht="15"/>
    <row r="48556" ht="15"/>
    <row r="48557" ht="15"/>
    <row r="48558" ht="15"/>
    <row r="48559" ht="15"/>
    <row r="48560" ht="15"/>
    <row r="48561" ht="15"/>
    <row r="48562" ht="15"/>
    <row r="48563" ht="15"/>
    <row r="48564" ht="15"/>
    <row r="48565" ht="15"/>
    <row r="48566" ht="15"/>
    <row r="48567" ht="15"/>
    <row r="48568" ht="15"/>
    <row r="48569" ht="15"/>
    <row r="48570" ht="15"/>
    <row r="48571" ht="15"/>
    <row r="48572" ht="15"/>
    <row r="48573" ht="15"/>
    <row r="48574" ht="15"/>
    <row r="48575" ht="15"/>
    <row r="48576" ht="15"/>
    <row r="48577" ht="15"/>
    <row r="48578" ht="15"/>
    <row r="48579" ht="15"/>
    <row r="48580" ht="15"/>
    <row r="48581" ht="15"/>
    <row r="48582" ht="15"/>
    <row r="48583" ht="15"/>
    <row r="48584" ht="15"/>
    <row r="48585" ht="15"/>
    <row r="48586" ht="15"/>
    <row r="48587" ht="15"/>
    <row r="48588" ht="15"/>
    <row r="48589" ht="15"/>
    <row r="48590" ht="15"/>
    <row r="48591" ht="15"/>
    <row r="48592" ht="15"/>
    <row r="48593" ht="15"/>
    <row r="48594" ht="15"/>
    <row r="48595" ht="15"/>
    <row r="48596" ht="15"/>
    <row r="48597" ht="15"/>
    <row r="48598" ht="15"/>
    <row r="48599" ht="15"/>
    <row r="48600" ht="15"/>
    <row r="48601" ht="15"/>
    <row r="48602" ht="15"/>
    <row r="48603" ht="15"/>
    <row r="48604" ht="15"/>
    <row r="48605" ht="15"/>
    <row r="48606" ht="15"/>
    <row r="48607" ht="15"/>
    <row r="48608" ht="15"/>
    <row r="48609" ht="15"/>
    <row r="48610" ht="15"/>
    <row r="48611" ht="15"/>
    <row r="48612" ht="15"/>
    <row r="48613" ht="15"/>
    <row r="48614" ht="15"/>
    <row r="48615" ht="15"/>
    <row r="48616" ht="15"/>
    <row r="48617" ht="15"/>
    <row r="48618" ht="15"/>
    <row r="48619" ht="15"/>
    <row r="48620" ht="15"/>
    <row r="48621" ht="15"/>
    <row r="48622" ht="15"/>
    <row r="48623" ht="15"/>
    <row r="48624" ht="15"/>
    <row r="48625" ht="15"/>
    <row r="48626" ht="15"/>
    <row r="48627" ht="15"/>
    <row r="48628" ht="15"/>
    <row r="48629" ht="15"/>
    <row r="48630" ht="15"/>
    <row r="48631" ht="15"/>
    <row r="48632" ht="15"/>
    <row r="48633" ht="15"/>
    <row r="48634" ht="15"/>
    <row r="48635" ht="15"/>
    <row r="48636" ht="15"/>
    <row r="48637" ht="15"/>
    <row r="48638" ht="15"/>
    <row r="48639" ht="15"/>
    <row r="48640" ht="15"/>
    <row r="48641" ht="15"/>
    <row r="48642" ht="15"/>
    <row r="48643" ht="15"/>
    <row r="48644" ht="15"/>
    <row r="48645" ht="15"/>
    <row r="48646" ht="15"/>
    <row r="48647" ht="15"/>
    <row r="48648" ht="15"/>
    <row r="48649" ht="15"/>
    <row r="48650" ht="15"/>
    <row r="48651" ht="15"/>
    <row r="48652" ht="15"/>
    <row r="48653" ht="15"/>
    <row r="48654" ht="15"/>
    <row r="48655" ht="15"/>
    <row r="48656" ht="15"/>
    <row r="48657" ht="15"/>
    <row r="48658" ht="15"/>
    <row r="48659" ht="15"/>
    <row r="48660" ht="15"/>
    <row r="48661" ht="15"/>
    <row r="48662" ht="15"/>
    <row r="48663" ht="15"/>
    <row r="48664" ht="15"/>
    <row r="48665" ht="15"/>
    <row r="48666" ht="15"/>
    <row r="48667" ht="15"/>
    <row r="48668" ht="15"/>
    <row r="48669" ht="15"/>
    <row r="48670" ht="15"/>
    <row r="48671" ht="15"/>
    <row r="48672" ht="15"/>
    <row r="48673" ht="15"/>
    <row r="48674" ht="15"/>
    <row r="48675" ht="15"/>
    <row r="48676" ht="15"/>
    <row r="48677" ht="15"/>
    <row r="48678" ht="15"/>
    <row r="48679" ht="15"/>
    <row r="48680" ht="15"/>
    <row r="48681" ht="15"/>
    <row r="48682" ht="15"/>
    <row r="48683" ht="15"/>
    <row r="48684" ht="15"/>
    <row r="48685" ht="15"/>
    <row r="48686" ht="15"/>
    <row r="48687" ht="15"/>
    <row r="48688" ht="15"/>
    <row r="48689" ht="15"/>
    <row r="48690" ht="15"/>
    <row r="48691" ht="15"/>
    <row r="48692" ht="15"/>
    <row r="48693" ht="15"/>
    <row r="48694" ht="15"/>
    <row r="48695" ht="15"/>
    <row r="48696" ht="15"/>
    <row r="48697" ht="15"/>
    <row r="48698" ht="15"/>
    <row r="48699" ht="15"/>
    <row r="48700" ht="15"/>
    <row r="48701" ht="15"/>
    <row r="48702" ht="15"/>
    <row r="48703" ht="15"/>
    <row r="48704" ht="15"/>
    <row r="48705" ht="15"/>
    <row r="48706" ht="15"/>
    <row r="48707" ht="15"/>
    <row r="48708" ht="15"/>
    <row r="48709" ht="15"/>
    <row r="48710" ht="15"/>
    <row r="48711" ht="15"/>
    <row r="48712" ht="15"/>
    <row r="48713" ht="15"/>
    <row r="48714" ht="15"/>
    <row r="48715" ht="15"/>
    <row r="48716" ht="15"/>
    <row r="48717" ht="15"/>
    <row r="48718" ht="15"/>
    <row r="48719" ht="15"/>
    <row r="48720" ht="15"/>
    <row r="48721" ht="15"/>
    <row r="48722" ht="15"/>
    <row r="48723" ht="15"/>
    <row r="48724" ht="15"/>
    <row r="48725" ht="15"/>
    <row r="48726" ht="15"/>
    <row r="48727" ht="15"/>
    <row r="48728" ht="15"/>
    <row r="48729" ht="15"/>
    <row r="48730" ht="15"/>
    <row r="48731" ht="15"/>
    <row r="48732" ht="15"/>
    <row r="48733" ht="15"/>
    <row r="48734" ht="15"/>
    <row r="48735" ht="15"/>
    <row r="48736" ht="15"/>
    <row r="48737" ht="15"/>
    <row r="48738" ht="15"/>
    <row r="48739" ht="15"/>
    <row r="48740" ht="15"/>
    <row r="48741" ht="15"/>
    <row r="48742" ht="15"/>
    <row r="48743" ht="15"/>
    <row r="48744" ht="15"/>
    <row r="48745" ht="15"/>
    <row r="48746" ht="15"/>
    <row r="48747" ht="15"/>
    <row r="48748" ht="15"/>
    <row r="48749" ht="15"/>
    <row r="48750" ht="15"/>
    <row r="48751" ht="15"/>
    <row r="48752" ht="15"/>
    <row r="48753" ht="15"/>
    <row r="48754" ht="15"/>
    <row r="48755" ht="15"/>
    <row r="48756" ht="15"/>
    <row r="48757" ht="15"/>
    <row r="48758" ht="15"/>
    <row r="48759" ht="15"/>
    <row r="48760" ht="15"/>
    <row r="48761" ht="15"/>
    <row r="48762" ht="15"/>
    <row r="48763" ht="15"/>
    <row r="48764" ht="15"/>
    <row r="48765" ht="15"/>
    <row r="48766" ht="15"/>
    <row r="48767" ht="15"/>
    <row r="48768" ht="15"/>
    <row r="48769" ht="15"/>
    <row r="48770" ht="15"/>
    <row r="48771" ht="15"/>
    <row r="48772" ht="15"/>
    <row r="48773" ht="15"/>
    <row r="48774" ht="15"/>
    <row r="48775" ht="15"/>
    <row r="48776" ht="15"/>
    <row r="48777" ht="15"/>
    <row r="48778" ht="15"/>
    <row r="48779" ht="15"/>
    <row r="48780" ht="15"/>
    <row r="48781" ht="15"/>
    <row r="48782" ht="15"/>
    <row r="48783" ht="15"/>
    <row r="48784" ht="15"/>
    <row r="48785" ht="15"/>
    <row r="48786" ht="15"/>
    <row r="48787" ht="15"/>
    <row r="48788" ht="15"/>
    <row r="48789" ht="15"/>
    <row r="48790" ht="15"/>
    <row r="48791" ht="15"/>
    <row r="48792" ht="15"/>
    <row r="48793" ht="15"/>
    <row r="48794" ht="15"/>
    <row r="48795" ht="15"/>
    <row r="48796" ht="15"/>
    <row r="48797" ht="15"/>
    <row r="48798" ht="15"/>
    <row r="48799" ht="15"/>
    <row r="48800" ht="15"/>
    <row r="48801" ht="15"/>
    <row r="48802" ht="15"/>
    <row r="48803" ht="15"/>
    <row r="48804" ht="15"/>
    <row r="48805" ht="15"/>
    <row r="48806" ht="15"/>
    <row r="48807" ht="15"/>
    <row r="48808" ht="15"/>
    <row r="48809" ht="15"/>
    <row r="48810" ht="15"/>
    <row r="48811" ht="15"/>
    <row r="48812" ht="15"/>
    <row r="48813" ht="15"/>
    <row r="48814" ht="15"/>
    <row r="48815" ht="15"/>
    <row r="48816" ht="15"/>
    <row r="48817" ht="15"/>
    <row r="48818" ht="15"/>
    <row r="48819" ht="15"/>
    <row r="48820" ht="15"/>
    <row r="48821" ht="15"/>
    <row r="48822" ht="15"/>
    <row r="48823" ht="15"/>
    <row r="48824" ht="15"/>
    <row r="48825" ht="15"/>
    <row r="48826" ht="15"/>
    <row r="48827" ht="15"/>
    <row r="48828" ht="15"/>
    <row r="48829" ht="15"/>
    <row r="48830" ht="15"/>
    <row r="48831" ht="15"/>
    <row r="48832" ht="15"/>
    <row r="48833" ht="15"/>
    <row r="48834" ht="15"/>
    <row r="48835" ht="15"/>
    <row r="48836" ht="15"/>
    <row r="48837" ht="15"/>
    <row r="48838" ht="15"/>
    <row r="48839" ht="15"/>
    <row r="48840" ht="15"/>
    <row r="48841" ht="15"/>
    <row r="48842" ht="15"/>
    <row r="48843" ht="15"/>
    <row r="48844" ht="15"/>
    <row r="48845" ht="15"/>
    <row r="48846" ht="15"/>
    <row r="48847" ht="15"/>
    <row r="48848" ht="15"/>
    <row r="48849" ht="15"/>
    <row r="48850" ht="15"/>
    <row r="48851" ht="15"/>
    <row r="48852" ht="15"/>
    <row r="48853" ht="15"/>
    <row r="48854" ht="15"/>
    <row r="48855" ht="15"/>
    <row r="48856" ht="15"/>
    <row r="48857" ht="15"/>
    <row r="48858" ht="15"/>
    <row r="48859" ht="15"/>
    <row r="48860" ht="15"/>
    <row r="48861" ht="15"/>
    <row r="48862" ht="15"/>
    <row r="48863" ht="15"/>
    <row r="48864" ht="15"/>
    <row r="48865" ht="15"/>
    <row r="48866" ht="15"/>
    <row r="48867" ht="15"/>
    <row r="48868" ht="15"/>
    <row r="48869" ht="15"/>
    <row r="48870" ht="15"/>
    <row r="48871" ht="15"/>
    <row r="48872" ht="15"/>
    <row r="48873" ht="15"/>
    <row r="48874" ht="15"/>
    <row r="48875" ht="15"/>
    <row r="48876" ht="15"/>
    <row r="48877" ht="15"/>
    <row r="48878" ht="15"/>
    <row r="48879" ht="15"/>
    <row r="48880" ht="15"/>
    <row r="48881" ht="15"/>
    <row r="48882" ht="15"/>
    <row r="48883" ht="15"/>
    <row r="48884" ht="15"/>
    <row r="48885" ht="15"/>
    <row r="48886" ht="15"/>
    <row r="48887" ht="15"/>
    <row r="48888" ht="15"/>
    <row r="48889" ht="15"/>
    <row r="48890" ht="15"/>
    <row r="48891" ht="15"/>
    <row r="48892" ht="15"/>
    <row r="48893" ht="15"/>
    <row r="48894" ht="15"/>
    <row r="48895" ht="15"/>
    <row r="48896" ht="15"/>
    <row r="48897" ht="15"/>
    <row r="48898" ht="15"/>
    <row r="48899" ht="15"/>
    <row r="48900" ht="15"/>
    <row r="48901" ht="15"/>
    <row r="48902" ht="15"/>
    <row r="48903" ht="15"/>
    <row r="48904" ht="15"/>
    <row r="48905" ht="15"/>
    <row r="48906" ht="15"/>
    <row r="48907" ht="15"/>
    <row r="48908" ht="15"/>
    <row r="48909" ht="15"/>
    <row r="48910" ht="15"/>
    <row r="48911" ht="15"/>
    <row r="48912" ht="15"/>
    <row r="48913" ht="15"/>
    <row r="48914" ht="15"/>
    <row r="48915" ht="15"/>
    <row r="48916" ht="15"/>
    <row r="48917" ht="15"/>
    <row r="48918" ht="15"/>
    <row r="48919" ht="15"/>
    <row r="48920" ht="15"/>
    <row r="48921" ht="15"/>
    <row r="48922" ht="15"/>
    <row r="48923" ht="15"/>
    <row r="48924" ht="15"/>
    <row r="48925" ht="15"/>
    <row r="48926" ht="15"/>
    <row r="48927" ht="15"/>
    <row r="48928" ht="15"/>
    <row r="48929" ht="15"/>
    <row r="48930" ht="15"/>
    <row r="48931" ht="15"/>
    <row r="48932" ht="15"/>
    <row r="48933" ht="15"/>
    <row r="48934" ht="15"/>
    <row r="48935" ht="15"/>
    <row r="48936" ht="15"/>
    <row r="48937" ht="15"/>
    <row r="48938" ht="15"/>
    <row r="48939" ht="15"/>
    <row r="48940" ht="15"/>
    <row r="48941" ht="15"/>
    <row r="48942" ht="15"/>
    <row r="48943" ht="15"/>
    <row r="48944" ht="15"/>
    <row r="48945" ht="15"/>
    <row r="48946" ht="15"/>
    <row r="48947" ht="15"/>
    <row r="48948" ht="15"/>
    <row r="48949" ht="15"/>
    <row r="48950" ht="15"/>
    <row r="48951" ht="15"/>
    <row r="48952" ht="15"/>
    <row r="48953" ht="15"/>
    <row r="48954" ht="15"/>
    <row r="48955" ht="15"/>
    <row r="48956" ht="15"/>
    <row r="48957" ht="15"/>
    <row r="48958" ht="15"/>
    <row r="48959" ht="15"/>
    <row r="48960" ht="15"/>
    <row r="48961" ht="15"/>
    <row r="48962" ht="15"/>
    <row r="48963" ht="15"/>
    <row r="48964" ht="15"/>
    <row r="48965" ht="15"/>
    <row r="48966" ht="15"/>
    <row r="48967" ht="15"/>
    <row r="48968" ht="15"/>
    <row r="48969" ht="15"/>
    <row r="48970" ht="15"/>
    <row r="48971" ht="15"/>
    <row r="48972" ht="15"/>
    <row r="48973" ht="15"/>
    <row r="48974" ht="15"/>
    <row r="48975" ht="15"/>
    <row r="48976" ht="15"/>
    <row r="48977" ht="15"/>
    <row r="48978" ht="15"/>
    <row r="48979" ht="15"/>
    <row r="48980" ht="15"/>
    <row r="48981" ht="15"/>
    <row r="48982" ht="15"/>
    <row r="48983" ht="15"/>
    <row r="48984" ht="15"/>
    <row r="48985" ht="15"/>
    <row r="48986" ht="15"/>
    <row r="48987" ht="15"/>
    <row r="48988" ht="15"/>
    <row r="48989" ht="15"/>
    <row r="48990" ht="15"/>
    <row r="48991" ht="15"/>
    <row r="48992" ht="15"/>
    <row r="48993" ht="15"/>
    <row r="48994" ht="15"/>
    <row r="48995" ht="15"/>
    <row r="48996" ht="15"/>
    <row r="48997" ht="15"/>
    <row r="48998" ht="15"/>
    <row r="48999" ht="15"/>
    <row r="49000" ht="15"/>
    <row r="49001" ht="15"/>
    <row r="49002" ht="15"/>
    <row r="49003" ht="15"/>
    <row r="49004" ht="15"/>
    <row r="49005" ht="15"/>
    <row r="49006" ht="15"/>
    <row r="49007" ht="15"/>
    <row r="49008" ht="15"/>
    <row r="49009" ht="15"/>
    <row r="49010" ht="15"/>
    <row r="49011" ht="15"/>
    <row r="49012" ht="15"/>
    <row r="49013" ht="15"/>
    <row r="49014" ht="15"/>
    <row r="49015" ht="15"/>
    <row r="49016" ht="15"/>
    <row r="49017" ht="15"/>
    <row r="49018" ht="15"/>
    <row r="49019" ht="15"/>
    <row r="49020" ht="15"/>
    <row r="49021" ht="15"/>
    <row r="49022" ht="15"/>
    <row r="49023" ht="15"/>
    <row r="49024" ht="15"/>
    <row r="49025" ht="15"/>
    <row r="49026" ht="15"/>
    <row r="49027" ht="15"/>
    <row r="49028" ht="15"/>
    <row r="49029" ht="15"/>
    <row r="49030" ht="15"/>
    <row r="49031" ht="15"/>
    <row r="49032" ht="15"/>
    <row r="49033" ht="15"/>
    <row r="49034" ht="15"/>
    <row r="49035" ht="15"/>
    <row r="49036" ht="15"/>
    <row r="49037" ht="15"/>
    <row r="49038" ht="15"/>
    <row r="49039" ht="15"/>
    <row r="49040" ht="15"/>
    <row r="49041" ht="15"/>
    <row r="49042" ht="15"/>
    <row r="49043" ht="15"/>
    <row r="49044" ht="15"/>
    <row r="49045" ht="15"/>
    <row r="49046" ht="15"/>
    <row r="49047" ht="15"/>
    <row r="49048" ht="15"/>
    <row r="49049" ht="15"/>
    <row r="49050" ht="15"/>
    <row r="49051" ht="15"/>
    <row r="49052" ht="15"/>
    <row r="49053" ht="15"/>
    <row r="49054" ht="15"/>
    <row r="49055" ht="15"/>
    <row r="49056" ht="15"/>
    <row r="49057" ht="15"/>
    <row r="49058" ht="15"/>
    <row r="49059" ht="15"/>
    <row r="49060" ht="15"/>
    <row r="49061" ht="15"/>
    <row r="49062" ht="15"/>
    <row r="49063" ht="15"/>
    <row r="49064" ht="15"/>
    <row r="49065" ht="15"/>
    <row r="49066" ht="15"/>
    <row r="49067" ht="15"/>
    <row r="49068" ht="15"/>
    <row r="49069" ht="15"/>
    <row r="49070" ht="15"/>
    <row r="49071" ht="15"/>
    <row r="49072" ht="15"/>
    <row r="49073" ht="15"/>
    <row r="49074" ht="15"/>
    <row r="49075" ht="15"/>
    <row r="49076" ht="15"/>
    <row r="49077" ht="15"/>
    <row r="49078" ht="15"/>
    <row r="49079" ht="15"/>
    <row r="49080" ht="15"/>
    <row r="49081" ht="15"/>
    <row r="49082" ht="15"/>
    <row r="49083" ht="15"/>
    <row r="49084" ht="15"/>
    <row r="49085" ht="15"/>
    <row r="49086" ht="15"/>
    <row r="49087" ht="15"/>
    <row r="49088" ht="15"/>
    <row r="49089" ht="15"/>
    <row r="49090" ht="15"/>
    <row r="49091" ht="15"/>
    <row r="49092" ht="15"/>
    <row r="49093" ht="15"/>
    <row r="49094" ht="15"/>
    <row r="49095" ht="15"/>
    <row r="49096" ht="15"/>
    <row r="49097" ht="15"/>
    <row r="49098" ht="15"/>
    <row r="49099" ht="15"/>
    <row r="49100" ht="15"/>
    <row r="49101" ht="15"/>
    <row r="49102" ht="15"/>
    <row r="49103" ht="15"/>
    <row r="49104" ht="15"/>
    <row r="49105" ht="15"/>
    <row r="49106" ht="15"/>
    <row r="49107" ht="15"/>
    <row r="49108" ht="15"/>
    <row r="49109" ht="15"/>
    <row r="49110" ht="15"/>
    <row r="49111" ht="15"/>
    <row r="49112" ht="15"/>
    <row r="49113" ht="15"/>
    <row r="49114" ht="15"/>
    <row r="49115" ht="15"/>
    <row r="49116" ht="15"/>
    <row r="49117" ht="15"/>
    <row r="49118" ht="15"/>
    <row r="49119" ht="15"/>
    <row r="49120" ht="15"/>
    <row r="49121" ht="15"/>
    <row r="49122" ht="15"/>
    <row r="49123" ht="15"/>
    <row r="49124" ht="15"/>
    <row r="49125" ht="15"/>
    <row r="49126" ht="15"/>
    <row r="49127" ht="15"/>
    <row r="49128" ht="15"/>
    <row r="49129" ht="15"/>
    <row r="49130" ht="15"/>
    <row r="49131" ht="15"/>
    <row r="49132" ht="15"/>
    <row r="49133" ht="15"/>
    <row r="49134" ht="15"/>
    <row r="49135" ht="15"/>
    <row r="49136" ht="15"/>
    <row r="49137" ht="15"/>
    <row r="49138" ht="15"/>
    <row r="49139" ht="15"/>
    <row r="49140" ht="15"/>
    <row r="49141" ht="15"/>
    <row r="49142" ht="15"/>
    <row r="49143" ht="15"/>
    <row r="49144" ht="15"/>
    <row r="49145" ht="15"/>
    <row r="49146" ht="15"/>
    <row r="49147" ht="15"/>
    <row r="49148" ht="15"/>
    <row r="49149" ht="15"/>
    <row r="49150" ht="15"/>
    <row r="49151" ht="15"/>
    <row r="49152" ht="15"/>
    <row r="49153" ht="15"/>
    <row r="49154" ht="15"/>
    <row r="49155" ht="15"/>
    <row r="49156" ht="15"/>
    <row r="49157" ht="15"/>
    <row r="49158" ht="15"/>
    <row r="49159" ht="15"/>
    <row r="49160" ht="15"/>
    <row r="49161" ht="15"/>
    <row r="49162" ht="15"/>
    <row r="49163" ht="15"/>
    <row r="49164" ht="15"/>
    <row r="49165" ht="15"/>
    <row r="49166" ht="15"/>
    <row r="49167" ht="15"/>
    <row r="49168" ht="15"/>
    <row r="49169" ht="15"/>
    <row r="49170" ht="15"/>
    <row r="49171" ht="15"/>
    <row r="49172" ht="15"/>
    <row r="49173" ht="15"/>
    <row r="49174" ht="15"/>
    <row r="49175" ht="15"/>
    <row r="49176" ht="15"/>
    <row r="49177" ht="15"/>
    <row r="49178" ht="15"/>
    <row r="49179" ht="15"/>
    <row r="49180" ht="15"/>
    <row r="49181" ht="15"/>
    <row r="49182" ht="15"/>
    <row r="49183" ht="15"/>
    <row r="49184" ht="15"/>
    <row r="49185" ht="15"/>
    <row r="49186" ht="15"/>
    <row r="49187" ht="15"/>
    <row r="49188" ht="15"/>
    <row r="49189" ht="15"/>
    <row r="49190" ht="15"/>
    <row r="49191" ht="15"/>
    <row r="49192" ht="15"/>
    <row r="49193" ht="15"/>
    <row r="49194" ht="15"/>
    <row r="49195" ht="15"/>
    <row r="49196" ht="15"/>
    <row r="49197" ht="15"/>
    <row r="49198" ht="15"/>
    <row r="49199" ht="15"/>
    <row r="49200" ht="15"/>
    <row r="49201" ht="15"/>
    <row r="49202" ht="15"/>
    <row r="49203" ht="15"/>
    <row r="49204" ht="15"/>
    <row r="49205" ht="15"/>
    <row r="49206" ht="15"/>
    <row r="49207" ht="15"/>
    <row r="49208" ht="15"/>
    <row r="49209" ht="15"/>
    <row r="49210" ht="15"/>
    <row r="49211" ht="15"/>
    <row r="49212" ht="15"/>
    <row r="49213" ht="15"/>
    <row r="49214" ht="15"/>
    <row r="49215" ht="15"/>
    <row r="49216" ht="15"/>
    <row r="49217" ht="15"/>
    <row r="49218" ht="15"/>
    <row r="49219" ht="15"/>
    <row r="49220" ht="15"/>
    <row r="49221" ht="15"/>
    <row r="49222" ht="15"/>
    <row r="49223" ht="15"/>
    <row r="49224" ht="15"/>
    <row r="49225" ht="15"/>
    <row r="49226" ht="15"/>
    <row r="49227" ht="15"/>
    <row r="49228" ht="15"/>
    <row r="49229" ht="15"/>
    <row r="49230" ht="15"/>
    <row r="49231" ht="15"/>
    <row r="49232" ht="15"/>
    <row r="49233" ht="15"/>
    <row r="49234" ht="15"/>
    <row r="49235" ht="15"/>
    <row r="49236" ht="15"/>
    <row r="49237" ht="15"/>
    <row r="49238" ht="15"/>
    <row r="49239" ht="15"/>
    <row r="49240" ht="15"/>
    <row r="49241" ht="15"/>
    <row r="49242" ht="15"/>
    <row r="49243" ht="15"/>
    <row r="49244" ht="15"/>
    <row r="49245" ht="15"/>
    <row r="49246" ht="15"/>
    <row r="49247" ht="15"/>
    <row r="49248" ht="15"/>
    <row r="49249" ht="15"/>
    <row r="49250" ht="15"/>
    <row r="49251" ht="15"/>
    <row r="49252" ht="15"/>
    <row r="49253" ht="15"/>
    <row r="49254" ht="15"/>
    <row r="49255" ht="15"/>
    <row r="49256" ht="15"/>
    <row r="49257" ht="15"/>
    <row r="49258" ht="15"/>
    <row r="49259" ht="15"/>
    <row r="49260" ht="15"/>
    <row r="49261" ht="15"/>
    <row r="49262" ht="15"/>
    <row r="49263" ht="15"/>
    <row r="49264" ht="15"/>
    <row r="49265" ht="15"/>
    <row r="49266" ht="15"/>
    <row r="49267" ht="15"/>
    <row r="49268" ht="15"/>
    <row r="49269" ht="15"/>
    <row r="49270" ht="15"/>
    <row r="49271" ht="15"/>
    <row r="49272" ht="15"/>
    <row r="49273" ht="15"/>
    <row r="49274" ht="15"/>
    <row r="49275" ht="15"/>
    <row r="49276" ht="15"/>
    <row r="49277" ht="15"/>
    <row r="49278" ht="15"/>
    <row r="49279" ht="15"/>
    <row r="49280" ht="15"/>
    <row r="49281" ht="15"/>
    <row r="49282" ht="15"/>
    <row r="49283" ht="15"/>
    <row r="49284" ht="15"/>
    <row r="49285" ht="15"/>
    <row r="49286" ht="15"/>
    <row r="49287" ht="15"/>
    <row r="49288" ht="15"/>
    <row r="49289" ht="15"/>
    <row r="49290" ht="15"/>
    <row r="49291" ht="15"/>
    <row r="49292" ht="15"/>
    <row r="49293" ht="15"/>
    <row r="49294" ht="15"/>
    <row r="49295" ht="15"/>
    <row r="49296" ht="15"/>
    <row r="49297" ht="15"/>
    <row r="49298" ht="15"/>
    <row r="49299" ht="15"/>
    <row r="49300" ht="15"/>
    <row r="49301" ht="15"/>
    <row r="49302" ht="15"/>
    <row r="49303" ht="15"/>
    <row r="49304" ht="15"/>
    <row r="49305" ht="15"/>
    <row r="49306" ht="15"/>
    <row r="49307" ht="15"/>
    <row r="49308" ht="15"/>
    <row r="49309" ht="15"/>
    <row r="49310" ht="15"/>
    <row r="49311" ht="15"/>
    <row r="49312" ht="15"/>
    <row r="49313" ht="15"/>
    <row r="49314" ht="15"/>
    <row r="49315" ht="15"/>
    <row r="49316" ht="15"/>
    <row r="49317" ht="15"/>
    <row r="49318" ht="15"/>
    <row r="49319" ht="15"/>
    <row r="49320" ht="15"/>
    <row r="49321" ht="15"/>
    <row r="49322" ht="15"/>
    <row r="49323" ht="15"/>
    <row r="49324" ht="15"/>
    <row r="49325" ht="15"/>
    <row r="49326" ht="15"/>
    <row r="49327" ht="15"/>
    <row r="49328" ht="15"/>
    <row r="49329" ht="15"/>
    <row r="49330" ht="15"/>
    <row r="49331" ht="15"/>
    <row r="49332" ht="15"/>
    <row r="49333" ht="15"/>
    <row r="49334" ht="15"/>
    <row r="49335" ht="15"/>
    <row r="49336" ht="15"/>
    <row r="49337" ht="15"/>
    <row r="49338" ht="15"/>
    <row r="49339" ht="15"/>
    <row r="49340" ht="15"/>
    <row r="49341" ht="15"/>
    <row r="49342" ht="15"/>
    <row r="49343" ht="15"/>
    <row r="49344" ht="15"/>
    <row r="49345" ht="15"/>
    <row r="49346" ht="15"/>
    <row r="49347" ht="15"/>
    <row r="49348" ht="15"/>
    <row r="49349" ht="15"/>
    <row r="49350" ht="15"/>
    <row r="49351" ht="15"/>
    <row r="49352" ht="15"/>
    <row r="49353" ht="15"/>
    <row r="49354" ht="15"/>
    <row r="49355" ht="15"/>
    <row r="49356" ht="15"/>
    <row r="49357" ht="15"/>
    <row r="49358" ht="15"/>
    <row r="49359" ht="15"/>
    <row r="49360" ht="15"/>
    <row r="49361" ht="15"/>
    <row r="49362" ht="15"/>
    <row r="49363" ht="15"/>
    <row r="49364" ht="15"/>
    <row r="49365" ht="15"/>
    <row r="49366" ht="15"/>
    <row r="49367" ht="15"/>
    <row r="49368" ht="15"/>
    <row r="49369" ht="15"/>
    <row r="49370" ht="15"/>
    <row r="49371" ht="15"/>
    <row r="49372" ht="15"/>
    <row r="49373" ht="15"/>
    <row r="49374" ht="15"/>
    <row r="49375" ht="15"/>
    <row r="49376" ht="15"/>
    <row r="49377" ht="15"/>
    <row r="49378" ht="15"/>
    <row r="49379" ht="15"/>
    <row r="49380" ht="15"/>
    <row r="49381" ht="15"/>
    <row r="49382" ht="15"/>
    <row r="49383" ht="15"/>
    <row r="49384" ht="15"/>
    <row r="49385" ht="15"/>
    <row r="49386" ht="15"/>
    <row r="49387" ht="15"/>
    <row r="49388" ht="15"/>
    <row r="49389" ht="15"/>
    <row r="49390" ht="15"/>
    <row r="49391" ht="15"/>
    <row r="49392" ht="15"/>
    <row r="49393" ht="15"/>
    <row r="49394" ht="15"/>
    <row r="49395" ht="15"/>
    <row r="49396" ht="15"/>
    <row r="49397" ht="15"/>
    <row r="49398" ht="15"/>
    <row r="49399" ht="15"/>
    <row r="49400" ht="15"/>
    <row r="49401" ht="15"/>
    <row r="49402" ht="15"/>
    <row r="49403" ht="15"/>
    <row r="49404" ht="15"/>
    <row r="49405" ht="15"/>
    <row r="49406" ht="15"/>
    <row r="49407" ht="15"/>
    <row r="49408" ht="15"/>
    <row r="49409" ht="15"/>
    <row r="49410" ht="15"/>
    <row r="49411" ht="15"/>
    <row r="49412" ht="15"/>
    <row r="49413" ht="15"/>
    <row r="49414" ht="15"/>
    <row r="49415" ht="15"/>
    <row r="49416" ht="15"/>
    <row r="49417" ht="15"/>
    <row r="49418" ht="15"/>
    <row r="49419" ht="15"/>
    <row r="49420" ht="15"/>
    <row r="49421" ht="15"/>
    <row r="49422" ht="15"/>
    <row r="49423" ht="15"/>
    <row r="49424" ht="15"/>
    <row r="49425" ht="15"/>
    <row r="49426" ht="15"/>
    <row r="49427" ht="15"/>
    <row r="49428" ht="15"/>
    <row r="49429" ht="15"/>
    <row r="49430" ht="15"/>
    <row r="49431" ht="15"/>
    <row r="49432" ht="15"/>
    <row r="49433" ht="15"/>
    <row r="49434" ht="15"/>
    <row r="49435" ht="15"/>
    <row r="49436" ht="15"/>
    <row r="49437" ht="15"/>
    <row r="49438" ht="15"/>
    <row r="49439" ht="15"/>
    <row r="49440" ht="15"/>
    <row r="49441" ht="15"/>
    <row r="49442" ht="15"/>
    <row r="49443" ht="15"/>
    <row r="49444" ht="15"/>
    <row r="49445" ht="15"/>
    <row r="49446" ht="15"/>
    <row r="49447" ht="15"/>
    <row r="49448" ht="15"/>
    <row r="49449" ht="15"/>
    <row r="49450" ht="15"/>
    <row r="49451" ht="15"/>
    <row r="49452" ht="15"/>
    <row r="49453" ht="15"/>
    <row r="49454" ht="15"/>
    <row r="49455" ht="15"/>
    <row r="49456" ht="15"/>
    <row r="49457" ht="15"/>
    <row r="49458" ht="15"/>
    <row r="49459" ht="15"/>
    <row r="49460" ht="15"/>
    <row r="49461" ht="15"/>
    <row r="49462" ht="15"/>
    <row r="49463" ht="15"/>
    <row r="49464" ht="15"/>
    <row r="49465" ht="15"/>
    <row r="49466" ht="15"/>
    <row r="49467" ht="15"/>
    <row r="49468" ht="15"/>
    <row r="49469" ht="15"/>
    <row r="49470" ht="15"/>
    <row r="49471" ht="15"/>
    <row r="49472" ht="15"/>
    <row r="49473" ht="15"/>
    <row r="49474" ht="15"/>
    <row r="49475" ht="15"/>
    <row r="49476" ht="15"/>
    <row r="49477" ht="15"/>
    <row r="49478" ht="15"/>
    <row r="49479" ht="15"/>
    <row r="49480" ht="15"/>
    <row r="49481" ht="15"/>
    <row r="49482" ht="15"/>
    <row r="49483" ht="15"/>
    <row r="49484" ht="15"/>
    <row r="49485" ht="15"/>
    <row r="49486" ht="15"/>
    <row r="49487" ht="15"/>
    <row r="49488" ht="15"/>
    <row r="49489" ht="15"/>
    <row r="49490" ht="15"/>
    <row r="49491" ht="15"/>
    <row r="49492" ht="15"/>
    <row r="49493" ht="15"/>
    <row r="49494" ht="15"/>
    <row r="49495" ht="15"/>
    <row r="49496" ht="15"/>
    <row r="49497" ht="15"/>
    <row r="49498" ht="15"/>
    <row r="49499" ht="15"/>
    <row r="49500" ht="15"/>
    <row r="49501" ht="15"/>
    <row r="49502" ht="15"/>
    <row r="49503" ht="15"/>
    <row r="49504" ht="15"/>
    <row r="49505" ht="15"/>
    <row r="49506" ht="15"/>
    <row r="49507" ht="15"/>
    <row r="49508" ht="15"/>
    <row r="49509" ht="15"/>
    <row r="49510" ht="15"/>
    <row r="49511" ht="15"/>
    <row r="49512" ht="15"/>
    <row r="49513" ht="15"/>
    <row r="49514" ht="15"/>
    <row r="49515" ht="15"/>
    <row r="49516" ht="15"/>
    <row r="49517" ht="15"/>
    <row r="49518" ht="15"/>
    <row r="49519" ht="15"/>
    <row r="49520" ht="15"/>
    <row r="49521" ht="15"/>
    <row r="49522" ht="15"/>
    <row r="49523" ht="15"/>
    <row r="49524" ht="15"/>
    <row r="49525" ht="15"/>
    <row r="49526" ht="15"/>
    <row r="49527" ht="15"/>
    <row r="49528" ht="15"/>
    <row r="49529" ht="15"/>
    <row r="49530" ht="15"/>
    <row r="49531" ht="15"/>
    <row r="49532" ht="15"/>
    <row r="49533" ht="15"/>
    <row r="49534" ht="15"/>
    <row r="49535" ht="15"/>
    <row r="49536" ht="15"/>
    <row r="49537" ht="15"/>
    <row r="49538" ht="15"/>
    <row r="49539" ht="15"/>
    <row r="49540" ht="15"/>
    <row r="49541" ht="15"/>
    <row r="49542" ht="15"/>
    <row r="49543" ht="15"/>
    <row r="49544" ht="15"/>
    <row r="49545" ht="15"/>
    <row r="49546" ht="15"/>
    <row r="49547" ht="15"/>
    <row r="49548" ht="15"/>
    <row r="49549" ht="15"/>
    <row r="49550" ht="15"/>
    <row r="49551" ht="15"/>
    <row r="49552" ht="15"/>
    <row r="49553" ht="15"/>
    <row r="49554" ht="15"/>
    <row r="49555" ht="15"/>
    <row r="49556" ht="15"/>
    <row r="49557" ht="15"/>
    <row r="49558" ht="15"/>
    <row r="49559" ht="15"/>
    <row r="49560" ht="15"/>
    <row r="49561" ht="15"/>
    <row r="49562" ht="15"/>
    <row r="49563" ht="15"/>
    <row r="49564" ht="15"/>
    <row r="49565" ht="15"/>
    <row r="49566" ht="15"/>
    <row r="49567" ht="15"/>
    <row r="49568" ht="15"/>
    <row r="49569" ht="15"/>
    <row r="49570" ht="15"/>
    <row r="49571" ht="15"/>
    <row r="49572" ht="15"/>
    <row r="49573" ht="15"/>
    <row r="49574" ht="15"/>
    <row r="49575" ht="15"/>
    <row r="49576" ht="15"/>
    <row r="49577" ht="15"/>
    <row r="49578" ht="15"/>
    <row r="49579" ht="15"/>
    <row r="49580" ht="15"/>
    <row r="49581" ht="15"/>
    <row r="49582" ht="15"/>
    <row r="49583" ht="15"/>
    <row r="49584" ht="15"/>
    <row r="49585" ht="15"/>
    <row r="49586" ht="15"/>
    <row r="49587" ht="15"/>
    <row r="49588" ht="15"/>
    <row r="49589" ht="15"/>
    <row r="49590" ht="15"/>
    <row r="49591" ht="15"/>
    <row r="49592" ht="15"/>
    <row r="49593" ht="15"/>
    <row r="49594" ht="15"/>
    <row r="49595" ht="15"/>
    <row r="49596" ht="15"/>
    <row r="49597" ht="15"/>
    <row r="49598" ht="15"/>
    <row r="49599" ht="15"/>
    <row r="49600" ht="15"/>
    <row r="49601" ht="15"/>
    <row r="49602" ht="15"/>
    <row r="49603" ht="15"/>
    <row r="49604" ht="15"/>
    <row r="49605" ht="15"/>
    <row r="49606" ht="15"/>
    <row r="49607" ht="15"/>
    <row r="49608" ht="15"/>
    <row r="49609" ht="15"/>
    <row r="49610" ht="15"/>
    <row r="49611" ht="15"/>
    <row r="49612" ht="15"/>
    <row r="49613" ht="15"/>
    <row r="49614" ht="15"/>
    <row r="49615" ht="15"/>
    <row r="49616" ht="15"/>
    <row r="49617" ht="15"/>
    <row r="49618" ht="15"/>
    <row r="49619" ht="15"/>
    <row r="49620" ht="15"/>
    <row r="49621" ht="15"/>
    <row r="49622" ht="15"/>
    <row r="49623" ht="15"/>
    <row r="49624" ht="15"/>
    <row r="49625" ht="15"/>
    <row r="49626" ht="15"/>
    <row r="49627" ht="15"/>
    <row r="49628" ht="15"/>
    <row r="49629" ht="15"/>
    <row r="49630" ht="15"/>
    <row r="49631" ht="15"/>
    <row r="49632" ht="15"/>
    <row r="49633" ht="15"/>
    <row r="49634" ht="15"/>
    <row r="49635" ht="15"/>
    <row r="49636" ht="15"/>
    <row r="49637" ht="15"/>
    <row r="49638" ht="15"/>
    <row r="49639" ht="15"/>
    <row r="49640" ht="15"/>
    <row r="49641" ht="15"/>
    <row r="49642" ht="15"/>
    <row r="49643" ht="15"/>
    <row r="49644" ht="15"/>
    <row r="49645" ht="15"/>
    <row r="49646" ht="15"/>
    <row r="49647" ht="15"/>
    <row r="49648" ht="15"/>
    <row r="49649" ht="15"/>
    <row r="49650" ht="15"/>
    <row r="49651" ht="15"/>
    <row r="49652" ht="15"/>
    <row r="49653" ht="15"/>
    <row r="49654" ht="15"/>
    <row r="49655" ht="15"/>
    <row r="49656" ht="15"/>
    <row r="49657" ht="15"/>
    <row r="49658" ht="15"/>
    <row r="49659" ht="15"/>
    <row r="49660" ht="15"/>
    <row r="49661" ht="15"/>
    <row r="49662" ht="15"/>
    <row r="49663" ht="15"/>
    <row r="49664" ht="15"/>
    <row r="49665" ht="15"/>
    <row r="49666" ht="15"/>
    <row r="49667" ht="15"/>
    <row r="49668" ht="15"/>
    <row r="49669" ht="15"/>
    <row r="49670" ht="15"/>
    <row r="49671" ht="15"/>
    <row r="49672" ht="15"/>
    <row r="49673" ht="15"/>
    <row r="49674" ht="15"/>
    <row r="49675" ht="15"/>
    <row r="49676" ht="15"/>
    <row r="49677" ht="15"/>
    <row r="49678" ht="15"/>
    <row r="49679" ht="15"/>
    <row r="49680" ht="15"/>
    <row r="49681" ht="15"/>
    <row r="49682" ht="15"/>
    <row r="49683" ht="15"/>
    <row r="49684" ht="15"/>
    <row r="49685" ht="15"/>
    <row r="49686" ht="15"/>
    <row r="49687" ht="15"/>
    <row r="49688" ht="15"/>
    <row r="49689" ht="15"/>
    <row r="49690" ht="15"/>
    <row r="49691" ht="15"/>
    <row r="49692" ht="15"/>
    <row r="49693" ht="15"/>
    <row r="49694" ht="15"/>
    <row r="49695" ht="15"/>
    <row r="49696" ht="15"/>
    <row r="49697" ht="15"/>
    <row r="49698" ht="15"/>
    <row r="49699" ht="15"/>
    <row r="49700" ht="15"/>
    <row r="49701" ht="15"/>
    <row r="49702" ht="15"/>
    <row r="49703" ht="15"/>
    <row r="49704" ht="15"/>
    <row r="49705" ht="15"/>
    <row r="49706" ht="15"/>
    <row r="49707" ht="15"/>
    <row r="49708" ht="15"/>
    <row r="49709" ht="15"/>
    <row r="49710" ht="15"/>
    <row r="49711" ht="15"/>
    <row r="49712" ht="15"/>
    <row r="49713" ht="15"/>
    <row r="49714" ht="15"/>
    <row r="49715" ht="15"/>
    <row r="49716" ht="15"/>
    <row r="49717" ht="15"/>
    <row r="49718" ht="15"/>
    <row r="49719" ht="15"/>
    <row r="49720" ht="15"/>
    <row r="49721" ht="15"/>
    <row r="49722" ht="15"/>
    <row r="49723" ht="15"/>
    <row r="49724" ht="15"/>
    <row r="49725" ht="15"/>
    <row r="49726" ht="15"/>
    <row r="49727" ht="15"/>
    <row r="49728" ht="15"/>
    <row r="49729" ht="15"/>
    <row r="49730" ht="15"/>
    <row r="49731" ht="15"/>
    <row r="49732" ht="15"/>
    <row r="49733" ht="15"/>
    <row r="49734" ht="15"/>
    <row r="49735" ht="15"/>
    <row r="49736" ht="15"/>
    <row r="49737" ht="15"/>
    <row r="49738" ht="15"/>
    <row r="49739" ht="15"/>
    <row r="49740" ht="15"/>
    <row r="49741" ht="15"/>
    <row r="49742" ht="15"/>
    <row r="49743" ht="15"/>
    <row r="49744" ht="15"/>
    <row r="49745" ht="15"/>
    <row r="49746" ht="15"/>
    <row r="49747" ht="15"/>
    <row r="49748" ht="15"/>
    <row r="49749" ht="15"/>
    <row r="49750" ht="15"/>
    <row r="49751" ht="15"/>
    <row r="49752" ht="15"/>
    <row r="49753" ht="15"/>
    <row r="49754" ht="15"/>
    <row r="49755" ht="15"/>
    <row r="49756" ht="15"/>
    <row r="49757" ht="15"/>
    <row r="49758" ht="15"/>
    <row r="49759" ht="15"/>
    <row r="49760" ht="15"/>
    <row r="49761" ht="15"/>
    <row r="49762" ht="15"/>
    <row r="49763" ht="15"/>
    <row r="49764" ht="15"/>
    <row r="49765" ht="15"/>
    <row r="49766" ht="15"/>
    <row r="49767" ht="15"/>
    <row r="49768" ht="15"/>
    <row r="49769" ht="15"/>
    <row r="49770" ht="15"/>
    <row r="49771" ht="15"/>
    <row r="49772" ht="15"/>
    <row r="49773" ht="15"/>
    <row r="49774" ht="15"/>
    <row r="49775" ht="15"/>
    <row r="49776" ht="15"/>
    <row r="49777" ht="15"/>
    <row r="49778" ht="15"/>
    <row r="49779" ht="15"/>
    <row r="49780" ht="15"/>
    <row r="49781" ht="15"/>
    <row r="49782" ht="15"/>
    <row r="49783" ht="15"/>
    <row r="49784" ht="15"/>
    <row r="49785" ht="15"/>
    <row r="49786" ht="15"/>
    <row r="49787" ht="15"/>
    <row r="49788" ht="15"/>
    <row r="49789" ht="15"/>
    <row r="49790" ht="15"/>
    <row r="49791" ht="15"/>
    <row r="49792" ht="15"/>
    <row r="49793" ht="15"/>
    <row r="49794" ht="15"/>
    <row r="49795" ht="15"/>
    <row r="49796" ht="15"/>
    <row r="49797" ht="15"/>
    <row r="49798" ht="15"/>
    <row r="49799" ht="15"/>
    <row r="49800" ht="15"/>
    <row r="49801" ht="15"/>
    <row r="49802" ht="15"/>
    <row r="49803" ht="15"/>
    <row r="49804" ht="15"/>
    <row r="49805" ht="15"/>
    <row r="49806" ht="15"/>
    <row r="49807" ht="15"/>
    <row r="49808" ht="15"/>
    <row r="49809" ht="15"/>
    <row r="49810" ht="15"/>
    <row r="49811" ht="15"/>
    <row r="49812" ht="15"/>
    <row r="49813" ht="15"/>
    <row r="49814" ht="15"/>
    <row r="49815" ht="15"/>
    <row r="49816" ht="15"/>
    <row r="49817" ht="15"/>
    <row r="49818" ht="15"/>
    <row r="49819" ht="15"/>
    <row r="49820" ht="15"/>
    <row r="49821" ht="15"/>
    <row r="49822" ht="15"/>
    <row r="49823" ht="15"/>
    <row r="49824" ht="15"/>
    <row r="49825" ht="15"/>
    <row r="49826" ht="15"/>
    <row r="49827" ht="15"/>
    <row r="49828" ht="15"/>
    <row r="49829" ht="15"/>
    <row r="49830" ht="15"/>
    <row r="49831" ht="15"/>
    <row r="49832" ht="15"/>
    <row r="49833" ht="15"/>
    <row r="49834" ht="15"/>
    <row r="49835" ht="15"/>
    <row r="49836" ht="15"/>
    <row r="49837" ht="15"/>
    <row r="49838" ht="15"/>
    <row r="49839" ht="15"/>
    <row r="49840" ht="15"/>
    <row r="49841" ht="15"/>
    <row r="49842" ht="15"/>
    <row r="49843" ht="15"/>
    <row r="49844" ht="15"/>
    <row r="49845" ht="15"/>
    <row r="49846" ht="15"/>
    <row r="49847" ht="15"/>
    <row r="49848" ht="15"/>
    <row r="49849" ht="15"/>
    <row r="49850" ht="15"/>
    <row r="49851" ht="15"/>
    <row r="49852" ht="15"/>
    <row r="49853" ht="15"/>
    <row r="49854" ht="15"/>
    <row r="49855" ht="15"/>
    <row r="49856" ht="15"/>
    <row r="49857" ht="15"/>
    <row r="49858" ht="15"/>
    <row r="49859" ht="15"/>
    <row r="49860" ht="15"/>
    <row r="49861" ht="15"/>
    <row r="49862" ht="15"/>
    <row r="49863" ht="15"/>
    <row r="49864" ht="15"/>
    <row r="49865" ht="15"/>
    <row r="49866" ht="15"/>
    <row r="49867" ht="15"/>
    <row r="49868" ht="15"/>
    <row r="49869" ht="15"/>
    <row r="49870" ht="15"/>
    <row r="49871" ht="15"/>
    <row r="49872" ht="15"/>
    <row r="49873" ht="15"/>
    <row r="49874" ht="15"/>
    <row r="49875" ht="15"/>
    <row r="49876" ht="15"/>
    <row r="49877" ht="15"/>
    <row r="49878" ht="15"/>
    <row r="49879" ht="15"/>
    <row r="49880" ht="15"/>
    <row r="49881" ht="15"/>
    <row r="49882" ht="15"/>
    <row r="49883" ht="15"/>
    <row r="49884" ht="15"/>
    <row r="49885" ht="15"/>
    <row r="49886" ht="15"/>
    <row r="49887" ht="15"/>
    <row r="49888" ht="15"/>
    <row r="49889" ht="15"/>
    <row r="49890" ht="15"/>
    <row r="49891" ht="15"/>
    <row r="49892" ht="15"/>
    <row r="49893" ht="15"/>
    <row r="49894" ht="15"/>
    <row r="49895" ht="15"/>
    <row r="49896" ht="15"/>
    <row r="49897" ht="15"/>
    <row r="49898" ht="15"/>
    <row r="49899" ht="15"/>
    <row r="49900" ht="15"/>
    <row r="49901" ht="15"/>
    <row r="49902" ht="15"/>
    <row r="49903" ht="15"/>
    <row r="49904" ht="15"/>
    <row r="49905" ht="15"/>
    <row r="49906" ht="15"/>
    <row r="49907" ht="15"/>
    <row r="49908" ht="15"/>
    <row r="49909" ht="15"/>
    <row r="49910" ht="15"/>
    <row r="49911" ht="15"/>
    <row r="49912" ht="15"/>
    <row r="49913" ht="15"/>
    <row r="49914" ht="15"/>
    <row r="49915" ht="15"/>
    <row r="49916" ht="15"/>
    <row r="49917" ht="15"/>
    <row r="49918" ht="15"/>
    <row r="49919" ht="15"/>
    <row r="49920" ht="15"/>
    <row r="49921" ht="15"/>
    <row r="49922" ht="15"/>
    <row r="49923" ht="15"/>
    <row r="49924" ht="15"/>
    <row r="49925" ht="15"/>
    <row r="49926" ht="15"/>
    <row r="49927" ht="15"/>
    <row r="49928" ht="15"/>
    <row r="49929" ht="15"/>
    <row r="49930" ht="15"/>
    <row r="49931" ht="15"/>
    <row r="49932" ht="15"/>
    <row r="49933" ht="15"/>
    <row r="49934" ht="15"/>
    <row r="49935" ht="15"/>
    <row r="49936" ht="15"/>
    <row r="49937" ht="15"/>
    <row r="49938" ht="15"/>
    <row r="49939" ht="15"/>
    <row r="49940" ht="15"/>
    <row r="49941" ht="15"/>
    <row r="49942" ht="15"/>
    <row r="49943" ht="15"/>
    <row r="49944" ht="15"/>
    <row r="49945" ht="15"/>
    <row r="49946" ht="15"/>
    <row r="49947" ht="15"/>
    <row r="49948" ht="15"/>
    <row r="49949" ht="15"/>
    <row r="49950" ht="15"/>
    <row r="49951" ht="15"/>
    <row r="49952" ht="15"/>
    <row r="49953" ht="15"/>
    <row r="49954" ht="15"/>
    <row r="49955" ht="15"/>
    <row r="49956" ht="15"/>
    <row r="49957" ht="15"/>
    <row r="49958" ht="15"/>
    <row r="49959" ht="15"/>
    <row r="49960" ht="15"/>
    <row r="49961" ht="15"/>
    <row r="49962" ht="15"/>
    <row r="49963" ht="15"/>
    <row r="49964" ht="15"/>
    <row r="49965" ht="15"/>
    <row r="49966" ht="15"/>
    <row r="49967" ht="15"/>
    <row r="49968" ht="15"/>
    <row r="49969" ht="15"/>
    <row r="49970" ht="15"/>
    <row r="49971" ht="15"/>
    <row r="49972" ht="15"/>
    <row r="49973" ht="15"/>
    <row r="49974" ht="15"/>
    <row r="49975" ht="15"/>
    <row r="49976" ht="15"/>
    <row r="49977" ht="15"/>
    <row r="49978" ht="15"/>
    <row r="49979" ht="15"/>
    <row r="49980" ht="15"/>
    <row r="49981" ht="15"/>
    <row r="49982" ht="15"/>
    <row r="49983" ht="15"/>
    <row r="49984" ht="15"/>
    <row r="49985" ht="15"/>
    <row r="49986" ht="15"/>
    <row r="49987" ht="15"/>
    <row r="49988" ht="15"/>
    <row r="49989" ht="15"/>
    <row r="49990" ht="15"/>
    <row r="49991" ht="15"/>
    <row r="49992" ht="15"/>
    <row r="49993" ht="15"/>
    <row r="49994" ht="15"/>
    <row r="49995" ht="15"/>
    <row r="49996" ht="15"/>
    <row r="49997" ht="15"/>
    <row r="49998" ht="15"/>
    <row r="49999" ht="15"/>
    <row r="50000" ht="15"/>
    <row r="50001" ht="15"/>
    <row r="50002" ht="15"/>
    <row r="50003" ht="15"/>
    <row r="50004" ht="15"/>
    <row r="50005" ht="15"/>
    <row r="50006" ht="15"/>
    <row r="50007" ht="15"/>
    <row r="50008" ht="15"/>
    <row r="50009" ht="15"/>
    <row r="50010" ht="15"/>
    <row r="50011" ht="15"/>
    <row r="50012" ht="15"/>
    <row r="50013" ht="15"/>
    <row r="50014" ht="15"/>
    <row r="50015" ht="15"/>
    <row r="50016" ht="15"/>
    <row r="50017" ht="15"/>
    <row r="50018" ht="15"/>
    <row r="50019" ht="15"/>
    <row r="50020" ht="15"/>
    <row r="50021" ht="15"/>
    <row r="50022" ht="15"/>
    <row r="50023" ht="15"/>
    <row r="50024" ht="15"/>
    <row r="50025" ht="15"/>
    <row r="50026" ht="15"/>
    <row r="50027" ht="15"/>
    <row r="50028" ht="15"/>
    <row r="50029" ht="15"/>
    <row r="50030" ht="15"/>
    <row r="50031" ht="15"/>
    <row r="50032" ht="15"/>
    <row r="50033" ht="15"/>
    <row r="50034" ht="15"/>
    <row r="50035" ht="15"/>
    <row r="50036" ht="15"/>
    <row r="50037" ht="15"/>
    <row r="50038" ht="15"/>
    <row r="50039" ht="15"/>
    <row r="50040" ht="15"/>
    <row r="50041" ht="15"/>
    <row r="50042" ht="15"/>
    <row r="50043" ht="15"/>
    <row r="50044" ht="15"/>
    <row r="50045" ht="15"/>
    <row r="50046" ht="15"/>
    <row r="50047" ht="15"/>
    <row r="50048" ht="15"/>
    <row r="50049" ht="15"/>
    <row r="50050" ht="15"/>
    <row r="50051" ht="15"/>
    <row r="50052" ht="15"/>
    <row r="50053" ht="15"/>
    <row r="50054" ht="15"/>
    <row r="50055" ht="15"/>
    <row r="50056" ht="15"/>
    <row r="50057" ht="15"/>
    <row r="50058" ht="15"/>
    <row r="50059" ht="15"/>
    <row r="50060" ht="15"/>
    <row r="50061" ht="15"/>
    <row r="50062" ht="15"/>
    <row r="50063" ht="15"/>
    <row r="50064" ht="15"/>
    <row r="50065" ht="15"/>
    <row r="50066" ht="15"/>
    <row r="50067" ht="15"/>
    <row r="50068" ht="15"/>
    <row r="50069" ht="15"/>
    <row r="50070" ht="15"/>
    <row r="50071" ht="15"/>
    <row r="50072" ht="15"/>
    <row r="50073" ht="15"/>
    <row r="50074" ht="15"/>
    <row r="50075" ht="15"/>
    <row r="50076" ht="15"/>
    <row r="50077" ht="15"/>
    <row r="50078" ht="15"/>
    <row r="50079" ht="15"/>
    <row r="50080" ht="15"/>
    <row r="50081" ht="15"/>
    <row r="50082" ht="15"/>
    <row r="50083" ht="15"/>
    <row r="50084" ht="15"/>
    <row r="50085" ht="15"/>
    <row r="50086" ht="15"/>
    <row r="50087" ht="15"/>
    <row r="50088" ht="15"/>
    <row r="50089" ht="15"/>
    <row r="50090" ht="15"/>
    <row r="50091" ht="15"/>
    <row r="50092" ht="15"/>
    <row r="50093" ht="15"/>
    <row r="50094" ht="15"/>
    <row r="50095" ht="15"/>
    <row r="50096" ht="15"/>
    <row r="50097" ht="15"/>
    <row r="50098" ht="15"/>
    <row r="50099" ht="15"/>
    <row r="50100" ht="15"/>
    <row r="50101" ht="15"/>
    <row r="50102" ht="15"/>
    <row r="50103" ht="15"/>
    <row r="50104" ht="15"/>
    <row r="50105" ht="15"/>
    <row r="50106" ht="15"/>
    <row r="50107" ht="15"/>
    <row r="50108" ht="15"/>
    <row r="50109" ht="15"/>
    <row r="50110" ht="15"/>
    <row r="50111" ht="15"/>
    <row r="50112" ht="15"/>
    <row r="50113" ht="15"/>
    <row r="50114" ht="15"/>
    <row r="50115" ht="15"/>
    <row r="50116" ht="15"/>
    <row r="50117" ht="15"/>
    <row r="50118" ht="15"/>
    <row r="50119" ht="15"/>
    <row r="50120" ht="15"/>
    <row r="50121" ht="15"/>
    <row r="50122" ht="15"/>
    <row r="50123" ht="15"/>
    <row r="50124" ht="15"/>
    <row r="50125" ht="15"/>
    <row r="50126" ht="15"/>
    <row r="50127" ht="15"/>
    <row r="50128" ht="15"/>
    <row r="50129" ht="15"/>
    <row r="50130" ht="15"/>
    <row r="50131" ht="15"/>
    <row r="50132" ht="15"/>
    <row r="50133" ht="15"/>
    <row r="50134" ht="15"/>
    <row r="50135" ht="15"/>
    <row r="50136" ht="15"/>
    <row r="50137" ht="15"/>
    <row r="50138" ht="15"/>
    <row r="50139" ht="15"/>
    <row r="50140" ht="15"/>
    <row r="50141" ht="15"/>
    <row r="50142" ht="15"/>
    <row r="50143" ht="15"/>
    <row r="50144" ht="15"/>
    <row r="50145" ht="15"/>
    <row r="50146" ht="15"/>
    <row r="50147" ht="15"/>
    <row r="50148" ht="15"/>
    <row r="50149" ht="15"/>
    <row r="50150" ht="15"/>
    <row r="50151" ht="15"/>
    <row r="50152" ht="15"/>
    <row r="50153" ht="15"/>
    <row r="50154" ht="15"/>
    <row r="50155" ht="15"/>
    <row r="50156" ht="15"/>
    <row r="50157" ht="15"/>
    <row r="50158" ht="15"/>
    <row r="50159" ht="15"/>
    <row r="50160" ht="15"/>
    <row r="50161" ht="15"/>
    <row r="50162" ht="15"/>
    <row r="50163" ht="15"/>
    <row r="50164" ht="15"/>
    <row r="50165" ht="15"/>
    <row r="50166" ht="15"/>
    <row r="50167" ht="15"/>
    <row r="50168" ht="15"/>
    <row r="50169" ht="15"/>
    <row r="50170" ht="15"/>
    <row r="50171" ht="15"/>
    <row r="50172" ht="15"/>
    <row r="50173" ht="15"/>
    <row r="50174" ht="15"/>
    <row r="50175" ht="15"/>
    <row r="50176" ht="15"/>
    <row r="50177" ht="15"/>
    <row r="50178" ht="15"/>
    <row r="50179" ht="15"/>
    <row r="50180" ht="15"/>
    <row r="50181" ht="15"/>
    <row r="50182" ht="15"/>
    <row r="50183" ht="15"/>
    <row r="50184" ht="15"/>
    <row r="50185" ht="15"/>
    <row r="50186" ht="15"/>
    <row r="50187" ht="15"/>
    <row r="50188" ht="15"/>
    <row r="50189" ht="15"/>
    <row r="50190" ht="15"/>
    <row r="50191" ht="15"/>
    <row r="50192" ht="15"/>
    <row r="50193" ht="15"/>
    <row r="50194" ht="15"/>
    <row r="50195" ht="15"/>
    <row r="50196" ht="15"/>
    <row r="50197" ht="15"/>
    <row r="50198" ht="15"/>
    <row r="50199" ht="15"/>
    <row r="50200" ht="15"/>
    <row r="50201" ht="15"/>
    <row r="50202" ht="15"/>
    <row r="50203" ht="15"/>
    <row r="50204" ht="15"/>
    <row r="50205" ht="15"/>
    <row r="50206" ht="15"/>
    <row r="50207" ht="15"/>
    <row r="50208" ht="15"/>
    <row r="50209" ht="15"/>
    <row r="50210" ht="15"/>
    <row r="50211" ht="15"/>
    <row r="50212" ht="15"/>
    <row r="50213" ht="15"/>
    <row r="50214" ht="15"/>
    <row r="50215" ht="15"/>
    <row r="50216" ht="15"/>
    <row r="50217" ht="15"/>
    <row r="50218" ht="15"/>
    <row r="50219" ht="15"/>
    <row r="50220" ht="15"/>
    <row r="50221" ht="15"/>
    <row r="50222" ht="15"/>
    <row r="50223" ht="15"/>
    <row r="50224" ht="15"/>
    <row r="50225" ht="15"/>
    <row r="50226" ht="15"/>
    <row r="50227" ht="15"/>
    <row r="50228" ht="15"/>
    <row r="50229" ht="15"/>
    <row r="50230" ht="15"/>
    <row r="50231" ht="15"/>
    <row r="50232" ht="15"/>
    <row r="50233" ht="15"/>
    <row r="50234" ht="15"/>
    <row r="50235" ht="15"/>
    <row r="50236" ht="15"/>
    <row r="50237" ht="15"/>
    <row r="50238" ht="15"/>
    <row r="50239" ht="15"/>
    <row r="50240" ht="15"/>
    <row r="50241" ht="15"/>
    <row r="50242" ht="15"/>
    <row r="50243" ht="15"/>
    <row r="50244" ht="15"/>
    <row r="50245" ht="15"/>
    <row r="50246" ht="15"/>
    <row r="50247" ht="15"/>
    <row r="50248" ht="15"/>
    <row r="50249" ht="15"/>
    <row r="50250" ht="15"/>
    <row r="50251" ht="15"/>
    <row r="50252" ht="15"/>
    <row r="50253" ht="15"/>
    <row r="50254" ht="15"/>
    <row r="50255" ht="15"/>
    <row r="50256" ht="15"/>
    <row r="50257" ht="15"/>
    <row r="50258" ht="15"/>
    <row r="50259" ht="15"/>
    <row r="50260" ht="15"/>
    <row r="50261" ht="15"/>
    <row r="50262" ht="15"/>
    <row r="50263" ht="15"/>
    <row r="50264" ht="15"/>
    <row r="50265" ht="15"/>
    <row r="50266" ht="15"/>
    <row r="50267" ht="15"/>
    <row r="50268" ht="15"/>
    <row r="50269" ht="15"/>
    <row r="50270" ht="15"/>
    <row r="50271" ht="15"/>
    <row r="50272" ht="15"/>
    <row r="50273" ht="15"/>
    <row r="50274" ht="15"/>
    <row r="50275" ht="15"/>
    <row r="50276" ht="15"/>
    <row r="50277" ht="15"/>
    <row r="50278" ht="15"/>
    <row r="50279" ht="15"/>
    <row r="50280" ht="15"/>
    <row r="50281" ht="15"/>
    <row r="50282" ht="15"/>
    <row r="50283" ht="15"/>
    <row r="50284" ht="15"/>
    <row r="50285" ht="15"/>
    <row r="50286" ht="15"/>
    <row r="50287" ht="15"/>
    <row r="50288" ht="15"/>
    <row r="50289" ht="15"/>
    <row r="50290" ht="15"/>
    <row r="50291" ht="15"/>
    <row r="50292" ht="15"/>
    <row r="50293" ht="15"/>
    <row r="50294" ht="15"/>
    <row r="50295" ht="15"/>
    <row r="50296" ht="15"/>
    <row r="50297" ht="15"/>
    <row r="50298" ht="15"/>
    <row r="50299" ht="15"/>
    <row r="50300" ht="15"/>
    <row r="50301" ht="15"/>
    <row r="50302" ht="15"/>
    <row r="50303" ht="15"/>
    <row r="50304" ht="15"/>
    <row r="50305" ht="15"/>
    <row r="50306" ht="15"/>
    <row r="50307" ht="15"/>
    <row r="50308" ht="15"/>
    <row r="50309" ht="15"/>
    <row r="50310" ht="15"/>
    <row r="50311" ht="15"/>
    <row r="50312" ht="15"/>
    <row r="50313" ht="15"/>
    <row r="50314" ht="15"/>
    <row r="50315" ht="15"/>
    <row r="50316" ht="15"/>
    <row r="50317" ht="15"/>
    <row r="50318" ht="15"/>
    <row r="50319" ht="15"/>
    <row r="50320" ht="15"/>
    <row r="50321" ht="15"/>
    <row r="50322" ht="15"/>
    <row r="50323" ht="15"/>
    <row r="50324" ht="15"/>
    <row r="50325" ht="15"/>
    <row r="50326" ht="15"/>
    <row r="50327" ht="15"/>
    <row r="50328" ht="15"/>
    <row r="50329" ht="15"/>
    <row r="50330" ht="15"/>
    <row r="50331" ht="15"/>
    <row r="50332" ht="15"/>
    <row r="50333" ht="15"/>
    <row r="50334" ht="15"/>
    <row r="50335" ht="15"/>
    <row r="50336" ht="15"/>
    <row r="50337" ht="15"/>
    <row r="50338" ht="15"/>
    <row r="50339" ht="15"/>
    <row r="50340" ht="15"/>
    <row r="50341" ht="15"/>
    <row r="50342" ht="15"/>
    <row r="50343" ht="15"/>
    <row r="50344" ht="15"/>
    <row r="50345" ht="15"/>
    <row r="50346" ht="15"/>
    <row r="50347" ht="15"/>
    <row r="50348" ht="15"/>
    <row r="50349" ht="15"/>
    <row r="50350" ht="15"/>
    <row r="50351" ht="15"/>
    <row r="50352" ht="15"/>
    <row r="50353" ht="15"/>
    <row r="50354" ht="15"/>
    <row r="50355" ht="15"/>
    <row r="50356" ht="15"/>
    <row r="50357" ht="15"/>
    <row r="50358" ht="15"/>
    <row r="50359" ht="15"/>
    <row r="50360" ht="15"/>
    <row r="50361" ht="15"/>
    <row r="50362" ht="15"/>
    <row r="50363" ht="15"/>
    <row r="50364" ht="15"/>
    <row r="50365" ht="15"/>
    <row r="50366" ht="15"/>
    <row r="50367" ht="15"/>
    <row r="50368" ht="15"/>
    <row r="50369" ht="15"/>
    <row r="50370" ht="15"/>
    <row r="50371" ht="15"/>
    <row r="50372" ht="15"/>
    <row r="50373" ht="15"/>
    <row r="50374" ht="15"/>
    <row r="50375" ht="15"/>
    <row r="50376" ht="15"/>
    <row r="50377" ht="15"/>
    <row r="50378" ht="15"/>
    <row r="50379" ht="15"/>
    <row r="50380" ht="15"/>
    <row r="50381" ht="15"/>
    <row r="50382" ht="15"/>
    <row r="50383" ht="15"/>
    <row r="50384" ht="15"/>
    <row r="50385" ht="15"/>
    <row r="50386" ht="15"/>
    <row r="50387" ht="15"/>
    <row r="50388" ht="15"/>
    <row r="50389" ht="15"/>
    <row r="50390" ht="15"/>
    <row r="50391" ht="15"/>
    <row r="50392" ht="15"/>
    <row r="50393" ht="15"/>
    <row r="50394" ht="15"/>
    <row r="50395" ht="15"/>
    <row r="50396" ht="15"/>
    <row r="50397" ht="15"/>
    <row r="50398" ht="15"/>
    <row r="50399" ht="15"/>
    <row r="50400" ht="15"/>
    <row r="50401" ht="15"/>
    <row r="50402" ht="15"/>
    <row r="50403" ht="15"/>
    <row r="50404" ht="15"/>
    <row r="50405" ht="15"/>
    <row r="50406" ht="15"/>
    <row r="50407" ht="15"/>
    <row r="50408" ht="15"/>
    <row r="50409" ht="15"/>
    <row r="50410" ht="15"/>
    <row r="50411" ht="15"/>
    <row r="50412" ht="15"/>
    <row r="50413" ht="15"/>
    <row r="50414" ht="15"/>
    <row r="50415" ht="15"/>
    <row r="50416" ht="15"/>
    <row r="50417" ht="15"/>
    <row r="50418" ht="15"/>
    <row r="50419" ht="15"/>
    <row r="50420" ht="15"/>
    <row r="50421" ht="15"/>
    <row r="50422" ht="15"/>
    <row r="50423" ht="15"/>
    <row r="50424" ht="15"/>
    <row r="50425" ht="15"/>
    <row r="50426" ht="15"/>
    <row r="50427" ht="15"/>
    <row r="50428" ht="15"/>
    <row r="50429" ht="15"/>
    <row r="50430" ht="15"/>
    <row r="50431" ht="15"/>
    <row r="50432" ht="15"/>
    <row r="50433" ht="15"/>
    <row r="50434" ht="15"/>
    <row r="50435" ht="15"/>
    <row r="50436" ht="15"/>
    <row r="50437" ht="15"/>
    <row r="50438" ht="15"/>
    <row r="50439" ht="15"/>
    <row r="50440" ht="15"/>
    <row r="50441" ht="15"/>
    <row r="50442" ht="15"/>
    <row r="50443" ht="15"/>
    <row r="50444" ht="15"/>
    <row r="50445" ht="15"/>
    <row r="50446" ht="15"/>
    <row r="50447" ht="15"/>
    <row r="50448" ht="15"/>
    <row r="50449" ht="15"/>
    <row r="50450" ht="15"/>
    <row r="50451" ht="15"/>
    <row r="50452" ht="15"/>
    <row r="50453" ht="15"/>
    <row r="50454" ht="15"/>
    <row r="50455" ht="15"/>
    <row r="50456" ht="15"/>
    <row r="50457" ht="15"/>
    <row r="50458" ht="15"/>
    <row r="50459" ht="15"/>
    <row r="50460" ht="15"/>
    <row r="50461" ht="15"/>
    <row r="50462" ht="15"/>
    <row r="50463" ht="15"/>
    <row r="50464" ht="15"/>
    <row r="50465" ht="15"/>
    <row r="50466" ht="15"/>
    <row r="50467" ht="15"/>
    <row r="50468" ht="15"/>
    <row r="50469" ht="15"/>
    <row r="50470" ht="15"/>
    <row r="50471" ht="15"/>
    <row r="50472" ht="15"/>
    <row r="50473" ht="15"/>
    <row r="50474" ht="15"/>
    <row r="50475" ht="15"/>
    <row r="50476" ht="15"/>
    <row r="50477" ht="15"/>
    <row r="50478" ht="15"/>
    <row r="50479" ht="15"/>
    <row r="50480" ht="15"/>
    <row r="50481" ht="15"/>
    <row r="50482" ht="15"/>
    <row r="50483" ht="15"/>
    <row r="50484" ht="15"/>
    <row r="50485" ht="15"/>
    <row r="50486" ht="15"/>
    <row r="50487" ht="15"/>
    <row r="50488" ht="15"/>
    <row r="50489" ht="15"/>
    <row r="50490" ht="15"/>
    <row r="50491" ht="15"/>
    <row r="50492" ht="15"/>
    <row r="50493" ht="15"/>
    <row r="50494" ht="15"/>
    <row r="50495" ht="15"/>
    <row r="50496" ht="15"/>
    <row r="50497" ht="15"/>
    <row r="50498" ht="15"/>
    <row r="50499" ht="15"/>
    <row r="50500" ht="15"/>
    <row r="50501" ht="15"/>
    <row r="50502" ht="15"/>
    <row r="50503" ht="15"/>
    <row r="50504" ht="15"/>
    <row r="50505" ht="15"/>
    <row r="50506" ht="15"/>
    <row r="50507" ht="15"/>
    <row r="50508" ht="15"/>
    <row r="50509" ht="15"/>
    <row r="50510" ht="15"/>
    <row r="50511" ht="15"/>
    <row r="50512" ht="15"/>
    <row r="50513" ht="15"/>
    <row r="50514" ht="15"/>
    <row r="50515" ht="15"/>
    <row r="50516" ht="15"/>
    <row r="50517" ht="15"/>
    <row r="50518" ht="15"/>
    <row r="50519" ht="15"/>
    <row r="50520" ht="15"/>
    <row r="50521" ht="15"/>
    <row r="50522" ht="15"/>
    <row r="50523" ht="15"/>
    <row r="50524" ht="15"/>
    <row r="50525" ht="15"/>
    <row r="50526" ht="15"/>
    <row r="50527" ht="15"/>
    <row r="50528" ht="15"/>
    <row r="50529" ht="15"/>
    <row r="50530" ht="15"/>
    <row r="50531" ht="15"/>
    <row r="50532" ht="15"/>
    <row r="50533" ht="15"/>
    <row r="50534" ht="15"/>
    <row r="50535" ht="15"/>
    <row r="50536" ht="15"/>
    <row r="50537" ht="15"/>
    <row r="50538" ht="15"/>
    <row r="50539" ht="15"/>
    <row r="50540" ht="15"/>
    <row r="50541" ht="15"/>
    <row r="50542" ht="15"/>
    <row r="50543" ht="15"/>
    <row r="50544" ht="15"/>
    <row r="50545" ht="15"/>
    <row r="50546" ht="15"/>
    <row r="50547" ht="15"/>
    <row r="50548" ht="15"/>
    <row r="50549" ht="15"/>
    <row r="50550" ht="15"/>
    <row r="50551" ht="15"/>
    <row r="50552" ht="15"/>
    <row r="50553" ht="15"/>
    <row r="50554" ht="15"/>
    <row r="50555" ht="15"/>
    <row r="50556" ht="15"/>
    <row r="50557" ht="15"/>
    <row r="50558" ht="15"/>
    <row r="50559" ht="15"/>
    <row r="50560" ht="15"/>
    <row r="50561" ht="15"/>
    <row r="50562" ht="15"/>
    <row r="50563" ht="15"/>
    <row r="50564" ht="15"/>
    <row r="50565" ht="15"/>
    <row r="50566" ht="15"/>
    <row r="50567" ht="15"/>
    <row r="50568" ht="15"/>
    <row r="50569" ht="15"/>
    <row r="50570" ht="15"/>
    <row r="50571" ht="15"/>
    <row r="50572" ht="15"/>
    <row r="50573" ht="15"/>
    <row r="50574" ht="15"/>
    <row r="50575" ht="15"/>
    <row r="50576" ht="15"/>
    <row r="50577" ht="15"/>
    <row r="50578" ht="15"/>
    <row r="50579" ht="15"/>
    <row r="50580" ht="15"/>
    <row r="50581" ht="15"/>
    <row r="50582" ht="15"/>
    <row r="50583" ht="15"/>
    <row r="50584" ht="15"/>
    <row r="50585" ht="15"/>
    <row r="50586" ht="15"/>
    <row r="50587" ht="15"/>
    <row r="50588" ht="15"/>
    <row r="50589" ht="15"/>
    <row r="50590" ht="15"/>
    <row r="50591" ht="15"/>
    <row r="50592" ht="15"/>
    <row r="50593" ht="15"/>
    <row r="50594" ht="15"/>
    <row r="50595" ht="15"/>
    <row r="50596" ht="15"/>
    <row r="50597" ht="15"/>
    <row r="50598" ht="15"/>
    <row r="50599" ht="15"/>
    <row r="50600" ht="15"/>
    <row r="50601" ht="15"/>
    <row r="50602" ht="15"/>
    <row r="50603" ht="15"/>
    <row r="50604" ht="15"/>
    <row r="50605" ht="15"/>
    <row r="50606" ht="15"/>
    <row r="50607" ht="15"/>
    <row r="50608" ht="15"/>
    <row r="50609" ht="15"/>
    <row r="50610" ht="15"/>
    <row r="50611" ht="15"/>
    <row r="50612" ht="15"/>
    <row r="50613" ht="15"/>
    <row r="50614" ht="15"/>
    <row r="50615" ht="15"/>
    <row r="50616" ht="15"/>
    <row r="50617" ht="15"/>
    <row r="50618" ht="15"/>
    <row r="50619" ht="15"/>
    <row r="50620" ht="15"/>
    <row r="50621" ht="15"/>
    <row r="50622" ht="15"/>
    <row r="50623" ht="15"/>
    <row r="50624" ht="15"/>
    <row r="50625" ht="15"/>
    <row r="50626" ht="15"/>
    <row r="50627" ht="15"/>
    <row r="50628" ht="15"/>
    <row r="50629" ht="15"/>
    <row r="50630" ht="15"/>
    <row r="50631" ht="15"/>
    <row r="50632" ht="15"/>
    <row r="50633" ht="15"/>
    <row r="50634" ht="15"/>
    <row r="50635" ht="15"/>
    <row r="50636" ht="15"/>
    <row r="50637" ht="15"/>
    <row r="50638" ht="15"/>
    <row r="50639" ht="15"/>
    <row r="50640" ht="15"/>
    <row r="50641" ht="15"/>
    <row r="50642" ht="15"/>
    <row r="50643" ht="15"/>
    <row r="50644" ht="15"/>
    <row r="50645" ht="15"/>
    <row r="50646" ht="15"/>
    <row r="50647" ht="15"/>
    <row r="50648" ht="15"/>
    <row r="50649" ht="15"/>
    <row r="50650" ht="15"/>
    <row r="50651" ht="15"/>
    <row r="50652" ht="15"/>
    <row r="50653" ht="15"/>
    <row r="50654" ht="15"/>
    <row r="50655" ht="15"/>
    <row r="50656" ht="15"/>
    <row r="50657" ht="15"/>
    <row r="50658" ht="15"/>
    <row r="50659" ht="15"/>
    <row r="50660" ht="15"/>
    <row r="50661" ht="15"/>
    <row r="50662" ht="15"/>
    <row r="50663" ht="15"/>
    <row r="50664" ht="15"/>
    <row r="50665" ht="15"/>
    <row r="50666" ht="15"/>
    <row r="50667" ht="15"/>
    <row r="50668" ht="15"/>
    <row r="50669" ht="15"/>
    <row r="50670" ht="15"/>
    <row r="50671" ht="15"/>
    <row r="50672" ht="15"/>
    <row r="50673" ht="15"/>
    <row r="50674" ht="15"/>
    <row r="50675" ht="15"/>
    <row r="50676" ht="15"/>
    <row r="50677" ht="15"/>
    <row r="50678" ht="15"/>
    <row r="50679" ht="15"/>
    <row r="50680" ht="15"/>
    <row r="50681" ht="15"/>
    <row r="50682" ht="15"/>
    <row r="50683" ht="15"/>
    <row r="50684" ht="15"/>
    <row r="50685" ht="15"/>
    <row r="50686" ht="15"/>
    <row r="50687" ht="15"/>
    <row r="50688" ht="15"/>
    <row r="50689" ht="15"/>
    <row r="50690" ht="15"/>
    <row r="50691" ht="15"/>
    <row r="50692" ht="15"/>
    <row r="50693" ht="15"/>
    <row r="50694" ht="15"/>
    <row r="50695" ht="15"/>
    <row r="50696" ht="15"/>
    <row r="50697" ht="15"/>
    <row r="50698" ht="15"/>
    <row r="50699" ht="15"/>
    <row r="50700" ht="15"/>
    <row r="50701" ht="15"/>
    <row r="50702" ht="15"/>
    <row r="50703" ht="15"/>
    <row r="50704" ht="15"/>
    <row r="50705" ht="15"/>
    <row r="50706" ht="15"/>
    <row r="50707" ht="15"/>
    <row r="50708" ht="15"/>
    <row r="50709" ht="15"/>
    <row r="50710" ht="15"/>
    <row r="50711" ht="15"/>
    <row r="50712" ht="15"/>
    <row r="50713" ht="15"/>
    <row r="50714" ht="15"/>
    <row r="50715" ht="15"/>
    <row r="50716" ht="15"/>
    <row r="50717" ht="15"/>
    <row r="50718" ht="15"/>
    <row r="50719" ht="15"/>
    <row r="50720" ht="15"/>
    <row r="50721" ht="15"/>
    <row r="50722" ht="15"/>
    <row r="50723" ht="15"/>
    <row r="50724" ht="15"/>
    <row r="50725" ht="15"/>
    <row r="50726" ht="15"/>
    <row r="50727" ht="15"/>
    <row r="50728" ht="15"/>
    <row r="50729" ht="15"/>
    <row r="50730" ht="15"/>
    <row r="50731" ht="15"/>
    <row r="50732" ht="15"/>
    <row r="50733" ht="15"/>
    <row r="50734" ht="15"/>
    <row r="50735" ht="15"/>
    <row r="50736" ht="15"/>
    <row r="50737" ht="15"/>
    <row r="50738" ht="15"/>
    <row r="50739" ht="15"/>
    <row r="50740" ht="15"/>
    <row r="50741" ht="15"/>
    <row r="50742" ht="15"/>
    <row r="50743" ht="15"/>
    <row r="50744" ht="15"/>
    <row r="50745" ht="15"/>
    <row r="50746" ht="15"/>
    <row r="50747" ht="15"/>
    <row r="50748" ht="15"/>
    <row r="50749" ht="15"/>
    <row r="50750" ht="15"/>
    <row r="50751" ht="15"/>
    <row r="50752" ht="15"/>
    <row r="50753" ht="15"/>
    <row r="50754" ht="15"/>
    <row r="50755" ht="15"/>
    <row r="50756" ht="15"/>
    <row r="50757" ht="15"/>
    <row r="50758" ht="15"/>
    <row r="50759" ht="15"/>
    <row r="50760" ht="15"/>
    <row r="50761" ht="15"/>
    <row r="50762" ht="15"/>
    <row r="50763" ht="15"/>
    <row r="50764" ht="15"/>
    <row r="50765" ht="15"/>
    <row r="50766" ht="15"/>
    <row r="50767" ht="15"/>
    <row r="50768" ht="15"/>
    <row r="50769" ht="15"/>
    <row r="50770" ht="15"/>
    <row r="50771" ht="15"/>
    <row r="50772" ht="15"/>
    <row r="50773" ht="15"/>
    <row r="50774" ht="15"/>
    <row r="50775" ht="15"/>
    <row r="50776" ht="15"/>
    <row r="50777" ht="15"/>
    <row r="50778" ht="15"/>
    <row r="50779" ht="15"/>
    <row r="50780" ht="15"/>
    <row r="50781" ht="15"/>
    <row r="50782" ht="15"/>
    <row r="50783" ht="15"/>
    <row r="50784" ht="15"/>
    <row r="50785" ht="15"/>
    <row r="50786" ht="15"/>
    <row r="50787" ht="15"/>
    <row r="50788" ht="15"/>
    <row r="50789" ht="15"/>
    <row r="50790" ht="15"/>
    <row r="50791" ht="15"/>
    <row r="50792" ht="15"/>
    <row r="50793" ht="15"/>
    <row r="50794" ht="15"/>
    <row r="50795" ht="15"/>
    <row r="50796" ht="15"/>
    <row r="50797" ht="15"/>
    <row r="50798" ht="15"/>
    <row r="50799" ht="15"/>
    <row r="50800" ht="15"/>
    <row r="50801" ht="15"/>
    <row r="50802" ht="15"/>
    <row r="50803" ht="15"/>
    <row r="50804" ht="15"/>
    <row r="50805" ht="15"/>
    <row r="50806" ht="15"/>
    <row r="50807" ht="15"/>
    <row r="50808" ht="15"/>
    <row r="50809" ht="15"/>
    <row r="50810" ht="15"/>
    <row r="50811" ht="15"/>
    <row r="50812" ht="15"/>
    <row r="50813" ht="15"/>
    <row r="50814" ht="15"/>
    <row r="50815" ht="15"/>
    <row r="50816" ht="15"/>
    <row r="50817" ht="15"/>
    <row r="50818" ht="15"/>
    <row r="50819" ht="15"/>
    <row r="50820" ht="15"/>
    <row r="50821" ht="15"/>
    <row r="50822" ht="15"/>
    <row r="50823" ht="15"/>
    <row r="50824" ht="15"/>
    <row r="50825" ht="15"/>
    <row r="50826" ht="15"/>
    <row r="50827" ht="15"/>
    <row r="50828" ht="15"/>
    <row r="50829" ht="15"/>
    <row r="50830" ht="15"/>
    <row r="50831" ht="15"/>
    <row r="50832" ht="15"/>
    <row r="50833" ht="15"/>
    <row r="50834" ht="15"/>
    <row r="50835" ht="15"/>
    <row r="50836" ht="15"/>
    <row r="50837" ht="15"/>
    <row r="50838" ht="15"/>
    <row r="50839" ht="15"/>
    <row r="50840" ht="15"/>
    <row r="50841" ht="15"/>
    <row r="50842" ht="15"/>
    <row r="50843" ht="15"/>
    <row r="50844" ht="15"/>
    <row r="50845" ht="15"/>
    <row r="50846" ht="15"/>
    <row r="50847" ht="15"/>
    <row r="50848" ht="15"/>
    <row r="50849" ht="15"/>
    <row r="50850" ht="15"/>
    <row r="50851" ht="15"/>
    <row r="50852" ht="15"/>
    <row r="50853" ht="15"/>
    <row r="50854" ht="15"/>
    <row r="50855" ht="15"/>
    <row r="50856" ht="15"/>
    <row r="50857" ht="15"/>
    <row r="50858" ht="15"/>
    <row r="50859" ht="15"/>
    <row r="50860" ht="15"/>
    <row r="50861" ht="15"/>
    <row r="50862" ht="15"/>
    <row r="50863" ht="15"/>
    <row r="50864" ht="15"/>
    <row r="50865" ht="15"/>
    <row r="50866" ht="15"/>
    <row r="50867" ht="15"/>
    <row r="50868" ht="15"/>
    <row r="50869" ht="15"/>
    <row r="50870" ht="15"/>
    <row r="50871" ht="15"/>
    <row r="50872" ht="15"/>
    <row r="50873" ht="15"/>
    <row r="50874" ht="15"/>
    <row r="50875" ht="15"/>
    <row r="50876" ht="15"/>
    <row r="50877" ht="15"/>
    <row r="50878" ht="15"/>
    <row r="50879" ht="15"/>
    <row r="50880" ht="15"/>
    <row r="50881" ht="15"/>
    <row r="50882" ht="15"/>
    <row r="50883" ht="15"/>
    <row r="50884" ht="15"/>
    <row r="50885" ht="15"/>
    <row r="50886" ht="15"/>
    <row r="50887" ht="15"/>
    <row r="50888" ht="15"/>
    <row r="50889" ht="15"/>
    <row r="50890" ht="15"/>
    <row r="50891" ht="15"/>
    <row r="50892" ht="15"/>
    <row r="50893" ht="15"/>
    <row r="50894" ht="15"/>
    <row r="50895" ht="15"/>
    <row r="50896" ht="15"/>
    <row r="50897" ht="15"/>
    <row r="50898" ht="15"/>
    <row r="50899" ht="15"/>
    <row r="50900" ht="15"/>
    <row r="50901" ht="15"/>
    <row r="50902" ht="15"/>
    <row r="50903" ht="15"/>
    <row r="50904" ht="15"/>
    <row r="50905" ht="15"/>
    <row r="50906" ht="15"/>
    <row r="50907" ht="15"/>
    <row r="50908" ht="15"/>
    <row r="50909" ht="15"/>
    <row r="50910" ht="15"/>
    <row r="50911" ht="15"/>
    <row r="50912" ht="15"/>
    <row r="50913" ht="15"/>
    <row r="50914" ht="15"/>
    <row r="50915" ht="15"/>
    <row r="50916" ht="15"/>
    <row r="50917" ht="15"/>
    <row r="50918" ht="15"/>
    <row r="50919" ht="15"/>
    <row r="50920" ht="15"/>
    <row r="50921" ht="15"/>
    <row r="50922" ht="15"/>
    <row r="50923" ht="15"/>
    <row r="50924" ht="15"/>
    <row r="50925" ht="15"/>
    <row r="50926" ht="15"/>
    <row r="50927" ht="15"/>
    <row r="50928" ht="15"/>
    <row r="50929" ht="15"/>
    <row r="50930" ht="15"/>
    <row r="50931" ht="15"/>
    <row r="50932" ht="15"/>
    <row r="50933" ht="15"/>
    <row r="50934" ht="15"/>
    <row r="50935" ht="15"/>
    <row r="50936" ht="15"/>
    <row r="50937" ht="15"/>
    <row r="50938" ht="15"/>
    <row r="50939" ht="15"/>
    <row r="50940" ht="15"/>
    <row r="50941" ht="15"/>
    <row r="50942" ht="15"/>
    <row r="50943" ht="15"/>
    <row r="50944" ht="15"/>
    <row r="50945" ht="15"/>
    <row r="50946" ht="15"/>
    <row r="50947" ht="15"/>
    <row r="50948" ht="15"/>
    <row r="50949" ht="15"/>
    <row r="50950" ht="15"/>
    <row r="50951" ht="15"/>
    <row r="50952" ht="15"/>
    <row r="50953" ht="15"/>
    <row r="50954" ht="15"/>
    <row r="50955" ht="15"/>
    <row r="50956" ht="15"/>
    <row r="50957" ht="15"/>
    <row r="50958" ht="15"/>
    <row r="50959" ht="15"/>
    <row r="50960" ht="15"/>
    <row r="50961" ht="15"/>
    <row r="50962" ht="15"/>
    <row r="50963" ht="15"/>
    <row r="50964" ht="15"/>
    <row r="50965" ht="15"/>
    <row r="50966" ht="15"/>
    <row r="50967" ht="15"/>
    <row r="50968" ht="15"/>
    <row r="50969" ht="15"/>
    <row r="50970" ht="15"/>
    <row r="50971" ht="15"/>
    <row r="50972" ht="15"/>
    <row r="50973" ht="15"/>
    <row r="50974" ht="15"/>
    <row r="50975" ht="15"/>
    <row r="50976" ht="15"/>
    <row r="50977" ht="15"/>
    <row r="50978" ht="15"/>
    <row r="50979" ht="15"/>
    <row r="50980" ht="15"/>
    <row r="50981" ht="15"/>
    <row r="50982" ht="15"/>
    <row r="50983" ht="15"/>
    <row r="50984" ht="15"/>
    <row r="50985" ht="15"/>
    <row r="50986" ht="15"/>
    <row r="50987" ht="15"/>
    <row r="50988" ht="15"/>
    <row r="50989" ht="15"/>
    <row r="50990" ht="15"/>
    <row r="50991" ht="15"/>
    <row r="50992" ht="15"/>
    <row r="50993" ht="15"/>
    <row r="50994" ht="15"/>
    <row r="50995" ht="15"/>
    <row r="50996" ht="15"/>
    <row r="50997" ht="15"/>
    <row r="50998" ht="15"/>
    <row r="50999" ht="15"/>
    <row r="51000" ht="15"/>
    <row r="51001" ht="15"/>
    <row r="51002" ht="15"/>
    <row r="51003" ht="15"/>
    <row r="51004" ht="15"/>
    <row r="51005" ht="15"/>
    <row r="51006" ht="15"/>
    <row r="51007" ht="15"/>
    <row r="51008" ht="15"/>
    <row r="51009" ht="15"/>
    <row r="51010" ht="15"/>
    <row r="51011" ht="15"/>
    <row r="51012" ht="15"/>
    <row r="51013" ht="15"/>
    <row r="51014" ht="15"/>
    <row r="51015" ht="15"/>
    <row r="51016" ht="15"/>
    <row r="51017" ht="15"/>
    <row r="51018" ht="15"/>
    <row r="51019" ht="15"/>
    <row r="51020" ht="15"/>
    <row r="51021" ht="15"/>
    <row r="51022" ht="15"/>
    <row r="51023" ht="15"/>
    <row r="51024" ht="15"/>
    <row r="51025" ht="15"/>
    <row r="51026" ht="15"/>
    <row r="51027" ht="15"/>
    <row r="51028" ht="15"/>
    <row r="51029" ht="15"/>
    <row r="51030" ht="15"/>
    <row r="51031" ht="15"/>
    <row r="51032" ht="15"/>
    <row r="51033" ht="15"/>
    <row r="51034" ht="15"/>
    <row r="51035" ht="15"/>
    <row r="51036" ht="15"/>
    <row r="51037" ht="15"/>
    <row r="51038" ht="15"/>
    <row r="51039" ht="15"/>
    <row r="51040" ht="15"/>
    <row r="51041" ht="15"/>
    <row r="51042" ht="15"/>
    <row r="51043" ht="15"/>
    <row r="51044" ht="15"/>
    <row r="51045" ht="15"/>
    <row r="51046" ht="15"/>
    <row r="51047" ht="15"/>
    <row r="51048" ht="15"/>
    <row r="51049" ht="15"/>
    <row r="51050" ht="15"/>
    <row r="51051" ht="15"/>
    <row r="51052" ht="15"/>
    <row r="51053" ht="15"/>
    <row r="51054" ht="15"/>
    <row r="51055" ht="15"/>
    <row r="51056" ht="15"/>
    <row r="51057" ht="15"/>
    <row r="51058" ht="15"/>
    <row r="51059" ht="15"/>
    <row r="51060" ht="15"/>
    <row r="51061" ht="15"/>
    <row r="51062" ht="15"/>
    <row r="51063" ht="15"/>
    <row r="51064" ht="15"/>
    <row r="51065" ht="15"/>
    <row r="51066" ht="15"/>
    <row r="51067" ht="15"/>
    <row r="51068" ht="15"/>
    <row r="51069" ht="15"/>
    <row r="51070" ht="15"/>
    <row r="51071" ht="15"/>
    <row r="51072" ht="15"/>
    <row r="51073" ht="15"/>
    <row r="51074" ht="15"/>
    <row r="51075" ht="15"/>
    <row r="51076" ht="15"/>
    <row r="51077" ht="15"/>
    <row r="51078" ht="15"/>
    <row r="51079" ht="15"/>
    <row r="51080" ht="15"/>
    <row r="51081" ht="15"/>
    <row r="51082" ht="15"/>
    <row r="51083" ht="15"/>
    <row r="51084" ht="15"/>
    <row r="51085" ht="15"/>
    <row r="51086" ht="15"/>
    <row r="51087" ht="15"/>
    <row r="51088" ht="15"/>
    <row r="51089" ht="15"/>
    <row r="51090" ht="15"/>
    <row r="51091" ht="15"/>
    <row r="51092" ht="15"/>
    <row r="51093" ht="15"/>
    <row r="51094" ht="15"/>
    <row r="51095" ht="15"/>
    <row r="51096" ht="15"/>
    <row r="51097" ht="15"/>
    <row r="51098" ht="15"/>
    <row r="51099" ht="15"/>
    <row r="51100" ht="15"/>
    <row r="51101" ht="15"/>
    <row r="51102" ht="15"/>
    <row r="51103" ht="15"/>
    <row r="51104" ht="15"/>
    <row r="51105" ht="15"/>
    <row r="51106" ht="15"/>
    <row r="51107" ht="15"/>
    <row r="51108" ht="15"/>
    <row r="51109" ht="15"/>
    <row r="51110" ht="15"/>
    <row r="51111" ht="15"/>
    <row r="51112" ht="15"/>
    <row r="51113" ht="15"/>
    <row r="51114" ht="15"/>
    <row r="51115" ht="15"/>
    <row r="51116" ht="15"/>
    <row r="51117" ht="15"/>
    <row r="51118" ht="15"/>
    <row r="51119" ht="15"/>
    <row r="51120" ht="15"/>
    <row r="51121" ht="15"/>
    <row r="51122" ht="15"/>
    <row r="51123" ht="15"/>
    <row r="51124" ht="15"/>
    <row r="51125" ht="15"/>
    <row r="51126" ht="15"/>
    <row r="51127" ht="15"/>
    <row r="51128" ht="15"/>
    <row r="51129" ht="15"/>
    <row r="51130" ht="15"/>
    <row r="51131" ht="15"/>
    <row r="51132" ht="15"/>
    <row r="51133" ht="15"/>
    <row r="51134" ht="15"/>
    <row r="51135" ht="15"/>
    <row r="51136" ht="15"/>
    <row r="51137" ht="15"/>
    <row r="51138" ht="15"/>
    <row r="51139" ht="15"/>
    <row r="51140" ht="15"/>
    <row r="51141" ht="15"/>
    <row r="51142" ht="15"/>
    <row r="51143" ht="15"/>
    <row r="51144" ht="15"/>
    <row r="51145" ht="15"/>
    <row r="51146" ht="15"/>
    <row r="51147" ht="15"/>
    <row r="51148" ht="15"/>
    <row r="51149" ht="15"/>
    <row r="51150" ht="15"/>
    <row r="51151" ht="15"/>
    <row r="51152" ht="15"/>
    <row r="51153" ht="15"/>
    <row r="51154" ht="15"/>
    <row r="51155" ht="15"/>
    <row r="51156" ht="15"/>
    <row r="51157" ht="15"/>
    <row r="51158" ht="15"/>
    <row r="51159" ht="15"/>
    <row r="51160" ht="15"/>
    <row r="51161" ht="15"/>
    <row r="51162" ht="15"/>
    <row r="51163" ht="15"/>
    <row r="51164" ht="15"/>
    <row r="51165" ht="15"/>
    <row r="51166" ht="15"/>
    <row r="51167" ht="15"/>
    <row r="51168" ht="15"/>
    <row r="51169" ht="15"/>
    <row r="51170" ht="15"/>
    <row r="51171" ht="15"/>
    <row r="51172" ht="15"/>
    <row r="51173" ht="15"/>
    <row r="51174" ht="15"/>
    <row r="51175" ht="15"/>
    <row r="51176" ht="15"/>
    <row r="51177" ht="15"/>
    <row r="51178" ht="15"/>
    <row r="51179" ht="15"/>
    <row r="51180" ht="15"/>
    <row r="51181" ht="15"/>
    <row r="51182" ht="15"/>
    <row r="51183" ht="15"/>
    <row r="51184" ht="15"/>
    <row r="51185" ht="15"/>
    <row r="51186" ht="15"/>
    <row r="51187" ht="15"/>
    <row r="51188" ht="15"/>
    <row r="51189" ht="15"/>
    <row r="51190" ht="15"/>
    <row r="51191" ht="15"/>
    <row r="51192" ht="15"/>
    <row r="51193" ht="15"/>
    <row r="51194" ht="15"/>
    <row r="51195" ht="15"/>
    <row r="51196" ht="15"/>
    <row r="51197" ht="15"/>
    <row r="51198" ht="15"/>
    <row r="51199" ht="15"/>
    <row r="51200" ht="15"/>
    <row r="51201" ht="15"/>
    <row r="51202" ht="15"/>
    <row r="51203" ht="15"/>
    <row r="51204" ht="15"/>
    <row r="51205" ht="15"/>
    <row r="51206" ht="15"/>
    <row r="51207" ht="15"/>
    <row r="51208" ht="15"/>
    <row r="51209" ht="15"/>
    <row r="51210" ht="15"/>
    <row r="51211" ht="15"/>
    <row r="51212" ht="15"/>
    <row r="51213" ht="15"/>
    <row r="51214" ht="15"/>
    <row r="51215" ht="15"/>
    <row r="51216" ht="15"/>
    <row r="51217" ht="15"/>
    <row r="51218" ht="15"/>
    <row r="51219" ht="15"/>
    <row r="51220" ht="15"/>
    <row r="51221" ht="15"/>
    <row r="51222" ht="15"/>
    <row r="51223" ht="15"/>
    <row r="51224" ht="15"/>
    <row r="51225" ht="15"/>
    <row r="51226" ht="15"/>
    <row r="51227" ht="15"/>
    <row r="51228" ht="15"/>
    <row r="51229" ht="15"/>
    <row r="51230" ht="15"/>
    <row r="51231" ht="15"/>
    <row r="51232" ht="15"/>
    <row r="51233" ht="15"/>
    <row r="51234" ht="15"/>
    <row r="51235" ht="15"/>
    <row r="51236" ht="15"/>
    <row r="51237" ht="15"/>
    <row r="51238" ht="15"/>
    <row r="51239" ht="15"/>
    <row r="51240" ht="15"/>
    <row r="51241" ht="15"/>
    <row r="51242" ht="15"/>
    <row r="51243" ht="15"/>
    <row r="51244" ht="15"/>
    <row r="51245" ht="15"/>
    <row r="51246" ht="15"/>
    <row r="51247" ht="15"/>
    <row r="51248" ht="15"/>
    <row r="51249" ht="15"/>
    <row r="51250" ht="15"/>
    <row r="51251" ht="15"/>
    <row r="51252" ht="15"/>
    <row r="51253" ht="15"/>
    <row r="51254" ht="15"/>
    <row r="51255" ht="15"/>
    <row r="51256" ht="15"/>
    <row r="51257" ht="15"/>
    <row r="51258" ht="15"/>
    <row r="51259" ht="15"/>
    <row r="51260" ht="15"/>
    <row r="51261" ht="15"/>
    <row r="51262" ht="15"/>
    <row r="51263" ht="15"/>
    <row r="51264" ht="15"/>
    <row r="51265" ht="15"/>
    <row r="51266" ht="15"/>
    <row r="51267" ht="15"/>
    <row r="51268" ht="15"/>
    <row r="51269" ht="15"/>
    <row r="51270" ht="15"/>
    <row r="51271" ht="15"/>
    <row r="51272" ht="15"/>
    <row r="51273" ht="15"/>
    <row r="51274" ht="15"/>
    <row r="51275" ht="15"/>
    <row r="51276" ht="15"/>
    <row r="51277" ht="15"/>
    <row r="51278" ht="15"/>
    <row r="51279" ht="15"/>
    <row r="51280" ht="15"/>
    <row r="51281" ht="15"/>
    <row r="51282" ht="15"/>
    <row r="51283" ht="15"/>
    <row r="51284" ht="15"/>
    <row r="51285" ht="15"/>
    <row r="51286" ht="15"/>
    <row r="51287" ht="15"/>
    <row r="51288" ht="15"/>
    <row r="51289" ht="15"/>
    <row r="51290" ht="15"/>
    <row r="51291" ht="15"/>
    <row r="51292" ht="15"/>
    <row r="51293" ht="15"/>
    <row r="51294" ht="15"/>
    <row r="51295" ht="15"/>
    <row r="51296" ht="15"/>
    <row r="51297" ht="15"/>
    <row r="51298" ht="15"/>
    <row r="51299" ht="15"/>
    <row r="51300" ht="15"/>
    <row r="51301" ht="15"/>
    <row r="51302" ht="15"/>
    <row r="51303" ht="15"/>
    <row r="51304" ht="15"/>
    <row r="51305" ht="15"/>
    <row r="51306" ht="15"/>
    <row r="51307" ht="15"/>
    <row r="51308" ht="15"/>
    <row r="51309" ht="15"/>
    <row r="51310" ht="15"/>
    <row r="51311" ht="15"/>
    <row r="51312" ht="15"/>
    <row r="51313" ht="15"/>
    <row r="51314" ht="15"/>
    <row r="51315" ht="15"/>
    <row r="51316" ht="15"/>
    <row r="51317" ht="15"/>
    <row r="51318" ht="15"/>
    <row r="51319" ht="15"/>
    <row r="51320" ht="15"/>
    <row r="51321" ht="15"/>
    <row r="51322" ht="15"/>
    <row r="51323" ht="15"/>
    <row r="51324" ht="15"/>
    <row r="51325" ht="15"/>
    <row r="51326" ht="15"/>
    <row r="51327" ht="15"/>
    <row r="51328" ht="15"/>
    <row r="51329" ht="15"/>
    <row r="51330" ht="15"/>
    <row r="51331" ht="15"/>
    <row r="51332" ht="15"/>
    <row r="51333" ht="15"/>
    <row r="51334" ht="15"/>
    <row r="51335" ht="15"/>
    <row r="51336" ht="15"/>
    <row r="51337" ht="15"/>
    <row r="51338" ht="15"/>
    <row r="51339" ht="15"/>
    <row r="51340" ht="15"/>
    <row r="51341" ht="15"/>
    <row r="51342" ht="15"/>
    <row r="51343" ht="15"/>
    <row r="51344" ht="15"/>
    <row r="51345" ht="15"/>
    <row r="51346" ht="15"/>
    <row r="51347" ht="15"/>
    <row r="51348" ht="15"/>
    <row r="51349" ht="15"/>
    <row r="51350" ht="15"/>
    <row r="51351" ht="15"/>
    <row r="51352" ht="15"/>
    <row r="51353" ht="15"/>
    <row r="51354" ht="15"/>
    <row r="51355" ht="15"/>
    <row r="51356" ht="15"/>
    <row r="51357" ht="15"/>
    <row r="51358" ht="15"/>
    <row r="51359" ht="15"/>
    <row r="51360" ht="15"/>
    <row r="51361" ht="15"/>
    <row r="51362" ht="15"/>
    <row r="51363" ht="15"/>
    <row r="51364" ht="15"/>
    <row r="51365" ht="15"/>
    <row r="51366" ht="15"/>
    <row r="51367" ht="15"/>
    <row r="51368" ht="15"/>
    <row r="51369" ht="15"/>
    <row r="51370" ht="15"/>
    <row r="51371" ht="15"/>
    <row r="51372" ht="15"/>
    <row r="51373" ht="15"/>
    <row r="51374" ht="15"/>
    <row r="51375" ht="15"/>
    <row r="51376" ht="15"/>
    <row r="51377" ht="15"/>
    <row r="51378" ht="15"/>
    <row r="51379" ht="15"/>
    <row r="51380" ht="15"/>
    <row r="51381" ht="15"/>
    <row r="51382" ht="15"/>
    <row r="51383" ht="15"/>
    <row r="51384" ht="15"/>
    <row r="51385" ht="15"/>
    <row r="51386" ht="15"/>
    <row r="51387" ht="15"/>
    <row r="51388" ht="15"/>
    <row r="51389" ht="15"/>
    <row r="51390" ht="15"/>
    <row r="51391" ht="15"/>
    <row r="51392" ht="15"/>
    <row r="51393" ht="15"/>
    <row r="51394" ht="15"/>
    <row r="51395" ht="15"/>
    <row r="51396" ht="15"/>
    <row r="51397" ht="15"/>
    <row r="51398" ht="15"/>
    <row r="51399" ht="15"/>
    <row r="51400" ht="15"/>
    <row r="51401" ht="15"/>
    <row r="51402" ht="15"/>
    <row r="51403" ht="15"/>
    <row r="51404" ht="15"/>
    <row r="51405" ht="15"/>
    <row r="51406" ht="15"/>
    <row r="51407" ht="15"/>
    <row r="51408" ht="15"/>
    <row r="51409" ht="15"/>
    <row r="51410" ht="15"/>
    <row r="51411" ht="15"/>
    <row r="51412" ht="15"/>
    <row r="51413" ht="15"/>
    <row r="51414" ht="15"/>
    <row r="51415" ht="15"/>
    <row r="51416" ht="15"/>
    <row r="51417" ht="15"/>
    <row r="51418" ht="15"/>
    <row r="51419" ht="15"/>
    <row r="51420" ht="15"/>
    <row r="51421" ht="15"/>
    <row r="51422" ht="15"/>
    <row r="51423" ht="15"/>
    <row r="51424" ht="15"/>
    <row r="51425" ht="15"/>
    <row r="51426" ht="15"/>
    <row r="51427" ht="15"/>
    <row r="51428" ht="15"/>
    <row r="51429" ht="15"/>
    <row r="51430" ht="15"/>
    <row r="51431" ht="15"/>
    <row r="51432" ht="15"/>
    <row r="51433" ht="15"/>
    <row r="51434" ht="15"/>
    <row r="51435" ht="15"/>
    <row r="51436" ht="15"/>
    <row r="51437" ht="15"/>
    <row r="51438" ht="15"/>
    <row r="51439" ht="15"/>
    <row r="51440" ht="15"/>
    <row r="51441" ht="15"/>
    <row r="51442" ht="15"/>
    <row r="51443" ht="15"/>
    <row r="51444" ht="15"/>
    <row r="51445" ht="15"/>
    <row r="51446" ht="15"/>
    <row r="51447" ht="15"/>
    <row r="51448" ht="15"/>
    <row r="51449" ht="15"/>
    <row r="51450" ht="15"/>
    <row r="51451" ht="15"/>
    <row r="51452" ht="15"/>
    <row r="51453" ht="15"/>
    <row r="51454" ht="15"/>
    <row r="51455" ht="15"/>
    <row r="51456" ht="15"/>
    <row r="51457" ht="15"/>
    <row r="51458" ht="15"/>
    <row r="51459" ht="15"/>
    <row r="51460" ht="15"/>
    <row r="51461" ht="15"/>
    <row r="51462" ht="15"/>
    <row r="51463" ht="15"/>
    <row r="51464" ht="15"/>
    <row r="51465" ht="15"/>
    <row r="51466" ht="15"/>
    <row r="51467" ht="15"/>
    <row r="51468" ht="15"/>
    <row r="51469" ht="15"/>
    <row r="51470" ht="15"/>
    <row r="51471" ht="15"/>
    <row r="51472" ht="15"/>
    <row r="51473" ht="15"/>
    <row r="51474" ht="15"/>
    <row r="51475" ht="15"/>
    <row r="51476" ht="15"/>
    <row r="51477" ht="15"/>
    <row r="51478" ht="15"/>
    <row r="51479" ht="15"/>
    <row r="51480" ht="15"/>
    <row r="51481" ht="15"/>
    <row r="51482" ht="15"/>
    <row r="51483" ht="15"/>
    <row r="51484" ht="15"/>
    <row r="51485" ht="15"/>
    <row r="51486" ht="15"/>
    <row r="51487" ht="15"/>
    <row r="51488" ht="15"/>
    <row r="51489" ht="15"/>
    <row r="51490" ht="15"/>
    <row r="51491" ht="15"/>
    <row r="51492" ht="15"/>
    <row r="51493" ht="15"/>
    <row r="51494" ht="15"/>
    <row r="51495" ht="15"/>
    <row r="51496" ht="15"/>
    <row r="51497" ht="15"/>
    <row r="51498" ht="15"/>
    <row r="51499" ht="15"/>
    <row r="51500" ht="15"/>
    <row r="51501" ht="15"/>
    <row r="51502" ht="15"/>
    <row r="51503" ht="15"/>
    <row r="51504" ht="15"/>
    <row r="51505" ht="15"/>
    <row r="51506" ht="15"/>
    <row r="51507" ht="15"/>
    <row r="51508" ht="15"/>
    <row r="51509" ht="15"/>
    <row r="51510" ht="15"/>
    <row r="51511" ht="15"/>
    <row r="51512" ht="15"/>
    <row r="51513" ht="15"/>
    <row r="51514" ht="15"/>
    <row r="51515" ht="15"/>
    <row r="51516" ht="15"/>
    <row r="51517" ht="15"/>
    <row r="51518" ht="15"/>
    <row r="51519" ht="15"/>
    <row r="51520" ht="15"/>
    <row r="51521" ht="15"/>
    <row r="51522" ht="15"/>
    <row r="51523" ht="15"/>
    <row r="51524" ht="15"/>
    <row r="51525" ht="15"/>
    <row r="51526" ht="15"/>
    <row r="51527" ht="15"/>
    <row r="51528" ht="15"/>
    <row r="51529" ht="15"/>
    <row r="51530" ht="15"/>
    <row r="51531" ht="15"/>
    <row r="51532" ht="15"/>
    <row r="51533" ht="15"/>
    <row r="51534" ht="15"/>
    <row r="51535" ht="15"/>
    <row r="51536" ht="15"/>
    <row r="51537" ht="15"/>
    <row r="51538" ht="15"/>
    <row r="51539" ht="15"/>
    <row r="51540" ht="15"/>
    <row r="51541" ht="15"/>
    <row r="51542" ht="15"/>
    <row r="51543" ht="15"/>
    <row r="51544" ht="15"/>
    <row r="51545" ht="15"/>
    <row r="51546" ht="15"/>
    <row r="51547" ht="15"/>
    <row r="51548" ht="15"/>
    <row r="51549" ht="15"/>
    <row r="51550" ht="15"/>
    <row r="51551" ht="15"/>
    <row r="51552" ht="15"/>
    <row r="51553" ht="15"/>
    <row r="51554" ht="15"/>
    <row r="51555" ht="15"/>
    <row r="51556" ht="15"/>
    <row r="51557" ht="15"/>
    <row r="51558" ht="15"/>
    <row r="51559" ht="15"/>
    <row r="51560" ht="15"/>
    <row r="51561" ht="15"/>
    <row r="51562" ht="15"/>
    <row r="51563" ht="15"/>
    <row r="51564" ht="15"/>
    <row r="51565" ht="15"/>
    <row r="51566" ht="15"/>
    <row r="51567" ht="15"/>
    <row r="51568" ht="15"/>
    <row r="51569" ht="15"/>
    <row r="51570" ht="15"/>
    <row r="51571" ht="15"/>
    <row r="51572" ht="15"/>
    <row r="51573" ht="15"/>
    <row r="51574" ht="15"/>
    <row r="51575" ht="15"/>
    <row r="51576" ht="15"/>
    <row r="51577" ht="15"/>
    <row r="51578" ht="15"/>
    <row r="51579" ht="15"/>
    <row r="51580" ht="15"/>
    <row r="51581" ht="15"/>
    <row r="51582" ht="15"/>
    <row r="51583" ht="15"/>
    <row r="51584" ht="15"/>
    <row r="51585" ht="15"/>
    <row r="51586" ht="15"/>
    <row r="51587" ht="15"/>
    <row r="51588" ht="15"/>
    <row r="51589" ht="15"/>
    <row r="51590" ht="15"/>
    <row r="51591" ht="15"/>
    <row r="51592" ht="15"/>
    <row r="51593" ht="15"/>
    <row r="51594" ht="15"/>
    <row r="51595" ht="15"/>
    <row r="51596" ht="15"/>
    <row r="51597" ht="15"/>
    <row r="51598" ht="15"/>
    <row r="51599" ht="15"/>
    <row r="51600" ht="15"/>
    <row r="51601" ht="15"/>
    <row r="51602" ht="15"/>
    <row r="51603" ht="15"/>
    <row r="51604" ht="15"/>
    <row r="51605" ht="15"/>
    <row r="51606" ht="15"/>
    <row r="51607" ht="15"/>
    <row r="51608" ht="15"/>
    <row r="51609" ht="15"/>
    <row r="51610" ht="15"/>
    <row r="51611" ht="15"/>
    <row r="51612" ht="15"/>
    <row r="51613" ht="15"/>
    <row r="51614" ht="15"/>
    <row r="51615" ht="15"/>
    <row r="51616" ht="15"/>
    <row r="51617" ht="15"/>
    <row r="51618" ht="15"/>
    <row r="51619" ht="15"/>
    <row r="51620" ht="15"/>
    <row r="51621" ht="15"/>
    <row r="51622" ht="15"/>
    <row r="51623" ht="15"/>
    <row r="51624" ht="15"/>
    <row r="51625" ht="15"/>
    <row r="51626" ht="15"/>
    <row r="51627" ht="15"/>
    <row r="51628" ht="15"/>
    <row r="51629" ht="15"/>
    <row r="51630" ht="15"/>
    <row r="51631" ht="15"/>
    <row r="51632" ht="15"/>
    <row r="51633" ht="15"/>
    <row r="51634" ht="15"/>
    <row r="51635" ht="15"/>
    <row r="51636" ht="15"/>
    <row r="51637" ht="15"/>
    <row r="51638" ht="15"/>
    <row r="51639" ht="15"/>
    <row r="51640" ht="15"/>
    <row r="51641" ht="15"/>
    <row r="51642" ht="15"/>
    <row r="51643" ht="15"/>
    <row r="51644" ht="15"/>
    <row r="51645" ht="15"/>
    <row r="51646" ht="15"/>
    <row r="51647" ht="15"/>
    <row r="51648" ht="15"/>
    <row r="51649" ht="15"/>
    <row r="51650" ht="15"/>
    <row r="51651" ht="15"/>
    <row r="51652" ht="15"/>
    <row r="51653" ht="15"/>
    <row r="51654" ht="15"/>
    <row r="51655" ht="15"/>
    <row r="51656" ht="15"/>
    <row r="51657" ht="15"/>
    <row r="51658" ht="15"/>
    <row r="51659" ht="15"/>
    <row r="51660" ht="15"/>
    <row r="51661" ht="15"/>
    <row r="51662" ht="15"/>
    <row r="51663" ht="15"/>
    <row r="51664" ht="15"/>
    <row r="51665" ht="15"/>
    <row r="51666" ht="15"/>
    <row r="51667" ht="15"/>
    <row r="51668" ht="15"/>
    <row r="51669" ht="15"/>
    <row r="51670" ht="15"/>
    <row r="51671" ht="15"/>
    <row r="51672" ht="15"/>
    <row r="51673" ht="15"/>
    <row r="51674" ht="15"/>
    <row r="51675" ht="15"/>
    <row r="51676" ht="15"/>
    <row r="51677" ht="15"/>
    <row r="51678" ht="15"/>
    <row r="51679" ht="15"/>
    <row r="51680" ht="15"/>
    <row r="51681" ht="15"/>
    <row r="51682" ht="15"/>
    <row r="51683" ht="15"/>
    <row r="51684" ht="15"/>
    <row r="51685" ht="15"/>
    <row r="51686" ht="15"/>
    <row r="51687" ht="15"/>
    <row r="51688" ht="15"/>
    <row r="51689" ht="15"/>
    <row r="51690" ht="15"/>
    <row r="51691" ht="15"/>
    <row r="51692" ht="15"/>
    <row r="51693" ht="15"/>
    <row r="51694" ht="15"/>
    <row r="51695" ht="15"/>
    <row r="51696" ht="15"/>
    <row r="51697" ht="15"/>
    <row r="51698" ht="15"/>
    <row r="51699" ht="15"/>
    <row r="51700" ht="15"/>
    <row r="51701" ht="15"/>
    <row r="51702" ht="15"/>
    <row r="51703" ht="15"/>
    <row r="51704" ht="15"/>
    <row r="51705" ht="15"/>
    <row r="51706" ht="15"/>
    <row r="51707" ht="15"/>
    <row r="51708" ht="15"/>
    <row r="51709" ht="15"/>
    <row r="51710" ht="15"/>
    <row r="51711" ht="15"/>
    <row r="51712" ht="15"/>
    <row r="51713" ht="15"/>
    <row r="51714" ht="15"/>
    <row r="51715" ht="15"/>
    <row r="51716" ht="15"/>
    <row r="51717" ht="15"/>
    <row r="51718" ht="15"/>
    <row r="51719" ht="15"/>
    <row r="51720" ht="15"/>
    <row r="51721" ht="15"/>
    <row r="51722" ht="15"/>
    <row r="51723" ht="15"/>
    <row r="51724" ht="15"/>
    <row r="51725" ht="15"/>
    <row r="51726" ht="15"/>
    <row r="51727" ht="15"/>
    <row r="51728" ht="15"/>
    <row r="51729" ht="15"/>
    <row r="51730" ht="15"/>
    <row r="51731" ht="15"/>
    <row r="51732" ht="15"/>
    <row r="51733" ht="15"/>
    <row r="51734" ht="15"/>
    <row r="51735" ht="15"/>
    <row r="51736" ht="15"/>
    <row r="51737" ht="15"/>
    <row r="51738" ht="15"/>
    <row r="51739" ht="15"/>
    <row r="51740" ht="15"/>
    <row r="51741" ht="15"/>
    <row r="51742" ht="15"/>
    <row r="51743" ht="15"/>
    <row r="51744" ht="15"/>
    <row r="51745" ht="15"/>
    <row r="51746" ht="15"/>
    <row r="51747" ht="15"/>
    <row r="51748" ht="15"/>
    <row r="51749" ht="15"/>
    <row r="51750" ht="15"/>
    <row r="51751" ht="15"/>
    <row r="51752" ht="15"/>
    <row r="51753" ht="15"/>
    <row r="51754" ht="15"/>
    <row r="51755" ht="15"/>
    <row r="51756" ht="15"/>
    <row r="51757" ht="15"/>
    <row r="51758" ht="15"/>
    <row r="51759" ht="15"/>
    <row r="51760" ht="15"/>
    <row r="51761" ht="15"/>
    <row r="51762" ht="15"/>
    <row r="51763" ht="15"/>
    <row r="51764" ht="15"/>
    <row r="51765" ht="15"/>
    <row r="51766" ht="15"/>
    <row r="51767" ht="15"/>
    <row r="51768" ht="15"/>
    <row r="51769" ht="15"/>
    <row r="51770" ht="15"/>
    <row r="51771" ht="15"/>
    <row r="51772" ht="15"/>
    <row r="51773" ht="15"/>
    <row r="51774" ht="15"/>
    <row r="51775" ht="15"/>
    <row r="51776" ht="15"/>
    <row r="51777" ht="15"/>
    <row r="51778" ht="15"/>
    <row r="51779" ht="15"/>
    <row r="51780" ht="15"/>
    <row r="51781" ht="15"/>
    <row r="51782" ht="15"/>
    <row r="51783" ht="15"/>
    <row r="51784" ht="15"/>
    <row r="51785" ht="15"/>
    <row r="51786" ht="15"/>
    <row r="51787" ht="15"/>
    <row r="51788" ht="15"/>
    <row r="51789" ht="15"/>
    <row r="51790" ht="15"/>
    <row r="51791" ht="15"/>
    <row r="51792" ht="15"/>
    <row r="51793" ht="15"/>
    <row r="51794" ht="15"/>
    <row r="51795" ht="15"/>
    <row r="51796" ht="15"/>
    <row r="51797" ht="15"/>
    <row r="51798" ht="15"/>
    <row r="51799" ht="15"/>
    <row r="51800" ht="15"/>
    <row r="51801" ht="15"/>
    <row r="51802" ht="15"/>
    <row r="51803" ht="15"/>
    <row r="51804" ht="15"/>
    <row r="51805" ht="15"/>
    <row r="51806" ht="15"/>
    <row r="51807" ht="15"/>
    <row r="51808" ht="15"/>
    <row r="51809" ht="15"/>
    <row r="51810" ht="15"/>
    <row r="51811" ht="15"/>
    <row r="51812" ht="15"/>
    <row r="51813" ht="15"/>
    <row r="51814" ht="15"/>
    <row r="51815" ht="15"/>
    <row r="51816" ht="15"/>
    <row r="51817" ht="15"/>
    <row r="51818" ht="15"/>
    <row r="51819" ht="15"/>
    <row r="51820" ht="15"/>
    <row r="51821" ht="15"/>
    <row r="51822" ht="15"/>
    <row r="51823" ht="15"/>
    <row r="51824" ht="15"/>
    <row r="51825" ht="15"/>
    <row r="51826" ht="15"/>
    <row r="51827" ht="15"/>
    <row r="51828" ht="15"/>
    <row r="51829" ht="15"/>
    <row r="51830" ht="15"/>
    <row r="51831" ht="15"/>
    <row r="51832" ht="15"/>
    <row r="51833" ht="15"/>
    <row r="51834" ht="15"/>
    <row r="51835" ht="15"/>
    <row r="51836" ht="15"/>
    <row r="51837" ht="15"/>
    <row r="51838" ht="15"/>
    <row r="51839" ht="15"/>
    <row r="51840" ht="15"/>
    <row r="51841" ht="15"/>
    <row r="51842" ht="15"/>
    <row r="51843" ht="15"/>
    <row r="51844" ht="15"/>
    <row r="51845" ht="15"/>
    <row r="51846" ht="15"/>
    <row r="51847" ht="15"/>
    <row r="51848" ht="15"/>
    <row r="51849" ht="15"/>
    <row r="51850" ht="15"/>
    <row r="51851" ht="15"/>
    <row r="51852" ht="15"/>
    <row r="51853" ht="15"/>
    <row r="51854" ht="15"/>
    <row r="51855" ht="15"/>
    <row r="51856" ht="15"/>
    <row r="51857" ht="15"/>
    <row r="51858" ht="15"/>
    <row r="51859" ht="15"/>
    <row r="51860" ht="15"/>
    <row r="51861" ht="15"/>
    <row r="51862" ht="15"/>
    <row r="51863" ht="15"/>
    <row r="51864" ht="15"/>
    <row r="51865" ht="15"/>
    <row r="51866" ht="15"/>
    <row r="51867" ht="15"/>
    <row r="51868" ht="15"/>
    <row r="51869" ht="15"/>
    <row r="51870" ht="15"/>
    <row r="51871" ht="15"/>
    <row r="51872" ht="15"/>
    <row r="51873" ht="15"/>
    <row r="51874" ht="15"/>
    <row r="51875" ht="15"/>
    <row r="51876" ht="15"/>
    <row r="51877" ht="15"/>
    <row r="51878" ht="15"/>
    <row r="51879" ht="15"/>
    <row r="51880" ht="15"/>
    <row r="51881" ht="15"/>
    <row r="51882" ht="15"/>
    <row r="51883" ht="15"/>
    <row r="51884" ht="15"/>
    <row r="51885" ht="15"/>
    <row r="51886" ht="15"/>
    <row r="51887" ht="15"/>
    <row r="51888" ht="15"/>
    <row r="51889" ht="15"/>
    <row r="51890" ht="15"/>
    <row r="51891" ht="15"/>
    <row r="51892" ht="15"/>
    <row r="51893" ht="15"/>
    <row r="51894" ht="15"/>
    <row r="51895" ht="15"/>
    <row r="51896" ht="15"/>
    <row r="51897" ht="15"/>
    <row r="51898" ht="15"/>
    <row r="51899" ht="15"/>
    <row r="51900" ht="15"/>
    <row r="51901" ht="15"/>
    <row r="51902" ht="15"/>
    <row r="51903" ht="15"/>
    <row r="51904" ht="15"/>
    <row r="51905" ht="15"/>
    <row r="51906" ht="15"/>
    <row r="51907" ht="15"/>
    <row r="51908" ht="15"/>
    <row r="51909" ht="15"/>
    <row r="51910" ht="15"/>
    <row r="51911" ht="15"/>
    <row r="51912" ht="15"/>
    <row r="51913" ht="15"/>
    <row r="51914" ht="15"/>
    <row r="51915" ht="15"/>
    <row r="51916" ht="15"/>
    <row r="51917" ht="15"/>
    <row r="51918" ht="15"/>
    <row r="51919" ht="15"/>
    <row r="51920" ht="15"/>
    <row r="51921" ht="15"/>
    <row r="51922" ht="15"/>
    <row r="51923" ht="15"/>
    <row r="51924" ht="15"/>
    <row r="51925" ht="15"/>
    <row r="51926" ht="15"/>
    <row r="51927" ht="15"/>
    <row r="51928" ht="15"/>
    <row r="51929" ht="15"/>
    <row r="51930" ht="15"/>
    <row r="51931" ht="15"/>
    <row r="51932" ht="15"/>
    <row r="51933" ht="15"/>
    <row r="51934" ht="15"/>
    <row r="51935" ht="15"/>
    <row r="51936" ht="15"/>
    <row r="51937" ht="15"/>
    <row r="51938" ht="15"/>
    <row r="51939" ht="15"/>
    <row r="51940" ht="15"/>
    <row r="51941" ht="15"/>
    <row r="51942" ht="15"/>
    <row r="51943" ht="15"/>
    <row r="51944" ht="15"/>
    <row r="51945" ht="15"/>
    <row r="51946" ht="15"/>
    <row r="51947" ht="15"/>
    <row r="51948" ht="15"/>
    <row r="51949" ht="15"/>
    <row r="51950" ht="15"/>
    <row r="51951" ht="15"/>
    <row r="51952" ht="15"/>
    <row r="51953" ht="15"/>
    <row r="51954" ht="15"/>
    <row r="51955" ht="15"/>
    <row r="51956" ht="15"/>
    <row r="51957" ht="15"/>
    <row r="51958" ht="15"/>
    <row r="51959" ht="15"/>
    <row r="51960" ht="15"/>
    <row r="51961" ht="15"/>
    <row r="51962" ht="15"/>
    <row r="51963" ht="15"/>
    <row r="51964" ht="15"/>
    <row r="51965" ht="15"/>
    <row r="51966" ht="15"/>
    <row r="51967" ht="15"/>
    <row r="51968" ht="15"/>
    <row r="51969" ht="15"/>
    <row r="51970" ht="15"/>
    <row r="51971" ht="15"/>
    <row r="51972" ht="15"/>
    <row r="51973" ht="15"/>
    <row r="51974" ht="15"/>
    <row r="51975" ht="15"/>
    <row r="51976" ht="15"/>
    <row r="51977" ht="15"/>
    <row r="51978" ht="15"/>
    <row r="51979" ht="15"/>
    <row r="51980" ht="15"/>
    <row r="51981" ht="15"/>
    <row r="51982" ht="15"/>
    <row r="51983" ht="15"/>
    <row r="51984" ht="15"/>
    <row r="51985" ht="15"/>
    <row r="51986" ht="15"/>
    <row r="51987" ht="15"/>
    <row r="51988" ht="15"/>
    <row r="51989" ht="15"/>
    <row r="51990" ht="15"/>
    <row r="51991" ht="15"/>
    <row r="51992" ht="15"/>
    <row r="51993" ht="15"/>
    <row r="51994" ht="15"/>
    <row r="51995" ht="15"/>
    <row r="51996" ht="15"/>
    <row r="51997" ht="15"/>
    <row r="51998" ht="15"/>
    <row r="51999" ht="15"/>
    <row r="52000" ht="15"/>
    <row r="52001" ht="15"/>
    <row r="52002" ht="15"/>
    <row r="52003" ht="15"/>
    <row r="52004" ht="15"/>
    <row r="52005" ht="15"/>
    <row r="52006" ht="15"/>
    <row r="52007" ht="15"/>
    <row r="52008" ht="15"/>
    <row r="52009" ht="15"/>
    <row r="52010" ht="15"/>
    <row r="52011" ht="15"/>
    <row r="52012" ht="15"/>
    <row r="52013" ht="15"/>
    <row r="52014" ht="15"/>
    <row r="52015" ht="15"/>
    <row r="52016" ht="15"/>
    <row r="52017" ht="15"/>
    <row r="52018" ht="15"/>
    <row r="52019" ht="15"/>
    <row r="52020" ht="15"/>
    <row r="52021" ht="15"/>
    <row r="52022" ht="15"/>
    <row r="52023" ht="15"/>
    <row r="52024" ht="15"/>
    <row r="52025" ht="15"/>
    <row r="52026" ht="15"/>
    <row r="52027" ht="15"/>
    <row r="52028" ht="15"/>
    <row r="52029" ht="15"/>
    <row r="52030" ht="15"/>
    <row r="52031" ht="15"/>
    <row r="52032" ht="15"/>
    <row r="52033" ht="15"/>
    <row r="52034" ht="15"/>
    <row r="52035" ht="15"/>
    <row r="52036" ht="15"/>
    <row r="52037" ht="15"/>
    <row r="52038" ht="15"/>
    <row r="52039" ht="15"/>
    <row r="52040" ht="15"/>
    <row r="52041" ht="15"/>
    <row r="52042" ht="15"/>
    <row r="52043" ht="15"/>
    <row r="52044" ht="15"/>
    <row r="52045" ht="15"/>
    <row r="52046" ht="15"/>
    <row r="52047" ht="15"/>
    <row r="52048" ht="15"/>
    <row r="52049" ht="15"/>
    <row r="52050" ht="15"/>
    <row r="52051" ht="15"/>
    <row r="52052" ht="15"/>
    <row r="52053" ht="15"/>
    <row r="52054" ht="15"/>
    <row r="52055" ht="15"/>
    <row r="52056" ht="15"/>
    <row r="52057" ht="15"/>
    <row r="52058" ht="15"/>
    <row r="52059" ht="15"/>
    <row r="52060" ht="15"/>
    <row r="52061" ht="15"/>
    <row r="52062" ht="15"/>
    <row r="52063" ht="15"/>
    <row r="52064" ht="15"/>
    <row r="52065" ht="15"/>
    <row r="52066" ht="15"/>
    <row r="52067" ht="15"/>
    <row r="52068" ht="15"/>
    <row r="52069" ht="15"/>
    <row r="52070" ht="15"/>
    <row r="52071" ht="15"/>
    <row r="52072" ht="15"/>
    <row r="52073" ht="15"/>
    <row r="52074" ht="15"/>
    <row r="52075" ht="15"/>
    <row r="52076" ht="15"/>
    <row r="52077" ht="15"/>
    <row r="52078" ht="15"/>
    <row r="52079" ht="15"/>
    <row r="52080" ht="15"/>
    <row r="52081" ht="15"/>
    <row r="52082" ht="15"/>
    <row r="52083" ht="15"/>
    <row r="52084" ht="15"/>
    <row r="52085" ht="15"/>
    <row r="52086" ht="15"/>
    <row r="52087" ht="15"/>
    <row r="52088" ht="15"/>
    <row r="52089" ht="15"/>
    <row r="52090" ht="15"/>
    <row r="52091" ht="15"/>
    <row r="52092" ht="15"/>
    <row r="52093" ht="15"/>
    <row r="52094" ht="15"/>
    <row r="52095" ht="15"/>
    <row r="52096" ht="15"/>
    <row r="52097" ht="15"/>
    <row r="52098" ht="15"/>
    <row r="52099" ht="15"/>
    <row r="52100" ht="15"/>
    <row r="52101" ht="15"/>
    <row r="52102" ht="15"/>
    <row r="52103" ht="15"/>
    <row r="52104" ht="15"/>
    <row r="52105" ht="15"/>
    <row r="52106" ht="15"/>
    <row r="52107" ht="15"/>
    <row r="52108" ht="15"/>
    <row r="52109" ht="15"/>
    <row r="52110" ht="15"/>
    <row r="52111" ht="15"/>
    <row r="52112" ht="15"/>
    <row r="52113" ht="15"/>
    <row r="52114" ht="15"/>
    <row r="52115" ht="15"/>
    <row r="52116" ht="15"/>
    <row r="52117" ht="15"/>
    <row r="52118" ht="15"/>
    <row r="52119" ht="15"/>
    <row r="52120" ht="15"/>
    <row r="52121" ht="15"/>
    <row r="52122" ht="15"/>
    <row r="52123" ht="15"/>
    <row r="52124" ht="15"/>
    <row r="52125" ht="15"/>
    <row r="52126" ht="15"/>
    <row r="52127" ht="15"/>
    <row r="52128" ht="15"/>
    <row r="52129" ht="15"/>
    <row r="52130" ht="15"/>
    <row r="52131" ht="15"/>
    <row r="52132" ht="15"/>
    <row r="52133" ht="15"/>
    <row r="52134" ht="15"/>
    <row r="52135" ht="15"/>
    <row r="52136" ht="15"/>
    <row r="52137" ht="15"/>
    <row r="52138" ht="15"/>
    <row r="52139" ht="15"/>
    <row r="52140" ht="15"/>
    <row r="52141" ht="15"/>
    <row r="52142" ht="15"/>
    <row r="52143" ht="15"/>
    <row r="52144" ht="15"/>
    <row r="52145" ht="15"/>
    <row r="52146" ht="15"/>
    <row r="52147" ht="15"/>
    <row r="52148" ht="15"/>
    <row r="52149" ht="15"/>
    <row r="52150" ht="15"/>
    <row r="52151" ht="15"/>
    <row r="52152" ht="15"/>
    <row r="52153" ht="15"/>
    <row r="52154" ht="15"/>
    <row r="52155" ht="15"/>
    <row r="52156" ht="15"/>
    <row r="52157" ht="15"/>
    <row r="52158" ht="15"/>
    <row r="52159" ht="15"/>
    <row r="52160" ht="15"/>
    <row r="52161" ht="15"/>
    <row r="52162" ht="15"/>
    <row r="52163" ht="15"/>
    <row r="52164" ht="15"/>
    <row r="52165" ht="15"/>
    <row r="52166" ht="15"/>
    <row r="52167" ht="15"/>
    <row r="52168" ht="15"/>
    <row r="52169" ht="15"/>
    <row r="52170" ht="15"/>
    <row r="52171" ht="15"/>
    <row r="52172" ht="15"/>
    <row r="52173" ht="15"/>
    <row r="52174" ht="15"/>
    <row r="52175" ht="15"/>
    <row r="52176" ht="15"/>
    <row r="52177" ht="15"/>
    <row r="52178" ht="15"/>
    <row r="52179" ht="15"/>
    <row r="52180" ht="15"/>
    <row r="52181" ht="15"/>
    <row r="52182" ht="15"/>
    <row r="52183" ht="15"/>
    <row r="52184" ht="15"/>
    <row r="52185" ht="15"/>
    <row r="52186" ht="15"/>
    <row r="52187" ht="15"/>
    <row r="52188" ht="15"/>
    <row r="52189" ht="15"/>
    <row r="52190" ht="15"/>
    <row r="52191" ht="15"/>
    <row r="52192" ht="15"/>
    <row r="52193" ht="15"/>
    <row r="52194" ht="15"/>
    <row r="52195" ht="15"/>
    <row r="52196" ht="15"/>
    <row r="52197" ht="15"/>
    <row r="52198" ht="15"/>
    <row r="52199" ht="15"/>
    <row r="52200" ht="15"/>
    <row r="52201" ht="15"/>
    <row r="52202" ht="15"/>
    <row r="52203" ht="15"/>
    <row r="52204" ht="15"/>
    <row r="52205" ht="15"/>
    <row r="52206" ht="15"/>
    <row r="52207" ht="15"/>
    <row r="52208" ht="15"/>
    <row r="52209" ht="15"/>
    <row r="52210" ht="15"/>
    <row r="52211" ht="15"/>
    <row r="52212" ht="15"/>
    <row r="52213" ht="15"/>
    <row r="52214" ht="15"/>
    <row r="52215" ht="15"/>
    <row r="52216" ht="15"/>
    <row r="52217" ht="15"/>
    <row r="52218" ht="15"/>
    <row r="52219" ht="15"/>
    <row r="52220" ht="15"/>
    <row r="52221" ht="15"/>
    <row r="52222" ht="15"/>
    <row r="52223" ht="15"/>
    <row r="52224" ht="15"/>
    <row r="52225" ht="15"/>
    <row r="52226" ht="15"/>
    <row r="52227" ht="15"/>
    <row r="52228" ht="15"/>
    <row r="52229" ht="15"/>
    <row r="52230" ht="15"/>
    <row r="52231" ht="15"/>
    <row r="52232" ht="15"/>
    <row r="52233" ht="15"/>
    <row r="52234" ht="15"/>
    <row r="52235" ht="15"/>
    <row r="52236" ht="15"/>
    <row r="52237" ht="15"/>
    <row r="52238" ht="15"/>
    <row r="52239" ht="15"/>
    <row r="52240" ht="15"/>
    <row r="52241" ht="15"/>
    <row r="52242" ht="15"/>
    <row r="52243" ht="15"/>
    <row r="52244" ht="15"/>
    <row r="52245" ht="15"/>
    <row r="52246" ht="15"/>
    <row r="52247" ht="15"/>
    <row r="52248" ht="15"/>
    <row r="52249" ht="15"/>
    <row r="52250" ht="15"/>
    <row r="52251" ht="15"/>
    <row r="52252" ht="15"/>
    <row r="52253" ht="15"/>
    <row r="52254" ht="15"/>
    <row r="52255" ht="15"/>
    <row r="52256" ht="15"/>
    <row r="52257" ht="15"/>
    <row r="52258" ht="15"/>
    <row r="52259" ht="15"/>
    <row r="52260" ht="15"/>
    <row r="52261" ht="15"/>
    <row r="52262" ht="15"/>
    <row r="52263" ht="15"/>
    <row r="52264" ht="15"/>
    <row r="52265" ht="15"/>
    <row r="52266" ht="15"/>
    <row r="52267" ht="15"/>
    <row r="52268" ht="15"/>
    <row r="52269" ht="15"/>
    <row r="52270" ht="15"/>
    <row r="52271" ht="15"/>
    <row r="52272" ht="15"/>
    <row r="52273" ht="15"/>
    <row r="52274" ht="15"/>
    <row r="52275" ht="15"/>
    <row r="52276" ht="15"/>
    <row r="52277" ht="15"/>
    <row r="52278" ht="15"/>
    <row r="52279" ht="15"/>
    <row r="52280" ht="15"/>
    <row r="52281" ht="15"/>
    <row r="52282" ht="15"/>
    <row r="52283" ht="15"/>
    <row r="52284" ht="15"/>
    <row r="52285" ht="15"/>
    <row r="52286" ht="15"/>
    <row r="52287" ht="15"/>
    <row r="52288" ht="15"/>
    <row r="52289" ht="15"/>
    <row r="52290" ht="15"/>
    <row r="52291" ht="15"/>
    <row r="52292" ht="15"/>
    <row r="52293" ht="15"/>
    <row r="52294" ht="15"/>
    <row r="52295" ht="15"/>
    <row r="52296" ht="15"/>
    <row r="52297" ht="15"/>
    <row r="52298" ht="15"/>
    <row r="52299" ht="15"/>
    <row r="52300" ht="15"/>
    <row r="52301" ht="15"/>
    <row r="52302" ht="15"/>
    <row r="52303" ht="15"/>
    <row r="52304" ht="15"/>
    <row r="52305" ht="15"/>
    <row r="52306" ht="15"/>
    <row r="52307" ht="15"/>
    <row r="52308" ht="15"/>
    <row r="52309" ht="15"/>
    <row r="52310" ht="15"/>
    <row r="52311" ht="15"/>
    <row r="52312" ht="15"/>
    <row r="52313" ht="15"/>
    <row r="52314" ht="15"/>
    <row r="52315" ht="15"/>
    <row r="52316" ht="15"/>
    <row r="52317" ht="15"/>
    <row r="52318" ht="15"/>
    <row r="52319" ht="15"/>
    <row r="52320" ht="15"/>
    <row r="52321" ht="15"/>
    <row r="52322" ht="15"/>
    <row r="52323" ht="15"/>
    <row r="52324" ht="15"/>
    <row r="52325" ht="15"/>
    <row r="52326" ht="15"/>
    <row r="52327" ht="15"/>
    <row r="52328" ht="15"/>
    <row r="52329" ht="15"/>
    <row r="52330" ht="15"/>
    <row r="52331" ht="15"/>
    <row r="52332" ht="15"/>
    <row r="52333" ht="15"/>
    <row r="52334" ht="15"/>
    <row r="52335" ht="15"/>
    <row r="52336" ht="15"/>
    <row r="52337" ht="15"/>
    <row r="52338" ht="15"/>
    <row r="52339" ht="15"/>
    <row r="52340" ht="15"/>
    <row r="52341" ht="15"/>
    <row r="52342" ht="15"/>
    <row r="52343" ht="15"/>
    <row r="52344" ht="15"/>
    <row r="52345" ht="15"/>
    <row r="52346" ht="15"/>
    <row r="52347" ht="15"/>
    <row r="52348" ht="15"/>
    <row r="52349" ht="15"/>
    <row r="52350" ht="15"/>
    <row r="52351" ht="15"/>
    <row r="52352" ht="15"/>
    <row r="52353" ht="15"/>
    <row r="52354" ht="15"/>
    <row r="52355" ht="15"/>
    <row r="52356" ht="15"/>
    <row r="52357" ht="15"/>
    <row r="52358" ht="15"/>
    <row r="52359" ht="15"/>
    <row r="52360" ht="15"/>
    <row r="52361" ht="15"/>
    <row r="52362" ht="15"/>
    <row r="52363" ht="15"/>
    <row r="52364" ht="15"/>
    <row r="52365" ht="15"/>
    <row r="52366" ht="15"/>
    <row r="52367" ht="15"/>
    <row r="52368" ht="15"/>
    <row r="52369" ht="15"/>
    <row r="52370" ht="15"/>
    <row r="52371" ht="15"/>
    <row r="52372" ht="15"/>
    <row r="52373" ht="15"/>
    <row r="52374" ht="15"/>
    <row r="52375" ht="15"/>
    <row r="52376" ht="15"/>
    <row r="52377" ht="15"/>
    <row r="52378" ht="15"/>
    <row r="52379" ht="15"/>
    <row r="52380" ht="15"/>
    <row r="52381" ht="15"/>
    <row r="52382" ht="15"/>
    <row r="52383" ht="15"/>
    <row r="52384" ht="15"/>
    <row r="52385" ht="15"/>
    <row r="52386" ht="15"/>
    <row r="52387" ht="15"/>
    <row r="52388" ht="15"/>
    <row r="52389" ht="15"/>
    <row r="52390" ht="15"/>
    <row r="52391" ht="15"/>
    <row r="52392" ht="15"/>
    <row r="52393" ht="15"/>
    <row r="52394" ht="15"/>
    <row r="52395" ht="15"/>
    <row r="52396" ht="15"/>
    <row r="52397" ht="15"/>
    <row r="52398" ht="15"/>
    <row r="52399" ht="15"/>
    <row r="52400" ht="15"/>
    <row r="52401" ht="15"/>
    <row r="52402" ht="15"/>
    <row r="52403" ht="15"/>
    <row r="52404" ht="15"/>
    <row r="52405" ht="15"/>
    <row r="52406" ht="15"/>
    <row r="52407" ht="15"/>
    <row r="52408" ht="15"/>
    <row r="52409" ht="15"/>
    <row r="52410" ht="15"/>
    <row r="52411" ht="15"/>
    <row r="52412" ht="15"/>
    <row r="52413" ht="15"/>
    <row r="52414" ht="15"/>
    <row r="52415" ht="15"/>
    <row r="52416" ht="15"/>
    <row r="52417" ht="15"/>
    <row r="52418" ht="15"/>
    <row r="52419" ht="15"/>
    <row r="52420" ht="15"/>
    <row r="52421" ht="15"/>
    <row r="52422" ht="15"/>
    <row r="52423" ht="15"/>
    <row r="52424" ht="15"/>
    <row r="52425" ht="15"/>
    <row r="52426" ht="15"/>
    <row r="52427" ht="15"/>
    <row r="52428" ht="15"/>
    <row r="52429" ht="15"/>
    <row r="52430" ht="15"/>
    <row r="52431" ht="15"/>
    <row r="52432" ht="15"/>
    <row r="52433" ht="15"/>
    <row r="52434" ht="15"/>
    <row r="52435" ht="15"/>
    <row r="52436" ht="15"/>
    <row r="52437" ht="15"/>
    <row r="52438" ht="15"/>
    <row r="52439" ht="15"/>
    <row r="52440" ht="15"/>
    <row r="52441" ht="15"/>
    <row r="52442" ht="15"/>
    <row r="52443" ht="15"/>
    <row r="52444" ht="15"/>
    <row r="52445" ht="15"/>
    <row r="52446" ht="15"/>
    <row r="52447" ht="15"/>
    <row r="52448" ht="15"/>
    <row r="52449" ht="15"/>
    <row r="52450" ht="15"/>
    <row r="52451" ht="15"/>
    <row r="52452" ht="15"/>
    <row r="52453" ht="15"/>
    <row r="52454" ht="15"/>
    <row r="52455" ht="15"/>
    <row r="52456" ht="15"/>
    <row r="52457" ht="15"/>
    <row r="52458" ht="15"/>
    <row r="52459" ht="15"/>
    <row r="52460" ht="15"/>
    <row r="52461" ht="15"/>
    <row r="52462" ht="15"/>
    <row r="52463" ht="15"/>
    <row r="52464" ht="15"/>
    <row r="52465" ht="15"/>
    <row r="52466" ht="15"/>
    <row r="52467" ht="15"/>
    <row r="52468" ht="15"/>
    <row r="52469" ht="15"/>
    <row r="52470" ht="15"/>
    <row r="52471" ht="15"/>
    <row r="52472" ht="15"/>
    <row r="52473" ht="15"/>
    <row r="52474" ht="15"/>
    <row r="52475" ht="15"/>
    <row r="52476" ht="15"/>
    <row r="52477" ht="15"/>
    <row r="52478" ht="15"/>
    <row r="52479" ht="15"/>
    <row r="52480" ht="15"/>
    <row r="52481" ht="15"/>
    <row r="52482" ht="15"/>
    <row r="52483" ht="15"/>
    <row r="52484" ht="15"/>
    <row r="52485" ht="15"/>
    <row r="52486" ht="15"/>
    <row r="52487" ht="15"/>
    <row r="52488" ht="15"/>
    <row r="52489" ht="15"/>
    <row r="52490" ht="15"/>
    <row r="52491" ht="15"/>
    <row r="52492" ht="15"/>
    <row r="52493" ht="15"/>
    <row r="52494" ht="15"/>
    <row r="52495" ht="15"/>
    <row r="52496" ht="15"/>
    <row r="52497" ht="15"/>
    <row r="52498" ht="15"/>
    <row r="52499" ht="15"/>
    <row r="52500" ht="15"/>
    <row r="52501" ht="15"/>
    <row r="52502" ht="15"/>
    <row r="52503" ht="15"/>
    <row r="52504" ht="15"/>
    <row r="52505" ht="15"/>
    <row r="52506" ht="15"/>
    <row r="52507" ht="15"/>
    <row r="52508" ht="15"/>
    <row r="52509" ht="15"/>
    <row r="52510" ht="15"/>
    <row r="52511" ht="15"/>
    <row r="52512" ht="15"/>
    <row r="52513" ht="15"/>
    <row r="52514" ht="15"/>
    <row r="52515" ht="15"/>
    <row r="52516" ht="15"/>
    <row r="52517" ht="15"/>
    <row r="52518" ht="15"/>
    <row r="52519" ht="15"/>
    <row r="52520" ht="15"/>
    <row r="52521" ht="15"/>
    <row r="52522" ht="15"/>
    <row r="52523" ht="15"/>
    <row r="52524" ht="15"/>
    <row r="52525" ht="15"/>
    <row r="52526" ht="15"/>
    <row r="52527" ht="15"/>
    <row r="52528" ht="15"/>
    <row r="52529" ht="15"/>
    <row r="52530" ht="15"/>
    <row r="52531" ht="15"/>
    <row r="52532" ht="15"/>
    <row r="52533" ht="15"/>
    <row r="52534" ht="15"/>
    <row r="52535" ht="15"/>
    <row r="52536" ht="15"/>
    <row r="52537" ht="15"/>
    <row r="52538" ht="15"/>
    <row r="52539" ht="15"/>
    <row r="52540" ht="15"/>
    <row r="52541" ht="15"/>
    <row r="52542" ht="15"/>
    <row r="52543" ht="15"/>
    <row r="52544" ht="15"/>
    <row r="52545" ht="15"/>
    <row r="52546" ht="15"/>
    <row r="52547" ht="15"/>
    <row r="52548" ht="15"/>
    <row r="52549" ht="15"/>
    <row r="52550" ht="15"/>
    <row r="52551" ht="15"/>
    <row r="52552" ht="15"/>
    <row r="52553" ht="15"/>
    <row r="52554" ht="15"/>
    <row r="52555" ht="15"/>
    <row r="52556" ht="15"/>
    <row r="52557" ht="15"/>
    <row r="52558" ht="15"/>
    <row r="52559" ht="15"/>
    <row r="52560" ht="15"/>
    <row r="52561" ht="15"/>
    <row r="52562" ht="15"/>
    <row r="52563" ht="15"/>
    <row r="52564" ht="15"/>
    <row r="52565" ht="15"/>
    <row r="52566" ht="15"/>
    <row r="52567" ht="15"/>
    <row r="52568" ht="15"/>
    <row r="52569" ht="15"/>
    <row r="52570" ht="15"/>
    <row r="52571" ht="15"/>
    <row r="52572" ht="15"/>
    <row r="52573" ht="15"/>
    <row r="52574" ht="15"/>
    <row r="52575" ht="15"/>
    <row r="52576" ht="15"/>
    <row r="52577" ht="15"/>
    <row r="52578" ht="15"/>
    <row r="52579" ht="15"/>
    <row r="52580" ht="15"/>
    <row r="52581" ht="15"/>
    <row r="52582" ht="15"/>
    <row r="52583" ht="15"/>
    <row r="52584" ht="15"/>
    <row r="52585" ht="15"/>
    <row r="52586" ht="15"/>
    <row r="52587" ht="15"/>
    <row r="52588" ht="15"/>
    <row r="52589" ht="15"/>
    <row r="52590" ht="15"/>
    <row r="52591" ht="15"/>
    <row r="52592" ht="15"/>
    <row r="52593" ht="15"/>
    <row r="52594" ht="15"/>
    <row r="52595" ht="15"/>
    <row r="52596" ht="15"/>
    <row r="52597" ht="15"/>
    <row r="52598" ht="15"/>
    <row r="52599" ht="15"/>
    <row r="52600" ht="15"/>
    <row r="52601" ht="15"/>
    <row r="52602" ht="15"/>
    <row r="52603" ht="15"/>
    <row r="52604" ht="15"/>
    <row r="52605" ht="15"/>
    <row r="52606" ht="15"/>
    <row r="52607" ht="15"/>
    <row r="52608" ht="15"/>
    <row r="52609" ht="15"/>
    <row r="52610" ht="15"/>
    <row r="52611" ht="15"/>
    <row r="52612" ht="15"/>
    <row r="52613" ht="15"/>
    <row r="52614" ht="15"/>
    <row r="52615" ht="15"/>
    <row r="52616" ht="15"/>
    <row r="52617" ht="15"/>
    <row r="52618" ht="15"/>
    <row r="52619" ht="15"/>
    <row r="52620" ht="15"/>
    <row r="52621" ht="15"/>
    <row r="52622" ht="15"/>
    <row r="52623" ht="15"/>
    <row r="52624" ht="15"/>
    <row r="52625" ht="15"/>
    <row r="52626" ht="15"/>
    <row r="52627" ht="15"/>
    <row r="52628" ht="15"/>
    <row r="52629" ht="15"/>
    <row r="52630" ht="15"/>
    <row r="52631" ht="15"/>
    <row r="52632" ht="15"/>
    <row r="52633" ht="15"/>
    <row r="52634" ht="15"/>
    <row r="52635" ht="15"/>
    <row r="52636" ht="15"/>
    <row r="52637" ht="15"/>
    <row r="52638" ht="15"/>
    <row r="52639" ht="15"/>
    <row r="52640" ht="15"/>
    <row r="52641" ht="15"/>
    <row r="52642" ht="15"/>
    <row r="52643" ht="15"/>
    <row r="52644" ht="15"/>
    <row r="52645" ht="15"/>
    <row r="52646" ht="15"/>
    <row r="52647" ht="15"/>
    <row r="52648" ht="15"/>
    <row r="52649" ht="15"/>
    <row r="52650" ht="15"/>
    <row r="52651" ht="15"/>
    <row r="52652" ht="15"/>
    <row r="52653" ht="15"/>
    <row r="52654" ht="15"/>
    <row r="52655" ht="15"/>
    <row r="52656" ht="15"/>
    <row r="52657" ht="15"/>
    <row r="52658" ht="15"/>
    <row r="52659" ht="15"/>
    <row r="52660" ht="15"/>
    <row r="52661" ht="15"/>
    <row r="52662" ht="15"/>
    <row r="52663" ht="15"/>
    <row r="52664" ht="15"/>
    <row r="52665" ht="15"/>
    <row r="52666" ht="15"/>
    <row r="52667" ht="15"/>
    <row r="52668" ht="15"/>
    <row r="52669" ht="15"/>
    <row r="52670" ht="15"/>
    <row r="52671" ht="15"/>
    <row r="52672" ht="15"/>
    <row r="52673" ht="15"/>
    <row r="52674" ht="15"/>
    <row r="52675" ht="15"/>
    <row r="52676" ht="15"/>
    <row r="52677" ht="15"/>
    <row r="52678" ht="15"/>
    <row r="52679" ht="15"/>
    <row r="52680" ht="15"/>
    <row r="52681" ht="15"/>
    <row r="52682" ht="15"/>
    <row r="52683" ht="15"/>
    <row r="52684" ht="15"/>
    <row r="52685" ht="15"/>
    <row r="52686" ht="15"/>
    <row r="52687" ht="15"/>
    <row r="52688" ht="15"/>
    <row r="52689" ht="15"/>
    <row r="52690" ht="15"/>
    <row r="52691" ht="15"/>
    <row r="52692" ht="15"/>
    <row r="52693" ht="15"/>
    <row r="52694" ht="15"/>
    <row r="52695" ht="15"/>
    <row r="52696" ht="15"/>
    <row r="52697" ht="15"/>
    <row r="52698" ht="15"/>
    <row r="52699" ht="15"/>
    <row r="52700" ht="15"/>
    <row r="52701" ht="15"/>
    <row r="52702" ht="15"/>
    <row r="52703" ht="15"/>
    <row r="52704" ht="15"/>
    <row r="52705" ht="15"/>
    <row r="52706" ht="15"/>
    <row r="52707" ht="15"/>
    <row r="52708" ht="15"/>
    <row r="52709" ht="15"/>
    <row r="52710" ht="15"/>
    <row r="52711" ht="15"/>
    <row r="52712" ht="15"/>
    <row r="52713" ht="15"/>
    <row r="52714" ht="15"/>
    <row r="52715" ht="15"/>
    <row r="52716" ht="15"/>
    <row r="52717" ht="15"/>
    <row r="52718" ht="15"/>
    <row r="52719" ht="15"/>
    <row r="52720" ht="15"/>
    <row r="52721" ht="15"/>
    <row r="52722" ht="15"/>
    <row r="52723" ht="15"/>
    <row r="52724" ht="15"/>
    <row r="52725" ht="15"/>
    <row r="52726" ht="15"/>
    <row r="52727" ht="15"/>
    <row r="52728" ht="15"/>
    <row r="52729" ht="15"/>
    <row r="52730" ht="15"/>
    <row r="52731" ht="15"/>
    <row r="52732" ht="15"/>
    <row r="52733" ht="15"/>
    <row r="52734" ht="15"/>
    <row r="52735" ht="15"/>
    <row r="52736" ht="15"/>
    <row r="52737" ht="15"/>
    <row r="52738" ht="15"/>
    <row r="52739" ht="15"/>
    <row r="52740" ht="15"/>
    <row r="52741" ht="15"/>
    <row r="52742" ht="15"/>
    <row r="52743" ht="15"/>
    <row r="52744" ht="15"/>
    <row r="52745" ht="15"/>
    <row r="52746" ht="15"/>
    <row r="52747" ht="15"/>
    <row r="52748" ht="15"/>
    <row r="52749" ht="15"/>
    <row r="52750" ht="15"/>
    <row r="52751" ht="15"/>
    <row r="52752" ht="15"/>
    <row r="52753" ht="15"/>
    <row r="52754" ht="15"/>
    <row r="52755" ht="15"/>
    <row r="52756" ht="15"/>
    <row r="52757" ht="15"/>
    <row r="52758" ht="15"/>
    <row r="52759" ht="15"/>
    <row r="52760" ht="15"/>
    <row r="52761" ht="15"/>
    <row r="52762" ht="15"/>
    <row r="52763" ht="15"/>
    <row r="52764" ht="15"/>
    <row r="52765" ht="15"/>
    <row r="52766" ht="15"/>
    <row r="52767" ht="15"/>
    <row r="52768" ht="15"/>
    <row r="52769" ht="15"/>
    <row r="52770" ht="15"/>
    <row r="52771" ht="15"/>
    <row r="52772" ht="15"/>
    <row r="52773" ht="15"/>
    <row r="52774" ht="15"/>
    <row r="52775" ht="15"/>
    <row r="52776" ht="15"/>
    <row r="52777" ht="15"/>
    <row r="52778" ht="15"/>
    <row r="52779" ht="15"/>
    <row r="52780" ht="15"/>
    <row r="52781" ht="15"/>
    <row r="52782" ht="15"/>
    <row r="52783" ht="15"/>
    <row r="52784" ht="15"/>
    <row r="52785" ht="15"/>
    <row r="52786" ht="15"/>
    <row r="52787" ht="15"/>
    <row r="52788" ht="15"/>
    <row r="52789" ht="15"/>
    <row r="52790" ht="15"/>
    <row r="52791" ht="15"/>
    <row r="52792" ht="15"/>
    <row r="52793" ht="15"/>
    <row r="52794" ht="15"/>
    <row r="52795" ht="15"/>
    <row r="52796" ht="15"/>
    <row r="52797" ht="15"/>
    <row r="52798" ht="15"/>
    <row r="52799" ht="15"/>
    <row r="52800" ht="15"/>
    <row r="52801" ht="15"/>
    <row r="52802" ht="15"/>
    <row r="52803" ht="15"/>
    <row r="52804" ht="15"/>
    <row r="52805" ht="15"/>
    <row r="52806" ht="15"/>
    <row r="52807" ht="15"/>
    <row r="52808" ht="15"/>
    <row r="52809" ht="15"/>
    <row r="52810" ht="15"/>
    <row r="52811" ht="15"/>
    <row r="52812" ht="15"/>
    <row r="52813" ht="15"/>
    <row r="52814" ht="15"/>
    <row r="52815" ht="15"/>
    <row r="52816" ht="15"/>
    <row r="52817" ht="15"/>
    <row r="52818" ht="15"/>
    <row r="52819" ht="15"/>
    <row r="52820" ht="15"/>
    <row r="52821" ht="15"/>
    <row r="52822" ht="15"/>
    <row r="52823" ht="15"/>
    <row r="52824" ht="15"/>
    <row r="52825" ht="15"/>
    <row r="52826" ht="15"/>
    <row r="52827" ht="15"/>
    <row r="52828" ht="15"/>
    <row r="52829" ht="15"/>
    <row r="52830" ht="15"/>
    <row r="52831" ht="15"/>
    <row r="52832" ht="15"/>
    <row r="52833" ht="15"/>
    <row r="52834" ht="15"/>
    <row r="52835" ht="15"/>
    <row r="52836" ht="15"/>
    <row r="52837" ht="15"/>
    <row r="52838" ht="15"/>
    <row r="52839" ht="15"/>
    <row r="52840" ht="15"/>
    <row r="52841" ht="15"/>
    <row r="52842" ht="15"/>
    <row r="52843" ht="15"/>
    <row r="52844" ht="15"/>
    <row r="52845" ht="15"/>
    <row r="52846" ht="15"/>
    <row r="52847" ht="15"/>
    <row r="52848" ht="15"/>
    <row r="52849" ht="15"/>
    <row r="52850" ht="15"/>
    <row r="52851" ht="15"/>
    <row r="52852" ht="15"/>
    <row r="52853" ht="15"/>
    <row r="52854" ht="15"/>
    <row r="52855" ht="15"/>
    <row r="52856" ht="15"/>
    <row r="52857" ht="15"/>
    <row r="52858" ht="15"/>
    <row r="52859" ht="15"/>
    <row r="52860" ht="15"/>
    <row r="52861" ht="15"/>
    <row r="52862" ht="15"/>
    <row r="52863" ht="15"/>
    <row r="52864" ht="15"/>
    <row r="52865" ht="15"/>
    <row r="52866" ht="15"/>
    <row r="52867" ht="15"/>
    <row r="52868" ht="15"/>
    <row r="52869" ht="15"/>
    <row r="52870" ht="15"/>
    <row r="52871" ht="15"/>
    <row r="52872" ht="15"/>
    <row r="52873" ht="15"/>
    <row r="52874" ht="15"/>
    <row r="52875" ht="15"/>
    <row r="52876" ht="15"/>
    <row r="52877" ht="15"/>
    <row r="52878" ht="15"/>
    <row r="52879" ht="15"/>
    <row r="52880" ht="15"/>
    <row r="52881" ht="15"/>
    <row r="52882" ht="15"/>
    <row r="52883" ht="15"/>
    <row r="52884" ht="15"/>
    <row r="52885" ht="15"/>
    <row r="52886" ht="15"/>
    <row r="52887" ht="15"/>
    <row r="52888" ht="15"/>
    <row r="52889" ht="15"/>
    <row r="52890" ht="15"/>
    <row r="52891" ht="15"/>
    <row r="52892" ht="15"/>
    <row r="52893" ht="15"/>
    <row r="52894" ht="15"/>
    <row r="52895" ht="15"/>
    <row r="52896" ht="15"/>
    <row r="52897" ht="15"/>
    <row r="52898" ht="15"/>
    <row r="52899" ht="15"/>
    <row r="52900" ht="15"/>
    <row r="52901" ht="15"/>
    <row r="52902" ht="15"/>
    <row r="52903" ht="15"/>
    <row r="52904" ht="15"/>
    <row r="52905" ht="15"/>
    <row r="52906" ht="15"/>
    <row r="52907" ht="15"/>
    <row r="52908" ht="15"/>
    <row r="52909" ht="15"/>
    <row r="52910" ht="15"/>
    <row r="52911" ht="15"/>
    <row r="52912" ht="15"/>
    <row r="52913" ht="15"/>
    <row r="52914" ht="15"/>
    <row r="52915" ht="15"/>
    <row r="52916" ht="15"/>
    <row r="52917" ht="15"/>
    <row r="52918" ht="15"/>
    <row r="52919" ht="15"/>
    <row r="52920" ht="15"/>
    <row r="52921" ht="15"/>
    <row r="52922" ht="15"/>
    <row r="52923" ht="15"/>
    <row r="52924" ht="15"/>
    <row r="52925" ht="15"/>
    <row r="52926" ht="15"/>
    <row r="52927" ht="15"/>
    <row r="52928" ht="15"/>
    <row r="52929" ht="15"/>
    <row r="52930" ht="15"/>
    <row r="52931" ht="15"/>
    <row r="52932" ht="15"/>
    <row r="52933" ht="15"/>
    <row r="52934" ht="15"/>
    <row r="52935" ht="15"/>
    <row r="52936" ht="15"/>
    <row r="52937" ht="15"/>
    <row r="52938" ht="15"/>
    <row r="52939" ht="15"/>
    <row r="52940" ht="15"/>
    <row r="52941" ht="15"/>
    <row r="52942" ht="15"/>
    <row r="52943" ht="15"/>
    <row r="52944" ht="15"/>
    <row r="52945" ht="15"/>
    <row r="52946" ht="15"/>
    <row r="52947" ht="15"/>
    <row r="52948" ht="15"/>
    <row r="52949" ht="15"/>
    <row r="52950" ht="15"/>
    <row r="52951" ht="15"/>
    <row r="52952" ht="15"/>
    <row r="52953" ht="15"/>
    <row r="52954" ht="15"/>
    <row r="52955" ht="15"/>
    <row r="52956" ht="15"/>
    <row r="52957" ht="15"/>
    <row r="52958" ht="15"/>
    <row r="52959" ht="15"/>
    <row r="52960" ht="15"/>
    <row r="52961" ht="15"/>
    <row r="52962" ht="15"/>
    <row r="52963" ht="15"/>
    <row r="52964" ht="15"/>
    <row r="52965" ht="15"/>
    <row r="52966" ht="15"/>
    <row r="52967" ht="15"/>
    <row r="52968" ht="15"/>
    <row r="52969" ht="15"/>
    <row r="52970" ht="15"/>
    <row r="52971" ht="15"/>
    <row r="52972" ht="15"/>
    <row r="52973" ht="15"/>
    <row r="52974" ht="15"/>
    <row r="52975" ht="15"/>
    <row r="52976" ht="15"/>
    <row r="52977" ht="15"/>
    <row r="52978" ht="15"/>
    <row r="52979" ht="15"/>
    <row r="52980" ht="15"/>
    <row r="52981" ht="15"/>
    <row r="52982" ht="15"/>
    <row r="52983" ht="15"/>
    <row r="52984" ht="15"/>
    <row r="52985" ht="15"/>
    <row r="52986" ht="15"/>
    <row r="52987" ht="15"/>
    <row r="52988" ht="15"/>
    <row r="52989" ht="15"/>
    <row r="52990" ht="15"/>
    <row r="52991" ht="15"/>
    <row r="52992" ht="15"/>
    <row r="52993" ht="15"/>
    <row r="52994" ht="15"/>
    <row r="52995" ht="15"/>
    <row r="52996" ht="15"/>
    <row r="52997" ht="15"/>
    <row r="52998" ht="15"/>
    <row r="52999" ht="15"/>
    <row r="53000" ht="15"/>
    <row r="53001" ht="15"/>
    <row r="53002" ht="15"/>
    <row r="53003" ht="15"/>
    <row r="53004" ht="15"/>
    <row r="53005" ht="15"/>
    <row r="53006" ht="15"/>
    <row r="53007" ht="15"/>
    <row r="53008" ht="15"/>
    <row r="53009" ht="15"/>
    <row r="53010" ht="15"/>
    <row r="53011" ht="15"/>
    <row r="53012" ht="15"/>
    <row r="53013" ht="15"/>
    <row r="53014" ht="15"/>
    <row r="53015" ht="15"/>
    <row r="53016" ht="15"/>
    <row r="53017" ht="15"/>
    <row r="53018" ht="15"/>
    <row r="53019" ht="15"/>
    <row r="53020" ht="15"/>
    <row r="53021" ht="15"/>
    <row r="53022" ht="15"/>
    <row r="53023" ht="15"/>
    <row r="53024" ht="15"/>
    <row r="53025" ht="15"/>
    <row r="53026" ht="15"/>
    <row r="53027" ht="15"/>
    <row r="53028" ht="15"/>
    <row r="53029" ht="15"/>
    <row r="53030" ht="15"/>
    <row r="53031" ht="15"/>
    <row r="53032" ht="15"/>
    <row r="53033" ht="15"/>
    <row r="53034" ht="15"/>
    <row r="53035" ht="15"/>
    <row r="53036" ht="15"/>
    <row r="53037" ht="15"/>
    <row r="53038" ht="15"/>
    <row r="53039" ht="15"/>
    <row r="53040" ht="15"/>
    <row r="53041" ht="15"/>
    <row r="53042" ht="15"/>
    <row r="53043" ht="15"/>
    <row r="53044" ht="15"/>
    <row r="53045" ht="15"/>
    <row r="53046" ht="15"/>
    <row r="53047" ht="15"/>
    <row r="53048" ht="15"/>
    <row r="53049" ht="15"/>
    <row r="53050" ht="15"/>
    <row r="53051" ht="15"/>
    <row r="53052" ht="15"/>
    <row r="53053" ht="15"/>
    <row r="53054" ht="15"/>
    <row r="53055" ht="15"/>
    <row r="53056" ht="15"/>
    <row r="53057" ht="15"/>
    <row r="53058" ht="15"/>
    <row r="53059" ht="15"/>
    <row r="53060" ht="15"/>
    <row r="53061" ht="15"/>
    <row r="53062" ht="15"/>
    <row r="53063" ht="15"/>
    <row r="53064" ht="15"/>
    <row r="53065" ht="15"/>
    <row r="53066" ht="15"/>
    <row r="53067" ht="15"/>
    <row r="53068" ht="15"/>
    <row r="53069" ht="15"/>
    <row r="53070" ht="15"/>
    <row r="53071" ht="15"/>
    <row r="53072" ht="15"/>
    <row r="53073" ht="15"/>
    <row r="53074" ht="15"/>
    <row r="53075" ht="15"/>
    <row r="53076" ht="15"/>
    <row r="53077" ht="15"/>
    <row r="53078" ht="15"/>
    <row r="53079" ht="15"/>
    <row r="53080" ht="15"/>
    <row r="53081" ht="15"/>
    <row r="53082" ht="15"/>
    <row r="53083" ht="15"/>
    <row r="53084" ht="15"/>
    <row r="53085" ht="15"/>
    <row r="53086" ht="15"/>
    <row r="53087" ht="15"/>
    <row r="53088" ht="15"/>
    <row r="53089" ht="15"/>
    <row r="53090" ht="15"/>
    <row r="53091" ht="15"/>
    <row r="53092" ht="15"/>
    <row r="53093" ht="15"/>
    <row r="53094" ht="15"/>
    <row r="53095" ht="15"/>
    <row r="53096" ht="15"/>
    <row r="53097" ht="15"/>
    <row r="53098" ht="15"/>
    <row r="53099" ht="15"/>
    <row r="53100" ht="15"/>
    <row r="53101" ht="15"/>
    <row r="53102" ht="15"/>
    <row r="53103" ht="15"/>
    <row r="53104" ht="15"/>
    <row r="53105" ht="15"/>
    <row r="53106" ht="15"/>
    <row r="53107" ht="15"/>
    <row r="53108" ht="15"/>
    <row r="53109" ht="15"/>
    <row r="53110" ht="15"/>
    <row r="53111" ht="15"/>
    <row r="53112" ht="15"/>
    <row r="53113" ht="15"/>
    <row r="53114" ht="15"/>
    <row r="53115" ht="15"/>
    <row r="53116" ht="15"/>
    <row r="53117" ht="15"/>
    <row r="53118" ht="15"/>
    <row r="53119" ht="15"/>
    <row r="53120" ht="15"/>
    <row r="53121" ht="15"/>
    <row r="53122" ht="15"/>
    <row r="53123" ht="15"/>
    <row r="53124" ht="15"/>
    <row r="53125" ht="15"/>
    <row r="53126" ht="15"/>
    <row r="53127" ht="15"/>
    <row r="53128" ht="15"/>
    <row r="53129" ht="15"/>
    <row r="53130" ht="15"/>
    <row r="53131" ht="15"/>
    <row r="53132" ht="15"/>
    <row r="53133" ht="15"/>
    <row r="53134" ht="15"/>
    <row r="53135" ht="15"/>
    <row r="53136" ht="15"/>
    <row r="53137" ht="15"/>
    <row r="53138" ht="15"/>
    <row r="53139" ht="15"/>
    <row r="53140" ht="15"/>
    <row r="53141" ht="15"/>
    <row r="53142" ht="15"/>
    <row r="53143" ht="15"/>
    <row r="53144" ht="15"/>
    <row r="53145" ht="15"/>
    <row r="53146" ht="15"/>
    <row r="53147" ht="15"/>
    <row r="53148" ht="15"/>
    <row r="53149" ht="15"/>
    <row r="53150" ht="15"/>
    <row r="53151" ht="15"/>
    <row r="53152" ht="15"/>
    <row r="53153" ht="15"/>
    <row r="53154" ht="15"/>
    <row r="53155" ht="15"/>
    <row r="53156" ht="15"/>
    <row r="53157" ht="15"/>
    <row r="53158" ht="15"/>
    <row r="53159" ht="15"/>
    <row r="53160" ht="15"/>
    <row r="53161" ht="15"/>
    <row r="53162" ht="15"/>
    <row r="53163" ht="15"/>
    <row r="53164" ht="15"/>
    <row r="53165" ht="15"/>
    <row r="53166" ht="15"/>
    <row r="53167" ht="15"/>
    <row r="53168" ht="15"/>
    <row r="53169" ht="15"/>
    <row r="53170" ht="15"/>
    <row r="53171" ht="15"/>
    <row r="53172" ht="15"/>
    <row r="53173" ht="15"/>
    <row r="53174" ht="15"/>
    <row r="53175" ht="15"/>
    <row r="53176" ht="15"/>
    <row r="53177" ht="15"/>
    <row r="53178" ht="15"/>
    <row r="53179" ht="15"/>
    <row r="53180" ht="15"/>
    <row r="53181" ht="15"/>
    <row r="53182" ht="15"/>
    <row r="53183" ht="15"/>
    <row r="53184" ht="15"/>
    <row r="53185" ht="15"/>
    <row r="53186" ht="15"/>
    <row r="53187" ht="15"/>
    <row r="53188" ht="15"/>
    <row r="53189" ht="15"/>
    <row r="53190" ht="15"/>
    <row r="53191" ht="15"/>
    <row r="53192" ht="15"/>
    <row r="53193" ht="15"/>
    <row r="53194" ht="15"/>
    <row r="53195" ht="15"/>
    <row r="53196" ht="15"/>
    <row r="53197" ht="15"/>
    <row r="53198" ht="15"/>
    <row r="53199" ht="15"/>
    <row r="53200" ht="15"/>
    <row r="53201" ht="15"/>
    <row r="53202" ht="15"/>
    <row r="53203" ht="15"/>
    <row r="53204" ht="15"/>
    <row r="53205" ht="15"/>
    <row r="53206" ht="15"/>
    <row r="53207" ht="15"/>
    <row r="53208" ht="15"/>
    <row r="53209" ht="15"/>
    <row r="53210" ht="15"/>
    <row r="53211" ht="15"/>
    <row r="53212" ht="15"/>
    <row r="53213" ht="15"/>
    <row r="53214" ht="15"/>
    <row r="53215" ht="15"/>
    <row r="53216" ht="15"/>
    <row r="53217" ht="15"/>
    <row r="53218" ht="15"/>
    <row r="53219" ht="15"/>
    <row r="53220" ht="15"/>
    <row r="53221" ht="15"/>
    <row r="53222" ht="15"/>
    <row r="53223" ht="15"/>
    <row r="53224" ht="15"/>
    <row r="53225" ht="15"/>
    <row r="53226" ht="15"/>
    <row r="53227" ht="15"/>
    <row r="53228" ht="15"/>
    <row r="53229" ht="15"/>
    <row r="53230" ht="15"/>
    <row r="53231" ht="15"/>
    <row r="53232" ht="15"/>
    <row r="53233" ht="15"/>
    <row r="53234" ht="15"/>
    <row r="53235" ht="15"/>
    <row r="53236" ht="15"/>
    <row r="53237" ht="15"/>
    <row r="53238" ht="15"/>
    <row r="53239" ht="15"/>
    <row r="53240" ht="15"/>
    <row r="53241" ht="15"/>
    <row r="53242" ht="15"/>
    <row r="53243" ht="15"/>
    <row r="53244" ht="15"/>
    <row r="53245" ht="15"/>
    <row r="53246" ht="15"/>
    <row r="53247" ht="15"/>
    <row r="53248" ht="15"/>
    <row r="53249" ht="15"/>
    <row r="53250" ht="15"/>
    <row r="53251" ht="15"/>
    <row r="53252" ht="15"/>
    <row r="53253" ht="15"/>
    <row r="53254" ht="15"/>
    <row r="53255" ht="15"/>
    <row r="53256" ht="15"/>
    <row r="53257" ht="15"/>
    <row r="53258" ht="15"/>
    <row r="53259" ht="15"/>
    <row r="53260" ht="15"/>
    <row r="53261" ht="15"/>
    <row r="53262" ht="15"/>
    <row r="53263" ht="15"/>
    <row r="53264" ht="15"/>
    <row r="53265" ht="15"/>
    <row r="53266" ht="15"/>
    <row r="53267" ht="15"/>
    <row r="53268" ht="15"/>
    <row r="53269" ht="15"/>
    <row r="53270" ht="15"/>
    <row r="53271" ht="15"/>
    <row r="53272" ht="15"/>
    <row r="53273" ht="15"/>
    <row r="53274" ht="15"/>
    <row r="53275" ht="15"/>
    <row r="53276" ht="15"/>
    <row r="53277" ht="15"/>
    <row r="53278" ht="15"/>
    <row r="53279" ht="15"/>
    <row r="53280" ht="15"/>
    <row r="53281" ht="15"/>
    <row r="53282" ht="15"/>
    <row r="53283" ht="15"/>
    <row r="53284" ht="15"/>
    <row r="53285" ht="15"/>
    <row r="53286" ht="15"/>
    <row r="53287" ht="15"/>
    <row r="53288" ht="15"/>
    <row r="53289" ht="15"/>
    <row r="53290" ht="15"/>
    <row r="53291" ht="15"/>
    <row r="53292" ht="15"/>
    <row r="53293" ht="15"/>
    <row r="53294" ht="15"/>
    <row r="53295" ht="15"/>
    <row r="53296" ht="15"/>
    <row r="53297" ht="15"/>
    <row r="53298" ht="15"/>
    <row r="53299" ht="15"/>
    <row r="53300" ht="15"/>
    <row r="53301" ht="15"/>
    <row r="53302" ht="15"/>
    <row r="53303" ht="15"/>
    <row r="53304" ht="15"/>
    <row r="53305" ht="15"/>
    <row r="53306" ht="15"/>
    <row r="53307" ht="15"/>
    <row r="53308" ht="15"/>
    <row r="53309" ht="15"/>
    <row r="53310" ht="15"/>
    <row r="53311" ht="15"/>
    <row r="53312" ht="15"/>
    <row r="53313" ht="15"/>
    <row r="53314" ht="15"/>
    <row r="53315" ht="15"/>
    <row r="53316" ht="15"/>
    <row r="53317" ht="15"/>
    <row r="53318" ht="15"/>
    <row r="53319" ht="15"/>
    <row r="53320" ht="15"/>
    <row r="53321" ht="15"/>
    <row r="53322" ht="15"/>
    <row r="53323" ht="15"/>
    <row r="53324" ht="15"/>
    <row r="53325" ht="15"/>
    <row r="53326" ht="15"/>
    <row r="53327" ht="15"/>
    <row r="53328" ht="15"/>
    <row r="53329" ht="15"/>
    <row r="53330" ht="15"/>
    <row r="53331" ht="15"/>
    <row r="53332" ht="15"/>
    <row r="53333" ht="15"/>
    <row r="53334" ht="15"/>
    <row r="53335" ht="15"/>
    <row r="53336" ht="15"/>
    <row r="53337" ht="15"/>
    <row r="53338" ht="15"/>
    <row r="53339" ht="15"/>
    <row r="53340" ht="15"/>
    <row r="53341" ht="15"/>
    <row r="53342" ht="15"/>
    <row r="53343" ht="15"/>
    <row r="53344" ht="15"/>
    <row r="53345" ht="15"/>
    <row r="53346" ht="15"/>
    <row r="53347" ht="15"/>
    <row r="53348" ht="15"/>
    <row r="53349" ht="15"/>
    <row r="53350" ht="15"/>
    <row r="53351" ht="15"/>
    <row r="53352" ht="15"/>
    <row r="53353" ht="15"/>
    <row r="53354" ht="15"/>
    <row r="53355" ht="15"/>
    <row r="53356" ht="15"/>
    <row r="53357" ht="15"/>
    <row r="53358" ht="15"/>
    <row r="53359" ht="15"/>
    <row r="53360" ht="15"/>
    <row r="53361" ht="15"/>
    <row r="53362" ht="15"/>
    <row r="53363" ht="15"/>
    <row r="53364" ht="15"/>
    <row r="53365" ht="15"/>
    <row r="53366" ht="15"/>
    <row r="53367" ht="15"/>
    <row r="53368" ht="15"/>
    <row r="53369" ht="15"/>
    <row r="53370" ht="15"/>
    <row r="53371" ht="15"/>
    <row r="53372" ht="15"/>
    <row r="53373" ht="15"/>
    <row r="53374" ht="15"/>
    <row r="53375" ht="15"/>
    <row r="53376" ht="15"/>
    <row r="53377" ht="15"/>
    <row r="53378" ht="15"/>
    <row r="53379" ht="15"/>
    <row r="53380" ht="15"/>
    <row r="53381" ht="15"/>
    <row r="53382" ht="15"/>
    <row r="53383" ht="15"/>
    <row r="53384" ht="15"/>
    <row r="53385" ht="15"/>
    <row r="53386" ht="15"/>
    <row r="53387" ht="15"/>
    <row r="53388" ht="15"/>
    <row r="53389" ht="15"/>
    <row r="53390" ht="15"/>
    <row r="53391" ht="15"/>
    <row r="53392" ht="15"/>
    <row r="53393" ht="15"/>
    <row r="53394" ht="15"/>
    <row r="53395" ht="15"/>
    <row r="53396" ht="15"/>
    <row r="53397" ht="15"/>
    <row r="53398" ht="15"/>
    <row r="53399" ht="15"/>
    <row r="53400" ht="15"/>
    <row r="53401" ht="15"/>
    <row r="53402" ht="15"/>
    <row r="53403" ht="15"/>
    <row r="53404" ht="15"/>
    <row r="53405" ht="15"/>
    <row r="53406" ht="15"/>
    <row r="53407" ht="15"/>
    <row r="53408" ht="15"/>
    <row r="53409" ht="15"/>
    <row r="53410" ht="15"/>
    <row r="53411" ht="15"/>
    <row r="53412" ht="15"/>
    <row r="53413" ht="15"/>
    <row r="53414" ht="15"/>
    <row r="53415" ht="15"/>
    <row r="53416" ht="15"/>
    <row r="53417" ht="15"/>
    <row r="53418" ht="15"/>
    <row r="53419" ht="15"/>
    <row r="53420" ht="15"/>
    <row r="53421" ht="15"/>
    <row r="53422" ht="15"/>
    <row r="53423" ht="15"/>
    <row r="53424" ht="15"/>
    <row r="53425" ht="15"/>
    <row r="53426" ht="15"/>
    <row r="53427" ht="15"/>
    <row r="53428" ht="15"/>
    <row r="53429" ht="15"/>
    <row r="53430" ht="15"/>
    <row r="53431" ht="15"/>
    <row r="53432" ht="15"/>
    <row r="53433" ht="15"/>
    <row r="53434" ht="15"/>
    <row r="53435" ht="15"/>
    <row r="53436" ht="15"/>
    <row r="53437" ht="15"/>
    <row r="53438" ht="15"/>
    <row r="53439" ht="15"/>
    <row r="53440" ht="15"/>
    <row r="53441" ht="15"/>
    <row r="53442" ht="15"/>
    <row r="53443" ht="15"/>
    <row r="53444" ht="15"/>
    <row r="53445" ht="15"/>
    <row r="53446" ht="15"/>
    <row r="53447" ht="15"/>
    <row r="53448" ht="15"/>
    <row r="53449" ht="15"/>
    <row r="53450" ht="15"/>
    <row r="53451" ht="15"/>
    <row r="53452" ht="15"/>
    <row r="53453" ht="15"/>
    <row r="53454" ht="15"/>
    <row r="53455" ht="15"/>
    <row r="53456" ht="15"/>
    <row r="53457" ht="15"/>
    <row r="53458" ht="15"/>
    <row r="53459" ht="15"/>
    <row r="53460" ht="15"/>
    <row r="53461" ht="15"/>
    <row r="53462" ht="15"/>
    <row r="53463" ht="15"/>
    <row r="53464" ht="15"/>
    <row r="53465" ht="15"/>
    <row r="53466" ht="15"/>
    <row r="53467" ht="15"/>
    <row r="53468" ht="15"/>
    <row r="53469" ht="15"/>
    <row r="53470" ht="15"/>
    <row r="53471" ht="15"/>
    <row r="53472" ht="15"/>
    <row r="53473" ht="15"/>
    <row r="53474" ht="15"/>
    <row r="53475" ht="15"/>
    <row r="53476" ht="15"/>
    <row r="53477" ht="15"/>
    <row r="53478" ht="15"/>
    <row r="53479" ht="15"/>
    <row r="53480" ht="15"/>
    <row r="53481" ht="15"/>
    <row r="53482" ht="15"/>
    <row r="53483" ht="15"/>
    <row r="53484" ht="15"/>
    <row r="53485" ht="15"/>
    <row r="53486" ht="15"/>
    <row r="53487" ht="15"/>
    <row r="53488" ht="15"/>
    <row r="53489" ht="15"/>
    <row r="53490" ht="15"/>
    <row r="53491" ht="15"/>
    <row r="53492" ht="15"/>
    <row r="53493" ht="15"/>
    <row r="53494" ht="15"/>
    <row r="53495" ht="15"/>
    <row r="53496" ht="15"/>
    <row r="53497" ht="15"/>
    <row r="53498" ht="15"/>
    <row r="53499" ht="15"/>
    <row r="53500" ht="15"/>
    <row r="53501" ht="15"/>
    <row r="53502" ht="15"/>
    <row r="53503" ht="15"/>
    <row r="53504" ht="15"/>
    <row r="53505" ht="15"/>
    <row r="53506" ht="15"/>
    <row r="53507" ht="15"/>
    <row r="53508" ht="15"/>
    <row r="53509" ht="15"/>
    <row r="53510" ht="15"/>
    <row r="53511" ht="15"/>
    <row r="53512" ht="15"/>
    <row r="53513" ht="15"/>
    <row r="53514" ht="15"/>
    <row r="53515" ht="15"/>
    <row r="53516" ht="15"/>
    <row r="53517" ht="15"/>
    <row r="53518" ht="15"/>
    <row r="53519" ht="15"/>
    <row r="53520" ht="15"/>
    <row r="53521" ht="15"/>
    <row r="53522" ht="15"/>
    <row r="53523" ht="15"/>
    <row r="53524" ht="15"/>
    <row r="53525" ht="15"/>
    <row r="53526" ht="15"/>
    <row r="53527" ht="15"/>
    <row r="53528" ht="15"/>
    <row r="53529" ht="15"/>
    <row r="53530" ht="15"/>
    <row r="53531" ht="15"/>
    <row r="53532" ht="15"/>
    <row r="53533" ht="15"/>
    <row r="53534" ht="15"/>
    <row r="53535" ht="15"/>
    <row r="53536" ht="15"/>
    <row r="53537" ht="15"/>
    <row r="53538" ht="15"/>
    <row r="53539" ht="15"/>
    <row r="53540" ht="15"/>
    <row r="53541" ht="15"/>
    <row r="53542" ht="15"/>
    <row r="53543" ht="15"/>
    <row r="53544" ht="15"/>
    <row r="53545" ht="15"/>
    <row r="53546" ht="15"/>
    <row r="53547" ht="15"/>
    <row r="53548" ht="15"/>
    <row r="53549" ht="15"/>
    <row r="53550" ht="15"/>
    <row r="53551" ht="15"/>
    <row r="53552" ht="15"/>
    <row r="53553" ht="15"/>
    <row r="53554" ht="15"/>
    <row r="53555" ht="15"/>
    <row r="53556" ht="15"/>
    <row r="53557" ht="15"/>
    <row r="53558" ht="15"/>
    <row r="53559" ht="15"/>
    <row r="53560" ht="15"/>
    <row r="53561" ht="15"/>
    <row r="53562" ht="15"/>
    <row r="53563" ht="15"/>
    <row r="53564" ht="15"/>
    <row r="53565" ht="15"/>
    <row r="53566" ht="15"/>
    <row r="53567" ht="15"/>
    <row r="53568" ht="15"/>
    <row r="53569" ht="15"/>
    <row r="53570" ht="15"/>
    <row r="53571" ht="15"/>
    <row r="53572" ht="15"/>
    <row r="53573" ht="15"/>
    <row r="53574" ht="15"/>
    <row r="53575" ht="15"/>
    <row r="53576" ht="15"/>
    <row r="53577" ht="15"/>
    <row r="53578" ht="15"/>
    <row r="53579" ht="15"/>
    <row r="53580" ht="15"/>
    <row r="53581" ht="15"/>
    <row r="53582" ht="15"/>
    <row r="53583" ht="15"/>
    <row r="53584" ht="15"/>
    <row r="53585" ht="15"/>
    <row r="53586" ht="15"/>
    <row r="53587" ht="15"/>
    <row r="53588" ht="15"/>
    <row r="53589" ht="15"/>
    <row r="53590" ht="15"/>
    <row r="53591" ht="15"/>
    <row r="53592" ht="15"/>
    <row r="53593" ht="15"/>
    <row r="53594" ht="15"/>
    <row r="53595" ht="15"/>
    <row r="53596" ht="15"/>
    <row r="53597" ht="15"/>
    <row r="53598" ht="15"/>
    <row r="53599" ht="15"/>
    <row r="53600" ht="15"/>
    <row r="53601" ht="15"/>
    <row r="53602" ht="15"/>
    <row r="53603" ht="15"/>
    <row r="53604" ht="15"/>
    <row r="53605" ht="15"/>
    <row r="53606" ht="15"/>
    <row r="53607" ht="15"/>
    <row r="53608" ht="15"/>
    <row r="53609" ht="15"/>
    <row r="53610" ht="15"/>
    <row r="53611" ht="15"/>
    <row r="53612" ht="15"/>
    <row r="53613" ht="15"/>
    <row r="53614" ht="15"/>
    <row r="53615" ht="15"/>
    <row r="53616" ht="15"/>
    <row r="53617" ht="15"/>
    <row r="53618" ht="15"/>
    <row r="53619" ht="15"/>
    <row r="53620" ht="15"/>
    <row r="53621" ht="15"/>
    <row r="53622" ht="15"/>
    <row r="53623" ht="15"/>
    <row r="53624" ht="15"/>
    <row r="53625" ht="15"/>
    <row r="53626" ht="15"/>
    <row r="53627" ht="15"/>
    <row r="53628" ht="15"/>
    <row r="53629" ht="15"/>
    <row r="53630" ht="15"/>
    <row r="53631" ht="15"/>
    <row r="53632" ht="15"/>
    <row r="53633" ht="15"/>
    <row r="53634" ht="15"/>
    <row r="53635" ht="15"/>
    <row r="53636" ht="15"/>
    <row r="53637" ht="15"/>
    <row r="53638" ht="15"/>
    <row r="53639" ht="15"/>
    <row r="53640" ht="15"/>
    <row r="53641" ht="15"/>
    <row r="53642" ht="15"/>
    <row r="53643" ht="15"/>
    <row r="53644" ht="15"/>
    <row r="53645" ht="15"/>
    <row r="53646" ht="15"/>
    <row r="53647" ht="15"/>
    <row r="53648" ht="15"/>
    <row r="53649" ht="15"/>
    <row r="53650" ht="15"/>
    <row r="53651" ht="15"/>
    <row r="53652" ht="15"/>
    <row r="53653" ht="15"/>
    <row r="53654" ht="15"/>
    <row r="53655" ht="15"/>
    <row r="53656" ht="15"/>
    <row r="53657" ht="15"/>
    <row r="53658" ht="15"/>
    <row r="53659" ht="15"/>
    <row r="53660" ht="15"/>
    <row r="53661" ht="15"/>
    <row r="53662" ht="15"/>
    <row r="53663" ht="15"/>
    <row r="53664" ht="15"/>
    <row r="53665" ht="15"/>
    <row r="53666" ht="15"/>
    <row r="53667" ht="15"/>
    <row r="53668" ht="15"/>
    <row r="53669" ht="15"/>
    <row r="53670" ht="15"/>
    <row r="53671" ht="15"/>
    <row r="53672" ht="15"/>
    <row r="53673" ht="15"/>
    <row r="53674" ht="15"/>
    <row r="53675" ht="15"/>
    <row r="53676" ht="15"/>
    <row r="53677" ht="15"/>
    <row r="53678" ht="15"/>
    <row r="53679" ht="15"/>
    <row r="53680" ht="15"/>
    <row r="53681" ht="15"/>
    <row r="53682" ht="15"/>
    <row r="53683" ht="15"/>
    <row r="53684" ht="15"/>
    <row r="53685" ht="15"/>
    <row r="53686" ht="15"/>
    <row r="53687" ht="15"/>
    <row r="53688" ht="15"/>
    <row r="53689" ht="15"/>
    <row r="53690" ht="15"/>
    <row r="53691" ht="15"/>
    <row r="53692" ht="15"/>
    <row r="53693" ht="15"/>
    <row r="53694" ht="15"/>
    <row r="53695" ht="15"/>
    <row r="53696" ht="15"/>
    <row r="53697" ht="15"/>
    <row r="53698" ht="15"/>
    <row r="53699" ht="15"/>
    <row r="53700" ht="15"/>
    <row r="53701" ht="15"/>
    <row r="53702" ht="15"/>
    <row r="53703" ht="15"/>
    <row r="53704" ht="15"/>
    <row r="53705" ht="15"/>
    <row r="53706" ht="15"/>
    <row r="53707" ht="15"/>
    <row r="53708" ht="15"/>
    <row r="53709" ht="15"/>
    <row r="53710" ht="15"/>
    <row r="53711" ht="15"/>
    <row r="53712" ht="15"/>
    <row r="53713" ht="15"/>
    <row r="53714" ht="15"/>
    <row r="53715" ht="15"/>
    <row r="53716" ht="15"/>
    <row r="53717" ht="15"/>
    <row r="53718" ht="15"/>
    <row r="53719" ht="15"/>
    <row r="53720" ht="15"/>
    <row r="53721" ht="15"/>
    <row r="53722" ht="15"/>
    <row r="53723" ht="15"/>
    <row r="53724" ht="15"/>
    <row r="53725" ht="15"/>
    <row r="53726" ht="15"/>
    <row r="53727" ht="15"/>
    <row r="53728" ht="15"/>
    <row r="53729" ht="15"/>
    <row r="53730" ht="15"/>
    <row r="53731" ht="15"/>
    <row r="53732" ht="15"/>
    <row r="53733" ht="15"/>
    <row r="53734" ht="15"/>
    <row r="53735" ht="15"/>
    <row r="53736" ht="15"/>
    <row r="53737" ht="15"/>
    <row r="53738" ht="15"/>
    <row r="53739" ht="15"/>
    <row r="53740" ht="15"/>
    <row r="53741" ht="15"/>
    <row r="53742" ht="15"/>
    <row r="53743" ht="15"/>
    <row r="53744" ht="15"/>
    <row r="53745" ht="15"/>
    <row r="53746" ht="15"/>
    <row r="53747" ht="15"/>
    <row r="53748" ht="15"/>
    <row r="53749" ht="15"/>
    <row r="53750" ht="15"/>
    <row r="53751" ht="15"/>
    <row r="53752" ht="15"/>
    <row r="53753" ht="15"/>
    <row r="53754" ht="15"/>
    <row r="53755" ht="15"/>
    <row r="53756" ht="15"/>
    <row r="53757" ht="15"/>
    <row r="53758" ht="15"/>
    <row r="53759" ht="15"/>
    <row r="53760" ht="15"/>
    <row r="53761" ht="15"/>
    <row r="53762" ht="15"/>
    <row r="53763" ht="15"/>
    <row r="53764" ht="15"/>
    <row r="53765" ht="15"/>
    <row r="53766" ht="15"/>
    <row r="53767" ht="15"/>
    <row r="53768" ht="15"/>
    <row r="53769" ht="15"/>
    <row r="53770" ht="15"/>
    <row r="53771" ht="15"/>
    <row r="53772" ht="15"/>
    <row r="53773" ht="15"/>
    <row r="53774" ht="15"/>
    <row r="53775" ht="15"/>
    <row r="53776" ht="15"/>
    <row r="53777" ht="15"/>
    <row r="53778" ht="15"/>
    <row r="53779" ht="15"/>
    <row r="53780" ht="15"/>
    <row r="53781" ht="15"/>
    <row r="53782" ht="15"/>
    <row r="53783" ht="15"/>
    <row r="53784" ht="15"/>
    <row r="53785" ht="15"/>
    <row r="53786" ht="15"/>
    <row r="53787" ht="15"/>
    <row r="53788" ht="15"/>
    <row r="53789" ht="15"/>
    <row r="53790" ht="15"/>
    <row r="53791" ht="15"/>
    <row r="53792" ht="15"/>
    <row r="53793" ht="15"/>
    <row r="53794" ht="15"/>
    <row r="53795" ht="15"/>
    <row r="53796" ht="15"/>
    <row r="53797" ht="15"/>
    <row r="53798" ht="15"/>
    <row r="53799" ht="15"/>
    <row r="53800" ht="15"/>
    <row r="53801" ht="15"/>
    <row r="53802" ht="15"/>
    <row r="53803" ht="15"/>
    <row r="53804" ht="15"/>
    <row r="53805" ht="15"/>
    <row r="53806" ht="15"/>
    <row r="53807" ht="15"/>
    <row r="53808" ht="15"/>
    <row r="53809" ht="15"/>
    <row r="53810" ht="15"/>
    <row r="53811" ht="15"/>
    <row r="53812" ht="15"/>
    <row r="53813" ht="15"/>
    <row r="53814" ht="15"/>
    <row r="53815" ht="15"/>
    <row r="53816" ht="15"/>
    <row r="53817" ht="15"/>
    <row r="53818" ht="15"/>
    <row r="53819" ht="15"/>
    <row r="53820" ht="15"/>
    <row r="53821" ht="15"/>
    <row r="53822" ht="15"/>
    <row r="53823" ht="15"/>
    <row r="53824" ht="15"/>
    <row r="53825" ht="15"/>
    <row r="53826" ht="15"/>
    <row r="53827" ht="15"/>
    <row r="53828" ht="15"/>
    <row r="53829" ht="15"/>
    <row r="53830" ht="15"/>
    <row r="53831" ht="15"/>
    <row r="53832" ht="15"/>
    <row r="53833" ht="15"/>
    <row r="53834" ht="15"/>
    <row r="53835" ht="15"/>
    <row r="53836" ht="15"/>
    <row r="53837" ht="15"/>
    <row r="53838" ht="15"/>
    <row r="53839" ht="15"/>
    <row r="53840" ht="15"/>
    <row r="53841" ht="15"/>
    <row r="53842" ht="15"/>
    <row r="53843" ht="15"/>
    <row r="53844" ht="15"/>
    <row r="53845" ht="15"/>
    <row r="53846" ht="15"/>
    <row r="53847" ht="15"/>
    <row r="53848" ht="15"/>
    <row r="53849" ht="15"/>
    <row r="53850" ht="15"/>
    <row r="53851" ht="15"/>
    <row r="53852" ht="15"/>
    <row r="53853" ht="15"/>
    <row r="53854" ht="15"/>
    <row r="53855" ht="15"/>
    <row r="53856" ht="15"/>
    <row r="53857" ht="15"/>
    <row r="53858" ht="15"/>
    <row r="53859" ht="15"/>
    <row r="53860" ht="15"/>
    <row r="53861" ht="15"/>
    <row r="53862" ht="15"/>
    <row r="53863" ht="15"/>
    <row r="53864" ht="15"/>
    <row r="53865" ht="15"/>
    <row r="53866" ht="15"/>
    <row r="53867" ht="15"/>
    <row r="53868" ht="15"/>
    <row r="53869" ht="15"/>
    <row r="53870" ht="15"/>
    <row r="53871" ht="15"/>
    <row r="53872" ht="15"/>
    <row r="53873" ht="15"/>
    <row r="53874" ht="15"/>
    <row r="53875" ht="15"/>
    <row r="53876" ht="15"/>
    <row r="53877" ht="15"/>
    <row r="53878" ht="15"/>
    <row r="53879" ht="15"/>
    <row r="53880" ht="15"/>
    <row r="53881" ht="15"/>
    <row r="53882" ht="15"/>
    <row r="53883" ht="15"/>
    <row r="53884" ht="15"/>
    <row r="53885" ht="15"/>
    <row r="53886" ht="15"/>
    <row r="53887" ht="15"/>
    <row r="53888" ht="15"/>
    <row r="53889" ht="15"/>
    <row r="53890" ht="15"/>
    <row r="53891" ht="15"/>
    <row r="53892" ht="15"/>
    <row r="53893" ht="15"/>
    <row r="53894" ht="15"/>
    <row r="53895" ht="15"/>
    <row r="53896" ht="15"/>
    <row r="53897" ht="15"/>
    <row r="53898" ht="15"/>
    <row r="53899" ht="15"/>
    <row r="53900" ht="15"/>
    <row r="53901" ht="15"/>
    <row r="53902" ht="15"/>
    <row r="53903" ht="15"/>
    <row r="53904" ht="15"/>
    <row r="53905" ht="15"/>
    <row r="53906" ht="15"/>
    <row r="53907" ht="15"/>
    <row r="53908" ht="15"/>
    <row r="53909" ht="15"/>
    <row r="53910" ht="15"/>
    <row r="53911" ht="15"/>
    <row r="53912" ht="15"/>
    <row r="53913" ht="15"/>
    <row r="53914" ht="15"/>
    <row r="53915" ht="15"/>
    <row r="53916" ht="15"/>
    <row r="53917" ht="15"/>
    <row r="53918" ht="15"/>
    <row r="53919" ht="15"/>
    <row r="53920" ht="15"/>
    <row r="53921" ht="15"/>
    <row r="53922" ht="15"/>
    <row r="53923" ht="15"/>
    <row r="53924" ht="15"/>
    <row r="53925" ht="15"/>
    <row r="53926" ht="15"/>
    <row r="53927" ht="15"/>
    <row r="53928" ht="15"/>
    <row r="53929" ht="15"/>
    <row r="53930" ht="15"/>
    <row r="53931" ht="15"/>
    <row r="53932" ht="15"/>
    <row r="53933" ht="15"/>
    <row r="53934" ht="15"/>
    <row r="53935" ht="15"/>
    <row r="53936" ht="15"/>
    <row r="53937" ht="15"/>
    <row r="53938" ht="15"/>
    <row r="53939" ht="15"/>
    <row r="53940" ht="15"/>
    <row r="53941" ht="15"/>
    <row r="53942" ht="15"/>
    <row r="53943" ht="15"/>
    <row r="53944" ht="15"/>
    <row r="53945" ht="15"/>
    <row r="53946" ht="15"/>
    <row r="53947" ht="15"/>
    <row r="53948" ht="15"/>
    <row r="53949" ht="15"/>
    <row r="53950" ht="15"/>
    <row r="53951" ht="15"/>
    <row r="53952" ht="15"/>
    <row r="53953" ht="15"/>
    <row r="53954" ht="15"/>
    <row r="53955" ht="15"/>
    <row r="53956" ht="15"/>
    <row r="53957" ht="15"/>
    <row r="53958" ht="15"/>
    <row r="53959" ht="15"/>
    <row r="53960" ht="15"/>
    <row r="53961" ht="15"/>
    <row r="53962" ht="15"/>
    <row r="53963" ht="15"/>
    <row r="53964" ht="15"/>
    <row r="53965" ht="15"/>
    <row r="53966" ht="15"/>
    <row r="53967" ht="15"/>
    <row r="53968" ht="15"/>
    <row r="53969" ht="15"/>
    <row r="53970" ht="15"/>
    <row r="53971" ht="15"/>
    <row r="53972" ht="15"/>
    <row r="53973" ht="15"/>
    <row r="53974" ht="15"/>
    <row r="53975" ht="15"/>
    <row r="53976" ht="15"/>
    <row r="53977" ht="15"/>
    <row r="53978" ht="15"/>
    <row r="53979" ht="15"/>
    <row r="53980" ht="15"/>
    <row r="53981" ht="15"/>
    <row r="53982" ht="15"/>
    <row r="53983" ht="15"/>
    <row r="53984" ht="15"/>
    <row r="53985" ht="15"/>
    <row r="53986" ht="15"/>
    <row r="53987" ht="15"/>
    <row r="53988" ht="15"/>
    <row r="53989" ht="15"/>
    <row r="53990" ht="15"/>
    <row r="53991" ht="15"/>
    <row r="53992" ht="15"/>
    <row r="53993" ht="15"/>
    <row r="53994" ht="15"/>
    <row r="53995" ht="15"/>
    <row r="53996" ht="15"/>
    <row r="53997" ht="15"/>
    <row r="53998" ht="15"/>
    <row r="53999" ht="15"/>
    <row r="54000" ht="15"/>
    <row r="54001" ht="15"/>
    <row r="54002" ht="15"/>
    <row r="54003" ht="15"/>
    <row r="54004" ht="15"/>
    <row r="54005" ht="15"/>
    <row r="54006" ht="15"/>
    <row r="54007" ht="15"/>
    <row r="54008" ht="15"/>
    <row r="54009" ht="15"/>
    <row r="54010" ht="15"/>
    <row r="54011" ht="15"/>
    <row r="54012" ht="15"/>
    <row r="54013" ht="15"/>
    <row r="54014" ht="15"/>
    <row r="54015" ht="15"/>
    <row r="54016" ht="15"/>
    <row r="54017" ht="15"/>
    <row r="54018" ht="15"/>
    <row r="54019" ht="15"/>
    <row r="54020" ht="15"/>
    <row r="54021" ht="15"/>
    <row r="54022" ht="15"/>
    <row r="54023" ht="15"/>
    <row r="54024" ht="15"/>
    <row r="54025" ht="15"/>
    <row r="54026" ht="15"/>
    <row r="54027" ht="15"/>
    <row r="54028" ht="15"/>
    <row r="54029" ht="15"/>
    <row r="54030" ht="15"/>
    <row r="54031" ht="15"/>
    <row r="54032" ht="15"/>
    <row r="54033" ht="15"/>
    <row r="54034" ht="15"/>
    <row r="54035" ht="15"/>
    <row r="54036" ht="15"/>
    <row r="54037" ht="15"/>
    <row r="54038" ht="15"/>
    <row r="54039" ht="15"/>
    <row r="54040" ht="15"/>
    <row r="54041" ht="15"/>
    <row r="54042" ht="15"/>
    <row r="54043" ht="15"/>
    <row r="54044" ht="15"/>
    <row r="54045" ht="15"/>
    <row r="54046" ht="15"/>
    <row r="54047" ht="15"/>
    <row r="54048" ht="15"/>
    <row r="54049" ht="15"/>
    <row r="54050" ht="15"/>
    <row r="54051" ht="15"/>
    <row r="54052" ht="15"/>
    <row r="54053" ht="15"/>
    <row r="54054" ht="15"/>
    <row r="54055" ht="15"/>
    <row r="54056" ht="15"/>
    <row r="54057" ht="15"/>
    <row r="54058" ht="15"/>
    <row r="54059" ht="15"/>
    <row r="54060" ht="15"/>
    <row r="54061" ht="15"/>
    <row r="54062" ht="15"/>
    <row r="54063" ht="15"/>
    <row r="54064" ht="15"/>
    <row r="54065" ht="15"/>
    <row r="54066" ht="15"/>
    <row r="54067" ht="15"/>
    <row r="54068" ht="15"/>
    <row r="54069" ht="15"/>
    <row r="54070" ht="15"/>
    <row r="54071" ht="15"/>
    <row r="54072" ht="15"/>
    <row r="54073" ht="15"/>
    <row r="54074" ht="15"/>
    <row r="54075" ht="15"/>
    <row r="54076" ht="15"/>
    <row r="54077" ht="15"/>
    <row r="54078" ht="15"/>
    <row r="54079" ht="15"/>
    <row r="54080" ht="15"/>
    <row r="54081" ht="15"/>
    <row r="54082" ht="15"/>
    <row r="54083" ht="15"/>
    <row r="54084" ht="15"/>
    <row r="54085" ht="15"/>
    <row r="54086" ht="15"/>
    <row r="54087" ht="15"/>
    <row r="54088" ht="15"/>
    <row r="54089" ht="15"/>
    <row r="54090" ht="15"/>
    <row r="54091" ht="15"/>
    <row r="54092" ht="15"/>
    <row r="54093" ht="15"/>
    <row r="54094" ht="15"/>
    <row r="54095" ht="15"/>
    <row r="54096" ht="15"/>
    <row r="54097" ht="15"/>
    <row r="54098" ht="15"/>
    <row r="54099" ht="15"/>
    <row r="54100" ht="15"/>
    <row r="54101" ht="15"/>
    <row r="54102" ht="15"/>
    <row r="54103" ht="15"/>
    <row r="54104" ht="15"/>
    <row r="54105" ht="15"/>
    <row r="54106" ht="15"/>
    <row r="54107" ht="15"/>
    <row r="54108" ht="15"/>
    <row r="54109" ht="15"/>
    <row r="54110" ht="15"/>
    <row r="54111" ht="15"/>
    <row r="54112" ht="15"/>
    <row r="54113" ht="15"/>
    <row r="54114" ht="15"/>
    <row r="54115" ht="15"/>
    <row r="54116" ht="15"/>
    <row r="54117" ht="15"/>
    <row r="54118" ht="15"/>
    <row r="54119" ht="15"/>
    <row r="54120" ht="15"/>
    <row r="54121" ht="15"/>
    <row r="54122" ht="15"/>
    <row r="54123" ht="15"/>
    <row r="54124" ht="15"/>
    <row r="54125" ht="15"/>
    <row r="54126" ht="15"/>
    <row r="54127" ht="15"/>
    <row r="54128" ht="15"/>
    <row r="54129" ht="15"/>
    <row r="54130" ht="15"/>
    <row r="54131" ht="15"/>
    <row r="54132" ht="15"/>
    <row r="54133" ht="15"/>
    <row r="54134" ht="15"/>
    <row r="54135" ht="15"/>
    <row r="54136" ht="15"/>
    <row r="54137" ht="15"/>
    <row r="54138" ht="15"/>
    <row r="54139" ht="15"/>
    <row r="54140" ht="15"/>
    <row r="54141" ht="15"/>
    <row r="54142" ht="15"/>
    <row r="54143" ht="15"/>
    <row r="54144" ht="15"/>
    <row r="54145" ht="15"/>
    <row r="54146" ht="15"/>
    <row r="54147" ht="15"/>
    <row r="54148" ht="15"/>
    <row r="54149" ht="15"/>
    <row r="54150" ht="15"/>
    <row r="54151" ht="15"/>
    <row r="54152" ht="15"/>
    <row r="54153" ht="15"/>
    <row r="54154" ht="15"/>
    <row r="54155" ht="15"/>
    <row r="54156" ht="15"/>
    <row r="54157" ht="15"/>
    <row r="54158" ht="15"/>
    <row r="54159" ht="15"/>
    <row r="54160" ht="15"/>
    <row r="54161" ht="15"/>
    <row r="54162" ht="15"/>
    <row r="54163" ht="15"/>
    <row r="54164" ht="15"/>
    <row r="54165" ht="15"/>
    <row r="54166" ht="15"/>
    <row r="54167" ht="15"/>
    <row r="54168" ht="15"/>
    <row r="54169" ht="15"/>
    <row r="54170" ht="15"/>
    <row r="54171" ht="15"/>
    <row r="54172" ht="15"/>
    <row r="54173" ht="15"/>
    <row r="54174" ht="15"/>
    <row r="54175" ht="15"/>
    <row r="54176" ht="15"/>
    <row r="54177" ht="15"/>
    <row r="54178" ht="15"/>
    <row r="54179" ht="15"/>
    <row r="54180" ht="15"/>
    <row r="54181" ht="15"/>
    <row r="54182" ht="15"/>
    <row r="54183" ht="15"/>
    <row r="54184" ht="15"/>
    <row r="54185" ht="15"/>
    <row r="54186" ht="15"/>
    <row r="54187" ht="15"/>
    <row r="54188" ht="15"/>
    <row r="54189" ht="15"/>
    <row r="54190" ht="15"/>
    <row r="54191" ht="15"/>
    <row r="54192" ht="15"/>
    <row r="54193" ht="15"/>
    <row r="54194" ht="15"/>
    <row r="54195" ht="15"/>
    <row r="54196" ht="15"/>
    <row r="54197" ht="15"/>
    <row r="54198" ht="15"/>
    <row r="54199" ht="15"/>
    <row r="54200" ht="15"/>
    <row r="54201" ht="15"/>
    <row r="54202" ht="15"/>
    <row r="54203" ht="15"/>
    <row r="54204" ht="15"/>
    <row r="54205" ht="15"/>
    <row r="54206" ht="15"/>
    <row r="54207" ht="15"/>
    <row r="54208" ht="15"/>
    <row r="54209" ht="15"/>
    <row r="54210" ht="15"/>
    <row r="54211" ht="15"/>
    <row r="54212" ht="15"/>
    <row r="54213" ht="15"/>
    <row r="54214" ht="15"/>
    <row r="54215" ht="15"/>
    <row r="54216" ht="15"/>
    <row r="54217" ht="15"/>
    <row r="54218" ht="15"/>
    <row r="54219" ht="15"/>
    <row r="54220" ht="15"/>
    <row r="54221" ht="15"/>
    <row r="54222" ht="15"/>
    <row r="54223" ht="15"/>
    <row r="54224" ht="15"/>
    <row r="54225" ht="15"/>
    <row r="54226" ht="15"/>
    <row r="54227" ht="15"/>
    <row r="54228" ht="15"/>
    <row r="54229" ht="15"/>
    <row r="54230" ht="15"/>
    <row r="54231" ht="15"/>
    <row r="54232" ht="15"/>
    <row r="54233" ht="15"/>
    <row r="54234" ht="15"/>
    <row r="54235" ht="15"/>
    <row r="54236" ht="15"/>
    <row r="54237" ht="15"/>
    <row r="54238" ht="15"/>
    <row r="54239" ht="15"/>
    <row r="54240" ht="15"/>
    <row r="54241" ht="15"/>
    <row r="54242" ht="15"/>
    <row r="54243" ht="15"/>
    <row r="54244" ht="15"/>
    <row r="54245" ht="15"/>
    <row r="54246" ht="15"/>
    <row r="54247" ht="15"/>
    <row r="54248" ht="15"/>
    <row r="54249" ht="15"/>
    <row r="54250" ht="15"/>
    <row r="54251" ht="15"/>
    <row r="54252" ht="15"/>
    <row r="54253" ht="15"/>
    <row r="54254" ht="15"/>
    <row r="54255" ht="15"/>
    <row r="54256" ht="15"/>
    <row r="54257" ht="15"/>
    <row r="54258" ht="15"/>
    <row r="54259" ht="15"/>
    <row r="54260" ht="15"/>
    <row r="54261" ht="15"/>
    <row r="54262" ht="15"/>
    <row r="54263" ht="15"/>
    <row r="54264" ht="15"/>
    <row r="54265" ht="15"/>
    <row r="54266" ht="15"/>
    <row r="54267" ht="15"/>
    <row r="54268" ht="15"/>
    <row r="54269" ht="15"/>
    <row r="54270" ht="15"/>
    <row r="54271" ht="15"/>
    <row r="54272" ht="15"/>
    <row r="54273" ht="15"/>
    <row r="54274" ht="15"/>
    <row r="54275" ht="15"/>
    <row r="54276" ht="15"/>
    <row r="54277" ht="15"/>
    <row r="54278" ht="15"/>
    <row r="54279" ht="15"/>
    <row r="54280" ht="15"/>
    <row r="54281" ht="15"/>
    <row r="54282" ht="15"/>
    <row r="54283" ht="15"/>
    <row r="54284" ht="15"/>
    <row r="54285" ht="15"/>
    <row r="54286" ht="15"/>
    <row r="54287" ht="15"/>
    <row r="54288" ht="15"/>
    <row r="54289" ht="15"/>
    <row r="54290" ht="15"/>
    <row r="54291" ht="15"/>
    <row r="54292" ht="15"/>
    <row r="54293" ht="15"/>
    <row r="54294" ht="15"/>
    <row r="54295" ht="15"/>
    <row r="54296" ht="15"/>
    <row r="54297" ht="15"/>
    <row r="54298" ht="15"/>
    <row r="54299" ht="15"/>
    <row r="54300" ht="15"/>
    <row r="54301" ht="15"/>
    <row r="54302" ht="15"/>
    <row r="54303" ht="15"/>
    <row r="54304" ht="15"/>
    <row r="54305" ht="15"/>
    <row r="54306" ht="15"/>
    <row r="54307" ht="15"/>
    <row r="54308" ht="15"/>
    <row r="54309" ht="15"/>
    <row r="54310" ht="15"/>
    <row r="54311" ht="15"/>
    <row r="54312" ht="15"/>
    <row r="54313" ht="15"/>
    <row r="54314" ht="15"/>
    <row r="54315" ht="15"/>
    <row r="54316" ht="15"/>
    <row r="54317" ht="15"/>
    <row r="54318" ht="15"/>
    <row r="54319" ht="15"/>
    <row r="54320" ht="15"/>
    <row r="54321" ht="15"/>
    <row r="54322" ht="15"/>
    <row r="54323" ht="15"/>
    <row r="54324" ht="15"/>
    <row r="54325" ht="15"/>
    <row r="54326" ht="15"/>
    <row r="54327" ht="15"/>
    <row r="54328" ht="15"/>
    <row r="54329" ht="15"/>
    <row r="54330" ht="15"/>
    <row r="54331" ht="15"/>
    <row r="54332" ht="15"/>
    <row r="54333" ht="15"/>
    <row r="54334" ht="15"/>
    <row r="54335" ht="15"/>
    <row r="54336" ht="15"/>
    <row r="54337" ht="15"/>
    <row r="54338" ht="15"/>
    <row r="54339" ht="15"/>
    <row r="54340" ht="15"/>
    <row r="54341" ht="15"/>
    <row r="54342" ht="15"/>
    <row r="54343" ht="15"/>
    <row r="54344" ht="15"/>
    <row r="54345" ht="15"/>
    <row r="54346" ht="15"/>
    <row r="54347" ht="15"/>
    <row r="54348" ht="15"/>
    <row r="54349" ht="15"/>
    <row r="54350" ht="15"/>
    <row r="54351" ht="15"/>
    <row r="54352" ht="15"/>
    <row r="54353" ht="15"/>
    <row r="54354" ht="15"/>
    <row r="54355" ht="15"/>
    <row r="54356" ht="15"/>
    <row r="54357" ht="15"/>
    <row r="54358" ht="15"/>
    <row r="54359" ht="15"/>
    <row r="54360" ht="15"/>
    <row r="54361" ht="15"/>
    <row r="54362" ht="15"/>
    <row r="54363" ht="15"/>
    <row r="54364" ht="15"/>
    <row r="54365" ht="15"/>
    <row r="54366" ht="15"/>
    <row r="54367" ht="15"/>
    <row r="54368" ht="15"/>
    <row r="54369" ht="15"/>
    <row r="54370" ht="15"/>
    <row r="54371" ht="15"/>
    <row r="54372" ht="15"/>
    <row r="54373" ht="15"/>
    <row r="54374" ht="15"/>
    <row r="54375" ht="15"/>
    <row r="54376" ht="15"/>
    <row r="54377" ht="15"/>
    <row r="54378" ht="15"/>
    <row r="54379" ht="15"/>
    <row r="54380" ht="15"/>
    <row r="54381" ht="15"/>
    <row r="54382" ht="15"/>
    <row r="54383" ht="15"/>
    <row r="54384" ht="15"/>
    <row r="54385" ht="15"/>
    <row r="54386" ht="15"/>
    <row r="54387" ht="15"/>
    <row r="54388" ht="15"/>
    <row r="54389" ht="15"/>
    <row r="54390" ht="15"/>
    <row r="54391" ht="15"/>
    <row r="54392" ht="15"/>
    <row r="54393" ht="15"/>
    <row r="54394" ht="15"/>
    <row r="54395" ht="15"/>
    <row r="54396" ht="15"/>
    <row r="54397" ht="15"/>
    <row r="54398" ht="15"/>
    <row r="54399" ht="15"/>
    <row r="54400" ht="15"/>
    <row r="54401" ht="15"/>
    <row r="54402" ht="15"/>
    <row r="54403" ht="15"/>
    <row r="54404" ht="15"/>
    <row r="54405" ht="15"/>
    <row r="54406" ht="15"/>
    <row r="54407" ht="15"/>
    <row r="54408" ht="15"/>
    <row r="54409" ht="15"/>
    <row r="54410" ht="15"/>
    <row r="54411" ht="15"/>
    <row r="54412" ht="15"/>
    <row r="54413" ht="15"/>
    <row r="54414" ht="15"/>
    <row r="54415" ht="15"/>
    <row r="54416" ht="15"/>
    <row r="54417" ht="15"/>
    <row r="54418" ht="15"/>
    <row r="54419" ht="15"/>
    <row r="54420" ht="15"/>
    <row r="54421" ht="15"/>
    <row r="54422" ht="15"/>
    <row r="54423" ht="15"/>
    <row r="54424" ht="15"/>
    <row r="54425" ht="15"/>
    <row r="54426" ht="15"/>
    <row r="54427" ht="15"/>
    <row r="54428" ht="15"/>
    <row r="54429" ht="15"/>
    <row r="54430" ht="15"/>
    <row r="54431" ht="15"/>
    <row r="54432" ht="15"/>
    <row r="54433" ht="15"/>
    <row r="54434" ht="15"/>
    <row r="54435" ht="15"/>
    <row r="54436" ht="15"/>
    <row r="54437" ht="15"/>
    <row r="54438" ht="15"/>
    <row r="54439" ht="15"/>
    <row r="54440" ht="15"/>
    <row r="54441" ht="15"/>
    <row r="54442" ht="15"/>
    <row r="54443" ht="15"/>
    <row r="54444" ht="15"/>
    <row r="54445" ht="15"/>
    <row r="54446" ht="15"/>
    <row r="54447" ht="15"/>
    <row r="54448" ht="15"/>
    <row r="54449" ht="15"/>
    <row r="54450" ht="15"/>
    <row r="54451" ht="15"/>
    <row r="54452" ht="15"/>
    <row r="54453" ht="15"/>
    <row r="54454" ht="15"/>
    <row r="54455" ht="15"/>
    <row r="54456" ht="15"/>
    <row r="54457" ht="15"/>
    <row r="54458" ht="15"/>
    <row r="54459" ht="15"/>
    <row r="54460" ht="15"/>
    <row r="54461" ht="15"/>
    <row r="54462" ht="15"/>
    <row r="54463" ht="15"/>
    <row r="54464" ht="15"/>
    <row r="54465" ht="15"/>
    <row r="54466" ht="15"/>
    <row r="54467" ht="15"/>
    <row r="54468" ht="15"/>
    <row r="54469" ht="15"/>
    <row r="54470" ht="15"/>
    <row r="54471" ht="15"/>
    <row r="54472" ht="15"/>
    <row r="54473" ht="15"/>
    <row r="54474" ht="15"/>
    <row r="54475" ht="15"/>
    <row r="54476" ht="15"/>
    <row r="54477" ht="15"/>
    <row r="54478" ht="15"/>
    <row r="54479" ht="15"/>
    <row r="54480" ht="15"/>
    <row r="54481" ht="15"/>
    <row r="54482" ht="15"/>
    <row r="54483" ht="15"/>
    <row r="54484" ht="15"/>
    <row r="54485" ht="15"/>
    <row r="54486" ht="15"/>
    <row r="54487" ht="15"/>
    <row r="54488" ht="15"/>
    <row r="54489" ht="15"/>
    <row r="54490" ht="15"/>
    <row r="54491" ht="15"/>
    <row r="54492" ht="15"/>
    <row r="54493" ht="15"/>
    <row r="54494" ht="15"/>
    <row r="54495" ht="15"/>
    <row r="54496" ht="15"/>
    <row r="54497" ht="15"/>
    <row r="54498" ht="15"/>
    <row r="54499" ht="15"/>
    <row r="54500" ht="15"/>
    <row r="54501" ht="15"/>
    <row r="54502" ht="15"/>
    <row r="54503" ht="15"/>
    <row r="54504" ht="15"/>
    <row r="54505" ht="15"/>
    <row r="54506" ht="15"/>
    <row r="54507" ht="15"/>
    <row r="54508" ht="15"/>
    <row r="54509" ht="15"/>
    <row r="54510" ht="15"/>
    <row r="54511" ht="15"/>
    <row r="54512" ht="15"/>
    <row r="54513" ht="15"/>
    <row r="54514" ht="15"/>
    <row r="54515" ht="15"/>
    <row r="54516" ht="15"/>
    <row r="54517" ht="15"/>
    <row r="54518" ht="15"/>
    <row r="54519" ht="15"/>
    <row r="54520" ht="15"/>
    <row r="54521" ht="15"/>
    <row r="54522" ht="15"/>
    <row r="54523" ht="15"/>
    <row r="54524" ht="15"/>
    <row r="54525" ht="15"/>
    <row r="54526" ht="15"/>
    <row r="54527" ht="15"/>
    <row r="54528" ht="15"/>
    <row r="54529" ht="15"/>
    <row r="54530" ht="15"/>
    <row r="54531" ht="15"/>
    <row r="54532" ht="15"/>
    <row r="54533" ht="15"/>
    <row r="54534" ht="15"/>
    <row r="54535" ht="15"/>
    <row r="54536" ht="15"/>
    <row r="54537" ht="15"/>
    <row r="54538" ht="15"/>
    <row r="54539" ht="15"/>
    <row r="54540" ht="15"/>
    <row r="54541" ht="15"/>
    <row r="54542" ht="15"/>
    <row r="54543" ht="15"/>
    <row r="54544" ht="15"/>
    <row r="54545" ht="15"/>
    <row r="54546" ht="15"/>
    <row r="54547" ht="15"/>
    <row r="54548" ht="15"/>
    <row r="54549" ht="15"/>
    <row r="54550" ht="15"/>
    <row r="54551" ht="15"/>
    <row r="54552" ht="15"/>
    <row r="54553" ht="15"/>
    <row r="54554" ht="15"/>
    <row r="54555" ht="15"/>
    <row r="54556" ht="15"/>
    <row r="54557" ht="15"/>
    <row r="54558" ht="15"/>
    <row r="54559" ht="15"/>
    <row r="54560" ht="15"/>
    <row r="54561" ht="15"/>
    <row r="54562" ht="15"/>
    <row r="54563" ht="15"/>
    <row r="54564" ht="15"/>
    <row r="54565" ht="15"/>
    <row r="54566" ht="15"/>
    <row r="54567" ht="15"/>
    <row r="54568" ht="15"/>
    <row r="54569" ht="15"/>
    <row r="54570" ht="15"/>
    <row r="54571" ht="15"/>
    <row r="54572" ht="15"/>
    <row r="54573" ht="15"/>
    <row r="54574" ht="15"/>
    <row r="54575" ht="15"/>
    <row r="54576" ht="15"/>
    <row r="54577" ht="15"/>
    <row r="54578" ht="15"/>
    <row r="54579" ht="15"/>
    <row r="54580" ht="15"/>
    <row r="54581" ht="15"/>
    <row r="54582" ht="15"/>
    <row r="54583" ht="15"/>
    <row r="54584" ht="15"/>
    <row r="54585" ht="15"/>
    <row r="54586" ht="15"/>
    <row r="54587" ht="15"/>
    <row r="54588" ht="15"/>
    <row r="54589" ht="15"/>
    <row r="54590" ht="15"/>
    <row r="54591" ht="15"/>
    <row r="54592" ht="15"/>
    <row r="54593" ht="15"/>
    <row r="54594" ht="15"/>
    <row r="54595" ht="15"/>
    <row r="54596" ht="15"/>
    <row r="54597" ht="15"/>
    <row r="54598" ht="15"/>
    <row r="54599" ht="15"/>
    <row r="54600" ht="15"/>
    <row r="54601" ht="15"/>
    <row r="54602" ht="15"/>
    <row r="54603" ht="15"/>
    <row r="54604" ht="15"/>
    <row r="54605" ht="15"/>
    <row r="54606" ht="15"/>
    <row r="54607" ht="15"/>
    <row r="54608" ht="15"/>
    <row r="54609" ht="15"/>
    <row r="54610" ht="15"/>
    <row r="54611" ht="15"/>
    <row r="54612" ht="15"/>
    <row r="54613" ht="15"/>
    <row r="54614" ht="15"/>
    <row r="54615" ht="15"/>
    <row r="54616" ht="15"/>
    <row r="54617" ht="15"/>
    <row r="54618" ht="15"/>
    <row r="54619" ht="15"/>
    <row r="54620" ht="15"/>
    <row r="54621" ht="15"/>
    <row r="54622" ht="15"/>
    <row r="54623" ht="15"/>
    <row r="54624" ht="15"/>
    <row r="54625" ht="15"/>
    <row r="54626" ht="15"/>
    <row r="54627" ht="15"/>
    <row r="54628" ht="15"/>
    <row r="54629" ht="15"/>
    <row r="54630" ht="15"/>
    <row r="54631" ht="15"/>
    <row r="54632" ht="15"/>
    <row r="54633" ht="15"/>
    <row r="54634" ht="15"/>
    <row r="54635" ht="15"/>
    <row r="54636" ht="15"/>
    <row r="54637" ht="15"/>
    <row r="54638" ht="15"/>
    <row r="54639" ht="15"/>
    <row r="54640" ht="15"/>
    <row r="54641" ht="15"/>
    <row r="54642" ht="15"/>
    <row r="54643" ht="15"/>
    <row r="54644" ht="15"/>
    <row r="54645" ht="15"/>
    <row r="54646" ht="15"/>
    <row r="54647" ht="15"/>
    <row r="54648" ht="15"/>
    <row r="54649" ht="15"/>
    <row r="54650" ht="15"/>
    <row r="54651" ht="15"/>
    <row r="54652" ht="15"/>
    <row r="54653" ht="15"/>
    <row r="54654" ht="15"/>
    <row r="54655" ht="15"/>
    <row r="54656" ht="15"/>
    <row r="54657" ht="15"/>
    <row r="54658" ht="15"/>
    <row r="54659" ht="15"/>
    <row r="54660" ht="15"/>
    <row r="54661" ht="15"/>
    <row r="54662" ht="15"/>
    <row r="54663" ht="15"/>
    <row r="54664" ht="15"/>
    <row r="54665" ht="15"/>
    <row r="54666" ht="15"/>
    <row r="54667" ht="15"/>
    <row r="54668" ht="15"/>
    <row r="54669" ht="15"/>
    <row r="54670" ht="15"/>
    <row r="54671" ht="15"/>
    <row r="54672" ht="15"/>
    <row r="54673" ht="15"/>
    <row r="54674" ht="15"/>
    <row r="54675" ht="15"/>
    <row r="54676" ht="15"/>
    <row r="54677" ht="15"/>
    <row r="54678" ht="15"/>
    <row r="54679" ht="15"/>
    <row r="54680" ht="15"/>
    <row r="54681" ht="15"/>
    <row r="54682" ht="15"/>
    <row r="54683" ht="15"/>
    <row r="54684" ht="15"/>
    <row r="54685" ht="15"/>
    <row r="54686" ht="15"/>
    <row r="54687" ht="15"/>
    <row r="54688" ht="15"/>
    <row r="54689" ht="15"/>
    <row r="54690" ht="15"/>
    <row r="54691" ht="15"/>
    <row r="54692" ht="15"/>
    <row r="54693" ht="15"/>
    <row r="54694" ht="15"/>
    <row r="54695" ht="15"/>
    <row r="54696" ht="15"/>
    <row r="54697" ht="15"/>
    <row r="54698" ht="15"/>
    <row r="54699" ht="15"/>
    <row r="54700" ht="15"/>
    <row r="54701" ht="15"/>
    <row r="54702" ht="15"/>
    <row r="54703" ht="15"/>
    <row r="54704" ht="15"/>
    <row r="54705" ht="15"/>
    <row r="54706" ht="15"/>
    <row r="54707" ht="15"/>
    <row r="54708" ht="15"/>
    <row r="54709" ht="15"/>
    <row r="54710" ht="15"/>
    <row r="54711" ht="15"/>
    <row r="54712" ht="15"/>
    <row r="54713" ht="15"/>
    <row r="54714" ht="15"/>
    <row r="54715" ht="15"/>
    <row r="54716" ht="15"/>
    <row r="54717" ht="15"/>
    <row r="54718" ht="15"/>
    <row r="54719" ht="15"/>
    <row r="54720" ht="15"/>
    <row r="54721" ht="15"/>
    <row r="54722" ht="15"/>
    <row r="54723" ht="15"/>
    <row r="54724" ht="15"/>
    <row r="54725" ht="15"/>
    <row r="54726" ht="15"/>
    <row r="54727" ht="15"/>
    <row r="54728" ht="15"/>
    <row r="54729" ht="15"/>
    <row r="54730" ht="15"/>
    <row r="54731" ht="15"/>
    <row r="54732" ht="15"/>
    <row r="54733" ht="15"/>
    <row r="54734" ht="15"/>
    <row r="54735" ht="15"/>
    <row r="54736" ht="15"/>
    <row r="54737" ht="15"/>
    <row r="54738" ht="15"/>
    <row r="54739" ht="15"/>
    <row r="54740" ht="15"/>
    <row r="54741" ht="15"/>
    <row r="54742" ht="15"/>
    <row r="54743" ht="15"/>
    <row r="54744" ht="15"/>
    <row r="54745" ht="15"/>
    <row r="54746" ht="15"/>
    <row r="54747" ht="15"/>
    <row r="54748" ht="15"/>
    <row r="54749" ht="15"/>
    <row r="54750" ht="15"/>
    <row r="54751" ht="15"/>
    <row r="54752" ht="15"/>
    <row r="54753" ht="15"/>
    <row r="54754" ht="15"/>
    <row r="54755" ht="15"/>
    <row r="54756" ht="15"/>
    <row r="54757" ht="15"/>
    <row r="54758" ht="15"/>
    <row r="54759" ht="15"/>
    <row r="54760" ht="15"/>
    <row r="54761" ht="15"/>
    <row r="54762" ht="15"/>
    <row r="54763" ht="15"/>
    <row r="54764" ht="15"/>
    <row r="54765" ht="15"/>
    <row r="54766" ht="15"/>
    <row r="54767" ht="15"/>
    <row r="54768" ht="15"/>
    <row r="54769" ht="15"/>
    <row r="54770" ht="15"/>
    <row r="54771" ht="15"/>
    <row r="54772" ht="15"/>
    <row r="54773" ht="15"/>
    <row r="54774" ht="15"/>
    <row r="54775" ht="15"/>
    <row r="54776" ht="15"/>
    <row r="54777" ht="15"/>
    <row r="54778" ht="15"/>
    <row r="54779" ht="15"/>
    <row r="54780" ht="15"/>
    <row r="54781" ht="15"/>
    <row r="54782" ht="15"/>
    <row r="54783" ht="15"/>
    <row r="54784" ht="15"/>
    <row r="54785" ht="15"/>
    <row r="54786" ht="15"/>
    <row r="54787" ht="15"/>
    <row r="54788" ht="15"/>
    <row r="54789" ht="15"/>
    <row r="54790" ht="15"/>
    <row r="54791" ht="15"/>
    <row r="54792" ht="15"/>
    <row r="54793" ht="15"/>
    <row r="54794" ht="15"/>
    <row r="54795" ht="15"/>
    <row r="54796" ht="15"/>
    <row r="54797" ht="15"/>
    <row r="54798" ht="15"/>
    <row r="54799" ht="15"/>
    <row r="54800" ht="15"/>
    <row r="54801" ht="15"/>
    <row r="54802" ht="15"/>
    <row r="54803" ht="15"/>
    <row r="54804" ht="15"/>
    <row r="54805" ht="15"/>
    <row r="54806" ht="15"/>
    <row r="54807" ht="15"/>
    <row r="54808" ht="15"/>
    <row r="54809" ht="15"/>
    <row r="54810" ht="15"/>
    <row r="54811" ht="15"/>
    <row r="54812" ht="15"/>
    <row r="54813" ht="15"/>
    <row r="54814" ht="15"/>
    <row r="54815" ht="15"/>
    <row r="54816" ht="15"/>
    <row r="54817" ht="15"/>
    <row r="54818" ht="15"/>
    <row r="54819" ht="15"/>
    <row r="54820" ht="15"/>
    <row r="54821" ht="15"/>
    <row r="54822" ht="15"/>
    <row r="54823" ht="15"/>
    <row r="54824" ht="15"/>
    <row r="54825" ht="15"/>
    <row r="54826" ht="15"/>
    <row r="54827" ht="15"/>
    <row r="54828" ht="15"/>
    <row r="54829" ht="15"/>
    <row r="54830" ht="15"/>
    <row r="54831" ht="15"/>
    <row r="54832" ht="15"/>
    <row r="54833" ht="15"/>
    <row r="54834" ht="15"/>
    <row r="54835" ht="15"/>
    <row r="54836" ht="15"/>
    <row r="54837" ht="15"/>
    <row r="54838" ht="15"/>
    <row r="54839" ht="15"/>
    <row r="54840" ht="15"/>
    <row r="54841" ht="15"/>
    <row r="54842" ht="15"/>
    <row r="54843" ht="15"/>
    <row r="54844" ht="15"/>
    <row r="54845" ht="15"/>
    <row r="54846" ht="15"/>
    <row r="54847" ht="15"/>
    <row r="54848" ht="15"/>
    <row r="54849" ht="15"/>
    <row r="54850" ht="15"/>
    <row r="54851" ht="15"/>
    <row r="54852" ht="15"/>
    <row r="54853" ht="15"/>
    <row r="54854" ht="15"/>
    <row r="54855" ht="15"/>
    <row r="54856" ht="15"/>
    <row r="54857" ht="15"/>
    <row r="54858" ht="15"/>
    <row r="54859" ht="15"/>
    <row r="54860" ht="15"/>
    <row r="54861" ht="15"/>
    <row r="54862" ht="15"/>
    <row r="54863" ht="15"/>
    <row r="54864" ht="15"/>
    <row r="54865" ht="15"/>
    <row r="54866" ht="15"/>
    <row r="54867" ht="15"/>
    <row r="54868" ht="15"/>
    <row r="54869" ht="15"/>
    <row r="54870" ht="15"/>
    <row r="54871" ht="15"/>
    <row r="54872" ht="15"/>
    <row r="54873" ht="15"/>
    <row r="54874" ht="15"/>
    <row r="54875" ht="15"/>
    <row r="54876" ht="15"/>
    <row r="54877" ht="15"/>
    <row r="54878" ht="15"/>
    <row r="54879" ht="15"/>
    <row r="54880" ht="15"/>
    <row r="54881" ht="15"/>
    <row r="54882" ht="15"/>
    <row r="54883" ht="15"/>
    <row r="54884" ht="15"/>
    <row r="54885" ht="15"/>
    <row r="54886" ht="15"/>
    <row r="54887" ht="15"/>
    <row r="54888" ht="15"/>
    <row r="54889" ht="15"/>
    <row r="54890" ht="15"/>
    <row r="54891" ht="15"/>
    <row r="54892" ht="15"/>
    <row r="54893" ht="15"/>
    <row r="54894" ht="15"/>
    <row r="54895" ht="15"/>
    <row r="54896" ht="15"/>
    <row r="54897" ht="15"/>
    <row r="54898" ht="15"/>
    <row r="54899" ht="15"/>
    <row r="54900" ht="15"/>
    <row r="54901" ht="15"/>
    <row r="54902" ht="15"/>
    <row r="54903" ht="15"/>
    <row r="54904" ht="15"/>
    <row r="54905" ht="15"/>
    <row r="54906" ht="15"/>
    <row r="54907" ht="15"/>
    <row r="54908" ht="15"/>
    <row r="54909" ht="15"/>
    <row r="54910" ht="15"/>
    <row r="54911" ht="15"/>
    <row r="54912" ht="15"/>
    <row r="54913" ht="15"/>
    <row r="54914" ht="15"/>
    <row r="54915" ht="15"/>
    <row r="54916" ht="15"/>
    <row r="54917" ht="15"/>
    <row r="54918" ht="15"/>
    <row r="54919" ht="15"/>
    <row r="54920" ht="15"/>
    <row r="54921" ht="15"/>
    <row r="54922" ht="15"/>
    <row r="54923" ht="15"/>
    <row r="54924" ht="15"/>
    <row r="54925" ht="15"/>
    <row r="54926" ht="15"/>
    <row r="54927" ht="15"/>
    <row r="54928" ht="15"/>
    <row r="54929" ht="15"/>
    <row r="54930" ht="15"/>
    <row r="54931" ht="15"/>
    <row r="54932" ht="15"/>
    <row r="54933" ht="15"/>
    <row r="54934" ht="15"/>
    <row r="54935" ht="15"/>
    <row r="54936" ht="15"/>
    <row r="54937" ht="15"/>
    <row r="54938" ht="15"/>
    <row r="54939" ht="15"/>
    <row r="54940" ht="15"/>
    <row r="54941" ht="15"/>
    <row r="54942" ht="15"/>
    <row r="54943" ht="15"/>
    <row r="54944" ht="15"/>
    <row r="54945" ht="15"/>
    <row r="54946" ht="15"/>
    <row r="54947" ht="15"/>
    <row r="54948" ht="15"/>
    <row r="54949" ht="15"/>
    <row r="54950" ht="15"/>
    <row r="54951" ht="15"/>
    <row r="54952" ht="15"/>
    <row r="54953" ht="15"/>
    <row r="54954" ht="15"/>
    <row r="54955" ht="15"/>
    <row r="54956" ht="15"/>
    <row r="54957" ht="15"/>
    <row r="54958" ht="15"/>
    <row r="54959" ht="15"/>
    <row r="54960" ht="15"/>
    <row r="54961" ht="15"/>
    <row r="54962" ht="15"/>
    <row r="54963" ht="15"/>
    <row r="54964" ht="15"/>
    <row r="54965" ht="15"/>
    <row r="54966" ht="15"/>
    <row r="54967" ht="15"/>
    <row r="54968" ht="15"/>
    <row r="54969" ht="15"/>
    <row r="54970" ht="15"/>
    <row r="54971" ht="15"/>
    <row r="54972" ht="15"/>
    <row r="54973" ht="15"/>
    <row r="54974" ht="15"/>
    <row r="54975" ht="15"/>
    <row r="54976" ht="15"/>
    <row r="54977" ht="15"/>
    <row r="54978" ht="15"/>
    <row r="54979" ht="15"/>
    <row r="54980" ht="15"/>
    <row r="54981" ht="15"/>
    <row r="54982" ht="15"/>
    <row r="54983" ht="15"/>
    <row r="54984" ht="15"/>
    <row r="54985" ht="15"/>
    <row r="54986" ht="15"/>
    <row r="54987" ht="15"/>
    <row r="54988" ht="15"/>
    <row r="54989" ht="15"/>
    <row r="54990" ht="15"/>
    <row r="54991" ht="15"/>
    <row r="54992" ht="15"/>
    <row r="54993" ht="15"/>
    <row r="54994" ht="15"/>
    <row r="54995" ht="15"/>
    <row r="54996" ht="15"/>
    <row r="54997" ht="15"/>
    <row r="54998" ht="15"/>
    <row r="54999" ht="15"/>
    <row r="55000" ht="15"/>
    <row r="55001" ht="15"/>
    <row r="55002" ht="15"/>
    <row r="55003" ht="15"/>
    <row r="55004" ht="15"/>
    <row r="55005" ht="15"/>
    <row r="55006" ht="15"/>
    <row r="55007" ht="15"/>
    <row r="55008" ht="15"/>
    <row r="55009" ht="15"/>
    <row r="55010" ht="15"/>
    <row r="55011" ht="15"/>
    <row r="55012" ht="15"/>
    <row r="55013" ht="15"/>
    <row r="55014" ht="15"/>
    <row r="55015" ht="15"/>
    <row r="55016" ht="15"/>
    <row r="55017" ht="15"/>
    <row r="55018" ht="15"/>
    <row r="55019" ht="15"/>
    <row r="55020" ht="15"/>
    <row r="55021" ht="15"/>
    <row r="55022" ht="15"/>
    <row r="55023" ht="15"/>
    <row r="55024" ht="15"/>
    <row r="55025" ht="15"/>
    <row r="55026" ht="15"/>
    <row r="55027" ht="15"/>
    <row r="55028" ht="15"/>
    <row r="55029" ht="15"/>
    <row r="55030" ht="15"/>
    <row r="55031" ht="15"/>
    <row r="55032" ht="15"/>
    <row r="55033" ht="15"/>
    <row r="55034" ht="15"/>
    <row r="55035" ht="15"/>
    <row r="55036" ht="15"/>
    <row r="55037" ht="15"/>
    <row r="55038" ht="15"/>
    <row r="55039" ht="15"/>
    <row r="55040" ht="15"/>
    <row r="55041" ht="15"/>
    <row r="55042" ht="15"/>
    <row r="55043" ht="15"/>
    <row r="55044" ht="15"/>
    <row r="55045" ht="15"/>
    <row r="55046" ht="15"/>
    <row r="55047" ht="15"/>
    <row r="55048" ht="15"/>
    <row r="55049" ht="15"/>
    <row r="55050" ht="15"/>
    <row r="55051" ht="15"/>
    <row r="55052" ht="15"/>
    <row r="55053" ht="15"/>
    <row r="55054" ht="15"/>
    <row r="55055" ht="15"/>
    <row r="55056" ht="15"/>
    <row r="55057" ht="15"/>
    <row r="55058" ht="15"/>
    <row r="55059" ht="15"/>
    <row r="55060" ht="15"/>
    <row r="55061" ht="15"/>
    <row r="55062" ht="15"/>
    <row r="55063" ht="15"/>
    <row r="55064" ht="15"/>
    <row r="55065" ht="15"/>
    <row r="55066" ht="15"/>
    <row r="55067" ht="15"/>
    <row r="55068" ht="15"/>
    <row r="55069" ht="15"/>
    <row r="55070" ht="15"/>
    <row r="55071" ht="15"/>
    <row r="55072" ht="15"/>
    <row r="55073" ht="15"/>
    <row r="55074" ht="15"/>
    <row r="55075" ht="15"/>
    <row r="55076" ht="15"/>
    <row r="55077" ht="15"/>
    <row r="55078" ht="15"/>
    <row r="55079" ht="15"/>
    <row r="55080" ht="15"/>
    <row r="55081" ht="15"/>
    <row r="55082" ht="15"/>
    <row r="55083" ht="15"/>
    <row r="55084" ht="15"/>
    <row r="55085" ht="15"/>
    <row r="55086" ht="15"/>
    <row r="55087" ht="15"/>
    <row r="55088" ht="15"/>
    <row r="55089" ht="15"/>
    <row r="55090" ht="15"/>
    <row r="55091" ht="15"/>
    <row r="55092" ht="15"/>
    <row r="55093" ht="15"/>
    <row r="55094" ht="15"/>
    <row r="55095" ht="15"/>
    <row r="55096" ht="15"/>
    <row r="55097" ht="15"/>
    <row r="55098" ht="15"/>
    <row r="55099" ht="15"/>
    <row r="55100" ht="15"/>
    <row r="55101" ht="15"/>
    <row r="55102" ht="15"/>
    <row r="55103" ht="15"/>
    <row r="55104" ht="15"/>
    <row r="55105" ht="15"/>
    <row r="55106" ht="15"/>
    <row r="55107" ht="15"/>
    <row r="55108" ht="15"/>
    <row r="55109" ht="15"/>
    <row r="55110" ht="15"/>
    <row r="55111" ht="15"/>
    <row r="55112" ht="15"/>
    <row r="55113" ht="15"/>
    <row r="55114" ht="15"/>
    <row r="55115" ht="15"/>
    <row r="55116" ht="15"/>
    <row r="55117" ht="15"/>
    <row r="55118" ht="15"/>
    <row r="55119" ht="15"/>
    <row r="55120" ht="15"/>
    <row r="55121" ht="15"/>
    <row r="55122" ht="15"/>
    <row r="55123" ht="15"/>
    <row r="55124" ht="15"/>
    <row r="55125" ht="15"/>
    <row r="55126" ht="15"/>
    <row r="55127" ht="15"/>
    <row r="55128" ht="15"/>
    <row r="55129" ht="15"/>
    <row r="55130" ht="15"/>
    <row r="55131" ht="15"/>
    <row r="55132" ht="15"/>
    <row r="55133" ht="15"/>
    <row r="55134" ht="15"/>
    <row r="55135" ht="15"/>
    <row r="55136" ht="15"/>
    <row r="55137" ht="15"/>
    <row r="55138" ht="15"/>
    <row r="55139" ht="15"/>
    <row r="55140" ht="15"/>
    <row r="55141" ht="15"/>
    <row r="55142" ht="15"/>
    <row r="55143" ht="15"/>
    <row r="55144" ht="15"/>
    <row r="55145" ht="15"/>
    <row r="55146" ht="15"/>
    <row r="55147" ht="15"/>
    <row r="55148" ht="15"/>
    <row r="55149" ht="15"/>
    <row r="55150" ht="15"/>
    <row r="55151" ht="15"/>
    <row r="55152" ht="15"/>
    <row r="55153" ht="15"/>
    <row r="55154" ht="15"/>
    <row r="55155" ht="15"/>
    <row r="55156" ht="15"/>
    <row r="55157" ht="15"/>
    <row r="55158" ht="15"/>
    <row r="55159" ht="15"/>
    <row r="55160" ht="15"/>
    <row r="55161" ht="15"/>
    <row r="55162" ht="15"/>
    <row r="55163" ht="15"/>
    <row r="55164" ht="15"/>
    <row r="55165" ht="15"/>
    <row r="55166" ht="15"/>
    <row r="55167" ht="15"/>
    <row r="55168" ht="15"/>
    <row r="55169" ht="15"/>
    <row r="55170" ht="15"/>
    <row r="55171" ht="15"/>
    <row r="55172" ht="15"/>
    <row r="55173" ht="15"/>
    <row r="55174" ht="15"/>
    <row r="55175" ht="15"/>
    <row r="55176" ht="15"/>
    <row r="55177" ht="15"/>
    <row r="55178" ht="15"/>
    <row r="55179" ht="15"/>
    <row r="55180" ht="15"/>
    <row r="55181" ht="15"/>
    <row r="55182" ht="15"/>
    <row r="55183" ht="15"/>
    <row r="55184" ht="15"/>
    <row r="55185" ht="15"/>
    <row r="55186" ht="15"/>
    <row r="55187" ht="15"/>
    <row r="55188" ht="15"/>
    <row r="55189" ht="15"/>
    <row r="55190" ht="15"/>
    <row r="55191" ht="15"/>
    <row r="55192" ht="15"/>
    <row r="55193" ht="15"/>
    <row r="55194" ht="15"/>
    <row r="55195" ht="15"/>
    <row r="55196" ht="15"/>
    <row r="55197" ht="15"/>
    <row r="55198" ht="15"/>
    <row r="55199" ht="15"/>
    <row r="55200" ht="15"/>
    <row r="55201" ht="15"/>
    <row r="55202" ht="15"/>
    <row r="55203" ht="15"/>
    <row r="55204" ht="15"/>
    <row r="55205" ht="15"/>
    <row r="55206" ht="15"/>
    <row r="55207" ht="15"/>
    <row r="55208" ht="15"/>
    <row r="55209" ht="15"/>
    <row r="55210" ht="15"/>
    <row r="55211" ht="15"/>
    <row r="55212" ht="15"/>
    <row r="55213" ht="15"/>
    <row r="55214" ht="15"/>
    <row r="55215" ht="15"/>
    <row r="55216" ht="15"/>
    <row r="55217" ht="15"/>
    <row r="55218" ht="15"/>
    <row r="55219" ht="15"/>
    <row r="55220" ht="15"/>
    <row r="55221" ht="15"/>
    <row r="55222" ht="15"/>
    <row r="55223" ht="15"/>
    <row r="55224" ht="15"/>
    <row r="55225" ht="15"/>
    <row r="55226" ht="15"/>
    <row r="55227" ht="15"/>
    <row r="55228" ht="15"/>
    <row r="55229" ht="15"/>
    <row r="55230" ht="15"/>
    <row r="55231" ht="15"/>
    <row r="55232" ht="15"/>
    <row r="55233" ht="15"/>
    <row r="55234" ht="15"/>
    <row r="55235" ht="15"/>
    <row r="55236" ht="15"/>
    <row r="55237" ht="15"/>
    <row r="55238" ht="15"/>
    <row r="55239" ht="15"/>
    <row r="55240" ht="15"/>
    <row r="55241" ht="15"/>
    <row r="55242" ht="15"/>
    <row r="55243" ht="15"/>
    <row r="55244" ht="15"/>
    <row r="55245" ht="15"/>
    <row r="55246" ht="15"/>
    <row r="55247" ht="15"/>
    <row r="55248" ht="15"/>
    <row r="55249" ht="15"/>
    <row r="55250" ht="15"/>
    <row r="55251" ht="15"/>
    <row r="55252" ht="15"/>
    <row r="55253" ht="15"/>
    <row r="55254" ht="15"/>
    <row r="55255" ht="15"/>
    <row r="55256" ht="15"/>
    <row r="55257" ht="15"/>
    <row r="55258" ht="15"/>
    <row r="55259" ht="15"/>
    <row r="55260" ht="15"/>
    <row r="55261" ht="15"/>
    <row r="55262" ht="15"/>
    <row r="55263" ht="15"/>
    <row r="55264" ht="15"/>
    <row r="55265" ht="15"/>
    <row r="55266" ht="15"/>
    <row r="55267" ht="15"/>
    <row r="55268" ht="15"/>
    <row r="55269" ht="15"/>
    <row r="55270" ht="15"/>
    <row r="55271" ht="15"/>
    <row r="55272" ht="15"/>
    <row r="55273" ht="15"/>
    <row r="55274" ht="15"/>
    <row r="55275" ht="15"/>
    <row r="55276" ht="15"/>
    <row r="55277" ht="15"/>
    <row r="55278" ht="15"/>
    <row r="55279" ht="15"/>
    <row r="55280" ht="15"/>
    <row r="55281" ht="15"/>
    <row r="55282" ht="15"/>
    <row r="55283" ht="15"/>
    <row r="55284" ht="15"/>
    <row r="55285" ht="15"/>
    <row r="55286" ht="15"/>
    <row r="55287" ht="15"/>
    <row r="55288" ht="15"/>
    <row r="55289" ht="15"/>
    <row r="55290" ht="15"/>
    <row r="55291" ht="15"/>
    <row r="55292" ht="15"/>
    <row r="55293" ht="15"/>
    <row r="55294" ht="15"/>
    <row r="55295" ht="15"/>
    <row r="55296" ht="15"/>
    <row r="55297" ht="15"/>
    <row r="55298" ht="15"/>
    <row r="55299" ht="15"/>
    <row r="55300" ht="15"/>
    <row r="55301" ht="15"/>
    <row r="55302" ht="15"/>
    <row r="55303" ht="15"/>
    <row r="55304" ht="15"/>
    <row r="55305" ht="15"/>
    <row r="55306" ht="15"/>
    <row r="55307" ht="15"/>
    <row r="55308" ht="15"/>
    <row r="55309" ht="15"/>
    <row r="55310" ht="15"/>
    <row r="55311" ht="15"/>
    <row r="55312" ht="15"/>
    <row r="55313" ht="15"/>
    <row r="55314" ht="15"/>
    <row r="55315" ht="15"/>
    <row r="55316" ht="15"/>
    <row r="55317" ht="15"/>
    <row r="55318" ht="15"/>
    <row r="55319" ht="15"/>
    <row r="55320" ht="15"/>
    <row r="55321" ht="15"/>
    <row r="55322" ht="15"/>
    <row r="55323" ht="15"/>
    <row r="55324" ht="15"/>
    <row r="55325" ht="15"/>
    <row r="55326" ht="15"/>
    <row r="55327" ht="15"/>
    <row r="55328" ht="15"/>
    <row r="55329" ht="15"/>
    <row r="55330" ht="15"/>
    <row r="55331" ht="15"/>
    <row r="55332" ht="15"/>
    <row r="55333" ht="15"/>
    <row r="55334" ht="15"/>
    <row r="55335" ht="15"/>
    <row r="55336" ht="15"/>
    <row r="55337" ht="15"/>
    <row r="55338" ht="15"/>
    <row r="55339" ht="15"/>
    <row r="55340" ht="15"/>
    <row r="55341" ht="15"/>
    <row r="55342" ht="15"/>
    <row r="55343" ht="15"/>
    <row r="55344" ht="15"/>
    <row r="55345" ht="15"/>
    <row r="55346" ht="15"/>
    <row r="55347" ht="15"/>
    <row r="55348" ht="15"/>
    <row r="55349" ht="15"/>
    <row r="55350" ht="15"/>
    <row r="55351" ht="15"/>
    <row r="55352" ht="15"/>
    <row r="55353" ht="15"/>
    <row r="55354" ht="15"/>
    <row r="55355" ht="15"/>
    <row r="55356" ht="15"/>
    <row r="55357" ht="15"/>
    <row r="55358" ht="15"/>
    <row r="55359" ht="15"/>
    <row r="55360" ht="15"/>
    <row r="55361" ht="15"/>
    <row r="55362" ht="15"/>
    <row r="55363" ht="15"/>
    <row r="55364" ht="15"/>
    <row r="55365" ht="15"/>
    <row r="55366" ht="15"/>
    <row r="55367" ht="15"/>
    <row r="55368" ht="15"/>
    <row r="55369" ht="15"/>
    <row r="55370" ht="15"/>
    <row r="55371" ht="15"/>
    <row r="55372" ht="15"/>
    <row r="55373" ht="15"/>
    <row r="55374" ht="15"/>
    <row r="55375" ht="15"/>
    <row r="55376" ht="15"/>
    <row r="55377" ht="15"/>
    <row r="55378" ht="15"/>
    <row r="55379" ht="15"/>
    <row r="55380" ht="15"/>
    <row r="55381" ht="15"/>
    <row r="55382" ht="15"/>
    <row r="55383" ht="15"/>
    <row r="55384" ht="15"/>
    <row r="55385" ht="15"/>
    <row r="55386" ht="15"/>
    <row r="55387" ht="15"/>
    <row r="55388" ht="15"/>
    <row r="55389" ht="15"/>
    <row r="55390" ht="15"/>
    <row r="55391" ht="15"/>
    <row r="55392" ht="15"/>
    <row r="55393" ht="15"/>
    <row r="55394" ht="15"/>
    <row r="55395" ht="15"/>
    <row r="55396" ht="15"/>
    <row r="55397" ht="15"/>
    <row r="55398" ht="15"/>
    <row r="55399" ht="15"/>
    <row r="55400" ht="15"/>
    <row r="55401" ht="15"/>
    <row r="55402" ht="15"/>
    <row r="55403" ht="15"/>
    <row r="55404" ht="15"/>
    <row r="55405" ht="15"/>
    <row r="55406" ht="15"/>
    <row r="55407" ht="15"/>
    <row r="55408" ht="15"/>
    <row r="55409" ht="15"/>
    <row r="55410" ht="15"/>
    <row r="55411" ht="15"/>
    <row r="55412" ht="15"/>
    <row r="55413" ht="15"/>
    <row r="55414" ht="15"/>
    <row r="55415" ht="15"/>
    <row r="55416" ht="15"/>
    <row r="55417" ht="15"/>
    <row r="55418" ht="15"/>
    <row r="55419" ht="15"/>
    <row r="55420" ht="15"/>
    <row r="55421" ht="15"/>
    <row r="55422" ht="15"/>
    <row r="55423" ht="15"/>
    <row r="55424" ht="15"/>
    <row r="55425" ht="15"/>
    <row r="55426" ht="15"/>
    <row r="55427" ht="15"/>
    <row r="55428" ht="15"/>
    <row r="55429" ht="15"/>
    <row r="55430" ht="15"/>
    <row r="55431" ht="15"/>
    <row r="55432" ht="15"/>
    <row r="55433" ht="15"/>
    <row r="55434" ht="15"/>
    <row r="55435" ht="15"/>
    <row r="55436" ht="15"/>
    <row r="55437" ht="15"/>
    <row r="55438" ht="15"/>
    <row r="55439" ht="15"/>
    <row r="55440" ht="15"/>
    <row r="55441" ht="15"/>
    <row r="55442" ht="15"/>
    <row r="55443" ht="15"/>
    <row r="55444" ht="15"/>
    <row r="55445" ht="15"/>
    <row r="55446" ht="15"/>
    <row r="55447" ht="15"/>
    <row r="55448" ht="15"/>
    <row r="55449" ht="15"/>
    <row r="55450" ht="15"/>
    <row r="55451" ht="15"/>
    <row r="55452" ht="15"/>
    <row r="55453" ht="15"/>
    <row r="55454" ht="15"/>
    <row r="55455" ht="15"/>
    <row r="55456" ht="15"/>
    <row r="55457" ht="15"/>
    <row r="55458" ht="15"/>
    <row r="55459" ht="15"/>
    <row r="55460" ht="15"/>
    <row r="55461" ht="15"/>
    <row r="55462" ht="15"/>
    <row r="55463" ht="15"/>
    <row r="55464" ht="15"/>
    <row r="55465" ht="15"/>
    <row r="55466" ht="15"/>
    <row r="55467" ht="15"/>
    <row r="55468" ht="15"/>
    <row r="55469" ht="15"/>
    <row r="55470" ht="15"/>
    <row r="55471" ht="15"/>
    <row r="55472" ht="15"/>
    <row r="55473" ht="15"/>
    <row r="55474" ht="15"/>
    <row r="55475" ht="15"/>
    <row r="55476" ht="15"/>
    <row r="55477" ht="15"/>
    <row r="55478" ht="15"/>
    <row r="55479" ht="15"/>
    <row r="55480" ht="15"/>
    <row r="55481" ht="15"/>
    <row r="55482" ht="15"/>
    <row r="55483" ht="15"/>
    <row r="55484" ht="15"/>
    <row r="55485" ht="15"/>
    <row r="55486" ht="15"/>
    <row r="55487" ht="15"/>
    <row r="55488" ht="15"/>
    <row r="55489" ht="15"/>
    <row r="55490" ht="15"/>
    <row r="55491" ht="15"/>
    <row r="55492" ht="15"/>
    <row r="55493" ht="15"/>
    <row r="55494" ht="15"/>
    <row r="55495" ht="15"/>
    <row r="55496" ht="15"/>
    <row r="55497" ht="15"/>
    <row r="55498" ht="15"/>
    <row r="55499" ht="15"/>
    <row r="55500" ht="15"/>
    <row r="55501" ht="15"/>
    <row r="55502" ht="15"/>
    <row r="55503" ht="15"/>
    <row r="55504" ht="15"/>
    <row r="55505" ht="15"/>
    <row r="55506" ht="15"/>
    <row r="55507" ht="15"/>
    <row r="55508" ht="15"/>
    <row r="55509" ht="15"/>
    <row r="55510" ht="15"/>
    <row r="55511" ht="15"/>
    <row r="55512" ht="15"/>
    <row r="55513" ht="15"/>
    <row r="55514" ht="15"/>
    <row r="55515" ht="15"/>
    <row r="55516" ht="15"/>
    <row r="55517" ht="15"/>
    <row r="55518" ht="15"/>
    <row r="55519" ht="15"/>
    <row r="55520" ht="15"/>
    <row r="55521" ht="15"/>
    <row r="55522" ht="15"/>
    <row r="55523" ht="15"/>
    <row r="55524" ht="15"/>
    <row r="55525" ht="15"/>
    <row r="55526" ht="15"/>
    <row r="55527" ht="15"/>
    <row r="55528" ht="15"/>
    <row r="55529" ht="15"/>
    <row r="55530" ht="15"/>
    <row r="55531" ht="15"/>
    <row r="55532" ht="15"/>
    <row r="55533" ht="15"/>
    <row r="55534" ht="15"/>
    <row r="55535" ht="15"/>
    <row r="55536" ht="15"/>
    <row r="55537" ht="15"/>
    <row r="55538" ht="15"/>
    <row r="55539" ht="15"/>
    <row r="55540" ht="15"/>
    <row r="55541" ht="15"/>
    <row r="55542" ht="15"/>
    <row r="55543" ht="15"/>
    <row r="55544" ht="15"/>
    <row r="55545" ht="15"/>
    <row r="55546" ht="15"/>
    <row r="55547" ht="15"/>
    <row r="55548" ht="15"/>
    <row r="55549" ht="15"/>
    <row r="55550" ht="15"/>
    <row r="55551" ht="15"/>
    <row r="55552" ht="15"/>
    <row r="55553" ht="15"/>
    <row r="55554" ht="15"/>
    <row r="55555" ht="15"/>
    <row r="55556" ht="15"/>
    <row r="55557" ht="15"/>
    <row r="55558" ht="15"/>
    <row r="55559" ht="15"/>
    <row r="55560" ht="15"/>
    <row r="55561" ht="15"/>
    <row r="55562" ht="15"/>
    <row r="55563" ht="15"/>
    <row r="55564" ht="15"/>
    <row r="55565" ht="15"/>
    <row r="55566" ht="15"/>
    <row r="55567" ht="15"/>
    <row r="55568" ht="15"/>
    <row r="55569" ht="15"/>
    <row r="55570" ht="15"/>
    <row r="55571" ht="15"/>
    <row r="55572" ht="15"/>
    <row r="55573" ht="15"/>
    <row r="55574" ht="15"/>
    <row r="55575" ht="15"/>
    <row r="55576" ht="15"/>
    <row r="55577" ht="15"/>
    <row r="55578" ht="15"/>
    <row r="55579" ht="15"/>
    <row r="55580" ht="15"/>
    <row r="55581" ht="15"/>
    <row r="55582" ht="15"/>
    <row r="55583" ht="15"/>
    <row r="55584" ht="15"/>
    <row r="55585" ht="15"/>
    <row r="55586" ht="15"/>
    <row r="55587" ht="15"/>
    <row r="55588" ht="15"/>
    <row r="55589" ht="15"/>
    <row r="55590" ht="15"/>
    <row r="55591" ht="15"/>
    <row r="55592" ht="15"/>
    <row r="55593" ht="15"/>
    <row r="55594" ht="15"/>
    <row r="55595" ht="15"/>
    <row r="55596" ht="15"/>
    <row r="55597" ht="15"/>
    <row r="55598" ht="15"/>
    <row r="55599" ht="15"/>
    <row r="55600" ht="15"/>
    <row r="55601" ht="15"/>
    <row r="55602" ht="15"/>
    <row r="55603" ht="15"/>
    <row r="55604" ht="15"/>
    <row r="55605" ht="15"/>
    <row r="55606" ht="15"/>
    <row r="55607" ht="15"/>
    <row r="55608" ht="15"/>
    <row r="55609" ht="15"/>
    <row r="55610" ht="15"/>
    <row r="55611" ht="15"/>
    <row r="55612" ht="15"/>
    <row r="55613" ht="15"/>
    <row r="55614" ht="15"/>
    <row r="55615" ht="15"/>
    <row r="55616" ht="15"/>
    <row r="55617" ht="15"/>
    <row r="55618" ht="15"/>
    <row r="55619" ht="15"/>
    <row r="55620" ht="15"/>
    <row r="55621" ht="15"/>
    <row r="55622" ht="15"/>
    <row r="55623" ht="15"/>
    <row r="55624" ht="15"/>
    <row r="55625" ht="15"/>
    <row r="55626" ht="15"/>
    <row r="55627" ht="15"/>
    <row r="55628" ht="15"/>
    <row r="55629" ht="15"/>
    <row r="55630" ht="15"/>
    <row r="55631" ht="15"/>
    <row r="55632" ht="15"/>
    <row r="55633" ht="15"/>
    <row r="55634" ht="15"/>
    <row r="55635" ht="15"/>
    <row r="55636" ht="15"/>
    <row r="55637" ht="15"/>
    <row r="55638" ht="15"/>
    <row r="55639" ht="15"/>
    <row r="55640" ht="15"/>
    <row r="55641" ht="15"/>
    <row r="55642" ht="15"/>
    <row r="55643" ht="15"/>
    <row r="55644" ht="15"/>
    <row r="55645" ht="15"/>
    <row r="55646" ht="15"/>
    <row r="55647" ht="15"/>
    <row r="55648" ht="15"/>
    <row r="55649" ht="15"/>
    <row r="55650" ht="15"/>
    <row r="55651" ht="15"/>
    <row r="55652" ht="15"/>
    <row r="55653" ht="15"/>
    <row r="55654" ht="15"/>
    <row r="55655" ht="15"/>
    <row r="55656" ht="15"/>
    <row r="55657" ht="15"/>
    <row r="55658" ht="15"/>
    <row r="55659" ht="15"/>
    <row r="55660" ht="15"/>
    <row r="55661" ht="15"/>
    <row r="55662" ht="15"/>
    <row r="55663" ht="15"/>
    <row r="55664" ht="15"/>
    <row r="55665" ht="15"/>
    <row r="55666" ht="15"/>
    <row r="55667" ht="15"/>
    <row r="55668" ht="15"/>
    <row r="55669" ht="15"/>
    <row r="55670" ht="15"/>
    <row r="55671" ht="15"/>
    <row r="55672" ht="15"/>
    <row r="55673" ht="15"/>
    <row r="55674" ht="15"/>
    <row r="55675" ht="15"/>
    <row r="55676" ht="15"/>
    <row r="55677" ht="15"/>
    <row r="55678" ht="15"/>
    <row r="55679" ht="15"/>
    <row r="55680" ht="15"/>
    <row r="55681" ht="15"/>
    <row r="55682" ht="15"/>
    <row r="55683" ht="15"/>
    <row r="55684" ht="15"/>
    <row r="55685" ht="15"/>
    <row r="55686" ht="15"/>
    <row r="55687" ht="15"/>
    <row r="55688" ht="15"/>
    <row r="55689" ht="15"/>
    <row r="55690" ht="15"/>
    <row r="55691" ht="15"/>
    <row r="55692" ht="15"/>
    <row r="55693" ht="15"/>
    <row r="55694" ht="15"/>
    <row r="55695" ht="15"/>
    <row r="55696" ht="15"/>
    <row r="55697" ht="15"/>
    <row r="55698" ht="15"/>
    <row r="55699" ht="15"/>
    <row r="55700" ht="15"/>
    <row r="55701" ht="15"/>
    <row r="55702" ht="15"/>
    <row r="55703" ht="15"/>
    <row r="55704" ht="15"/>
    <row r="55705" ht="15"/>
    <row r="55706" ht="15"/>
    <row r="55707" ht="15"/>
    <row r="55708" ht="15"/>
    <row r="55709" ht="15"/>
    <row r="55710" ht="15"/>
    <row r="55711" ht="15"/>
    <row r="55712" ht="15"/>
    <row r="55713" ht="15"/>
    <row r="55714" ht="15"/>
    <row r="55715" ht="15"/>
    <row r="55716" ht="15"/>
    <row r="55717" ht="15"/>
    <row r="55718" ht="15"/>
    <row r="55719" ht="15"/>
    <row r="55720" ht="15"/>
    <row r="55721" ht="15"/>
    <row r="55722" ht="15"/>
    <row r="55723" ht="15"/>
    <row r="55724" ht="15"/>
    <row r="55725" ht="15"/>
    <row r="55726" ht="15"/>
    <row r="55727" ht="15"/>
    <row r="55728" ht="15"/>
    <row r="55729" ht="15"/>
    <row r="55730" ht="15"/>
    <row r="55731" ht="15"/>
    <row r="55732" ht="15"/>
    <row r="55733" ht="15"/>
    <row r="55734" ht="15"/>
    <row r="55735" ht="15"/>
    <row r="55736" ht="15"/>
    <row r="55737" ht="15"/>
    <row r="55738" ht="15"/>
    <row r="55739" ht="15"/>
    <row r="55740" ht="15"/>
    <row r="55741" ht="15"/>
    <row r="55742" ht="15"/>
    <row r="55743" ht="15"/>
    <row r="55744" ht="15"/>
    <row r="55745" ht="15"/>
    <row r="55746" ht="15"/>
    <row r="55747" ht="15"/>
    <row r="55748" ht="15"/>
    <row r="55749" ht="15"/>
    <row r="55750" ht="15"/>
    <row r="55751" ht="15"/>
    <row r="55752" ht="15"/>
    <row r="55753" ht="15"/>
    <row r="55754" ht="15"/>
    <row r="55755" ht="15"/>
    <row r="55756" ht="15"/>
    <row r="55757" ht="15"/>
    <row r="55758" ht="15"/>
    <row r="55759" ht="15"/>
    <row r="55760" ht="15"/>
    <row r="55761" ht="15"/>
    <row r="55762" ht="15"/>
    <row r="55763" ht="15"/>
    <row r="55764" ht="15"/>
    <row r="55765" ht="15"/>
    <row r="55766" ht="15"/>
    <row r="55767" ht="15"/>
    <row r="55768" ht="15"/>
    <row r="55769" ht="15"/>
    <row r="55770" ht="15"/>
    <row r="55771" ht="15"/>
    <row r="55772" ht="15"/>
    <row r="55773" ht="15"/>
    <row r="55774" ht="15"/>
    <row r="55775" ht="15"/>
    <row r="55776" ht="15"/>
    <row r="55777" ht="15"/>
    <row r="55778" ht="15"/>
    <row r="55779" ht="15"/>
    <row r="55780" ht="15"/>
    <row r="55781" ht="15"/>
    <row r="55782" ht="15"/>
    <row r="55783" ht="15"/>
    <row r="55784" ht="15"/>
    <row r="55785" ht="15"/>
    <row r="55786" ht="15"/>
    <row r="55787" ht="15"/>
    <row r="55788" ht="15"/>
    <row r="55789" ht="15"/>
    <row r="55790" ht="15"/>
    <row r="55791" ht="15"/>
    <row r="55792" ht="15"/>
    <row r="55793" ht="15"/>
    <row r="55794" ht="15"/>
    <row r="55795" ht="15"/>
    <row r="55796" ht="15"/>
    <row r="55797" ht="15"/>
    <row r="55798" ht="15"/>
    <row r="55799" ht="15"/>
    <row r="55800" ht="15"/>
    <row r="55801" ht="15"/>
    <row r="55802" ht="15"/>
    <row r="55803" ht="15"/>
    <row r="55804" ht="15"/>
    <row r="55805" ht="15"/>
    <row r="55806" ht="15"/>
    <row r="55807" ht="15"/>
    <row r="55808" ht="15"/>
    <row r="55809" ht="15"/>
    <row r="55810" ht="15"/>
    <row r="55811" ht="15"/>
    <row r="55812" ht="15"/>
    <row r="55813" ht="15"/>
    <row r="55814" ht="15"/>
    <row r="55815" ht="15"/>
    <row r="55816" ht="15"/>
    <row r="55817" ht="15"/>
    <row r="55818" ht="15"/>
    <row r="55819" ht="15"/>
    <row r="55820" ht="15"/>
    <row r="55821" ht="15"/>
    <row r="55822" ht="15"/>
    <row r="55823" ht="15"/>
    <row r="55824" ht="15"/>
    <row r="55825" ht="15"/>
    <row r="55826" ht="15"/>
    <row r="55827" ht="15"/>
    <row r="55828" ht="15"/>
    <row r="55829" ht="15"/>
    <row r="55830" ht="15"/>
    <row r="55831" ht="15"/>
    <row r="55832" ht="15"/>
    <row r="55833" ht="15"/>
    <row r="55834" ht="15"/>
    <row r="55835" ht="15"/>
    <row r="55836" ht="15"/>
    <row r="55837" ht="15"/>
    <row r="55838" ht="15"/>
    <row r="55839" ht="15"/>
    <row r="55840" ht="15"/>
    <row r="55841" ht="15"/>
    <row r="55842" ht="15"/>
    <row r="55843" ht="15"/>
    <row r="55844" ht="15"/>
    <row r="55845" ht="15"/>
    <row r="55846" ht="15"/>
    <row r="55847" ht="15"/>
    <row r="55848" ht="15"/>
    <row r="55849" ht="15"/>
    <row r="55850" ht="15"/>
    <row r="55851" ht="15"/>
    <row r="55852" ht="15"/>
    <row r="55853" ht="15"/>
    <row r="55854" ht="15"/>
    <row r="55855" ht="15"/>
    <row r="55856" ht="15"/>
    <row r="55857" ht="15"/>
    <row r="55858" ht="15"/>
    <row r="55859" ht="15"/>
    <row r="55860" ht="15"/>
    <row r="55861" ht="15"/>
    <row r="55862" ht="15"/>
    <row r="55863" ht="15"/>
    <row r="55864" ht="15"/>
    <row r="55865" ht="15"/>
    <row r="55866" ht="15"/>
    <row r="55867" ht="15"/>
    <row r="55868" ht="15"/>
    <row r="55869" ht="15"/>
    <row r="55870" ht="15"/>
    <row r="55871" ht="15"/>
    <row r="55872" ht="15"/>
    <row r="55873" ht="15"/>
    <row r="55874" ht="15"/>
    <row r="55875" ht="15"/>
    <row r="55876" ht="15"/>
    <row r="55877" ht="15"/>
    <row r="55878" ht="15"/>
    <row r="55879" ht="15"/>
    <row r="55880" ht="15"/>
    <row r="55881" ht="15"/>
    <row r="55882" ht="15"/>
    <row r="55883" ht="15"/>
    <row r="55884" ht="15"/>
    <row r="55885" ht="15"/>
    <row r="55886" ht="15"/>
    <row r="55887" ht="15"/>
    <row r="55888" ht="15"/>
    <row r="55889" ht="15"/>
    <row r="55890" ht="15"/>
    <row r="55891" ht="15"/>
    <row r="55892" ht="15"/>
    <row r="55893" ht="15"/>
    <row r="55894" ht="15"/>
    <row r="55895" ht="15"/>
    <row r="55896" ht="15"/>
    <row r="55897" ht="15"/>
    <row r="55898" ht="15"/>
    <row r="55899" ht="15"/>
    <row r="55900" ht="15"/>
    <row r="55901" ht="15"/>
    <row r="55902" ht="15"/>
    <row r="55903" ht="15"/>
    <row r="55904" ht="15"/>
    <row r="55905" ht="15"/>
    <row r="55906" ht="15"/>
    <row r="55907" ht="15"/>
    <row r="55908" ht="15"/>
    <row r="55909" ht="15"/>
    <row r="55910" ht="15"/>
    <row r="55911" ht="15"/>
    <row r="55912" ht="15"/>
    <row r="55913" ht="15"/>
    <row r="55914" ht="15"/>
    <row r="55915" ht="15"/>
    <row r="55916" ht="15"/>
    <row r="55917" ht="15"/>
    <row r="55918" ht="15"/>
    <row r="55919" ht="15"/>
    <row r="55920" ht="15"/>
    <row r="55921" ht="15"/>
    <row r="55922" ht="15"/>
    <row r="55923" ht="15"/>
    <row r="55924" ht="15"/>
    <row r="55925" ht="15"/>
    <row r="55926" ht="15"/>
    <row r="55927" ht="15"/>
    <row r="55928" ht="15"/>
    <row r="55929" ht="15"/>
    <row r="55930" ht="15"/>
    <row r="55931" ht="15"/>
    <row r="55932" ht="15"/>
    <row r="55933" ht="15"/>
    <row r="55934" ht="15"/>
    <row r="55935" ht="15"/>
    <row r="55936" ht="15"/>
    <row r="55937" ht="15"/>
    <row r="55938" ht="15"/>
    <row r="55939" ht="15"/>
    <row r="55940" ht="15"/>
    <row r="55941" ht="15"/>
    <row r="55942" ht="15"/>
    <row r="55943" ht="15"/>
    <row r="55944" ht="15"/>
    <row r="55945" ht="15"/>
    <row r="55946" ht="15"/>
    <row r="55947" ht="15"/>
    <row r="55948" ht="15"/>
    <row r="55949" ht="15"/>
    <row r="55950" ht="15"/>
    <row r="55951" ht="15"/>
    <row r="55952" ht="15"/>
    <row r="55953" ht="15"/>
    <row r="55954" ht="15"/>
    <row r="55955" ht="15"/>
    <row r="55956" ht="15"/>
    <row r="55957" ht="15"/>
    <row r="55958" ht="15"/>
    <row r="55959" ht="15"/>
    <row r="55960" ht="15"/>
    <row r="55961" ht="15"/>
    <row r="55962" ht="15"/>
    <row r="55963" ht="15"/>
    <row r="55964" ht="15"/>
    <row r="55965" ht="15"/>
    <row r="55966" ht="15"/>
    <row r="55967" ht="15"/>
    <row r="55968" ht="15"/>
    <row r="55969" ht="15"/>
    <row r="55970" ht="15"/>
    <row r="55971" ht="15"/>
    <row r="55972" ht="15"/>
    <row r="55973" ht="15"/>
    <row r="55974" ht="15"/>
    <row r="55975" ht="15"/>
    <row r="55976" ht="15"/>
    <row r="55977" ht="15"/>
    <row r="55978" ht="15"/>
    <row r="55979" ht="15"/>
    <row r="55980" ht="15"/>
    <row r="55981" ht="15"/>
    <row r="55982" ht="15"/>
    <row r="55983" ht="15"/>
    <row r="55984" ht="15"/>
    <row r="55985" ht="15"/>
    <row r="55986" ht="15"/>
    <row r="55987" ht="15"/>
    <row r="55988" ht="15"/>
    <row r="55989" ht="15"/>
    <row r="55990" ht="15"/>
    <row r="55991" ht="15"/>
    <row r="55992" ht="15"/>
    <row r="55993" ht="15"/>
    <row r="55994" ht="15"/>
    <row r="55995" ht="15"/>
    <row r="55996" ht="15"/>
    <row r="55997" ht="15"/>
    <row r="55998" ht="15"/>
    <row r="55999" ht="15"/>
    <row r="56000" ht="15"/>
    <row r="56001" ht="15"/>
    <row r="56002" ht="15"/>
    <row r="56003" ht="15"/>
    <row r="56004" ht="15"/>
    <row r="56005" ht="15"/>
    <row r="56006" ht="15"/>
    <row r="56007" ht="15"/>
    <row r="56008" ht="15"/>
    <row r="56009" ht="15"/>
    <row r="56010" ht="15"/>
    <row r="56011" ht="15"/>
    <row r="56012" ht="15"/>
    <row r="56013" ht="15"/>
    <row r="56014" ht="15"/>
    <row r="56015" ht="15"/>
    <row r="56016" ht="15"/>
    <row r="56017" ht="15"/>
    <row r="56018" ht="15"/>
    <row r="56019" ht="15"/>
    <row r="56020" ht="15"/>
    <row r="56021" ht="15"/>
    <row r="56022" ht="15"/>
    <row r="56023" ht="15"/>
    <row r="56024" ht="15"/>
    <row r="56025" ht="15"/>
    <row r="56026" ht="15"/>
    <row r="56027" ht="15"/>
    <row r="56028" ht="15"/>
    <row r="56029" ht="15"/>
    <row r="56030" ht="15"/>
    <row r="56031" ht="15"/>
    <row r="56032" ht="15"/>
    <row r="56033" ht="15"/>
    <row r="56034" ht="15"/>
    <row r="56035" ht="15"/>
    <row r="56036" ht="15"/>
    <row r="56037" ht="15"/>
    <row r="56038" ht="15"/>
    <row r="56039" ht="15"/>
    <row r="56040" ht="15"/>
    <row r="56041" ht="15"/>
    <row r="56042" ht="15"/>
    <row r="56043" ht="15"/>
    <row r="56044" ht="15"/>
    <row r="56045" ht="15"/>
    <row r="56046" ht="15"/>
    <row r="56047" ht="15"/>
    <row r="56048" ht="15"/>
    <row r="56049" ht="15"/>
    <row r="56050" ht="15"/>
    <row r="56051" ht="15"/>
    <row r="56052" ht="15"/>
    <row r="56053" ht="15"/>
    <row r="56054" ht="15"/>
    <row r="56055" ht="15"/>
    <row r="56056" ht="15"/>
    <row r="56057" ht="15"/>
    <row r="56058" ht="15"/>
    <row r="56059" ht="15"/>
    <row r="56060" ht="15"/>
    <row r="56061" ht="15"/>
    <row r="56062" ht="15"/>
    <row r="56063" ht="15"/>
    <row r="56064" ht="15"/>
    <row r="56065" ht="15"/>
    <row r="56066" ht="15"/>
    <row r="56067" ht="15"/>
    <row r="56068" ht="15"/>
    <row r="56069" ht="15"/>
    <row r="56070" ht="15"/>
    <row r="56071" ht="15"/>
    <row r="56072" ht="15"/>
    <row r="56073" ht="15"/>
    <row r="56074" ht="15"/>
    <row r="56075" ht="15"/>
    <row r="56076" ht="15"/>
    <row r="56077" ht="15"/>
    <row r="56078" ht="15"/>
    <row r="56079" ht="15"/>
    <row r="56080" ht="15"/>
    <row r="56081" ht="15"/>
    <row r="56082" ht="15"/>
    <row r="56083" ht="15"/>
    <row r="56084" ht="15"/>
    <row r="56085" ht="15"/>
    <row r="56086" ht="15"/>
    <row r="56087" ht="15"/>
    <row r="56088" ht="15"/>
    <row r="56089" ht="15"/>
    <row r="56090" ht="15"/>
    <row r="56091" ht="15"/>
    <row r="56092" ht="15"/>
    <row r="56093" ht="15"/>
    <row r="56094" ht="15"/>
    <row r="56095" ht="15"/>
    <row r="56096" ht="15"/>
    <row r="56097" ht="15"/>
    <row r="56098" ht="15"/>
    <row r="56099" ht="15"/>
    <row r="56100" ht="15"/>
    <row r="56101" ht="15"/>
    <row r="56102" ht="15"/>
    <row r="56103" ht="15"/>
    <row r="56104" ht="15"/>
    <row r="56105" ht="15"/>
    <row r="56106" ht="15"/>
    <row r="56107" ht="15"/>
    <row r="56108" ht="15"/>
    <row r="56109" ht="15"/>
    <row r="56110" ht="15"/>
    <row r="56111" ht="15"/>
    <row r="56112" ht="15"/>
    <row r="56113" ht="15"/>
    <row r="56114" ht="15"/>
    <row r="56115" ht="15"/>
    <row r="56116" ht="15"/>
    <row r="56117" ht="15"/>
    <row r="56118" ht="15"/>
    <row r="56119" ht="15"/>
    <row r="56120" ht="15"/>
    <row r="56121" ht="15"/>
    <row r="56122" ht="15"/>
    <row r="56123" ht="15"/>
    <row r="56124" ht="15"/>
    <row r="56125" ht="15"/>
    <row r="56126" ht="15"/>
    <row r="56127" ht="15"/>
    <row r="56128" ht="15"/>
    <row r="56129" ht="15"/>
    <row r="56130" ht="15"/>
    <row r="56131" ht="15"/>
    <row r="56132" ht="15"/>
    <row r="56133" ht="15"/>
    <row r="56134" ht="15"/>
    <row r="56135" ht="15"/>
    <row r="56136" ht="15"/>
    <row r="56137" ht="15"/>
    <row r="56138" ht="15"/>
    <row r="56139" ht="15"/>
    <row r="56140" ht="15"/>
    <row r="56141" ht="15"/>
    <row r="56142" ht="15"/>
    <row r="56143" ht="15"/>
    <row r="56144" ht="15"/>
    <row r="56145" ht="15"/>
    <row r="56146" ht="15"/>
    <row r="56147" ht="15"/>
    <row r="56148" ht="15"/>
    <row r="56149" ht="15"/>
    <row r="56150" ht="15"/>
    <row r="56151" ht="15"/>
    <row r="56152" ht="15"/>
    <row r="56153" ht="15"/>
    <row r="56154" ht="15"/>
    <row r="56155" ht="15"/>
    <row r="56156" ht="15"/>
    <row r="56157" ht="15"/>
    <row r="56158" ht="15"/>
    <row r="56159" ht="15"/>
    <row r="56160" ht="15"/>
    <row r="56161" ht="15"/>
    <row r="56162" ht="15"/>
    <row r="56163" ht="15"/>
    <row r="56164" ht="15"/>
    <row r="56165" ht="15"/>
    <row r="56166" ht="15"/>
    <row r="56167" ht="15"/>
    <row r="56168" ht="15"/>
    <row r="56169" ht="15"/>
    <row r="56170" ht="15"/>
    <row r="56171" ht="15"/>
    <row r="56172" ht="15"/>
    <row r="56173" ht="15"/>
    <row r="56174" ht="15"/>
    <row r="56175" ht="15"/>
    <row r="56176" ht="15"/>
    <row r="56177" ht="15"/>
    <row r="56178" ht="15"/>
    <row r="56179" ht="15"/>
    <row r="56180" ht="15"/>
    <row r="56181" ht="15"/>
    <row r="56182" ht="15"/>
    <row r="56183" ht="15"/>
    <row r="56184" ht="15"/>
    <row r="56185" ht="15"/>
    <row r="56186" ht="15"/>
    <row r="56187" ht="15"/>
    <row r="56188" ht="15"/>
    <row r="56189" ht="15"/>
    <row r="56190" ht="15"/>
    <row r="56191" ht="15"/>
    <row r="56192" ht="15"/>
    <row r="56193" ht="15"/>
    <row r="56194" ht="15"/>
    <row r="56195" ht="15"/>
    <row r="56196" ht="15"/>
    <row r="56197" ht="15"/>
    <row r="56198" ht="15"/>
    <row r="56199" ht="15"/>
    <row r="56200" ht="15"/>
    <row r="56201" ht="15"/>
    <row r="56202" ht="15"/>
    <row r="56203" ht="15"/>
    <row r="56204" ht="15"/>
    <row r="56205" ht="15"/>
    <row r="56206" ht="15"/>
    <row r="56207" ht="15"/>
    <row r="56208" ht="15"/>
    <row r="56209" ht="15"/>
    <row r="56210" ht="15"/>
    <row r="56211" ht="15"/>
    <row r="56212" ht="15"/>
    <row r="56213" ht="15"/>
    <row r="56214" ht="15"/>
    <row r="56215" ht="15"/>
    <row r="56216" ht="15"/>
    <row r="56217" ht="15"/>
    <row r="56218" ht="15"/>
    <row r="56219" ht="15"/>
    <row r="56220" ht="15"/>
    <row r="56221" ht="15"/>
    <row r="56222" ht="15"/>
    <row r="56223" ht="15"/>
    <row r="56224" ht="15"/>
    <row r="56225" ht="15"/>
    <row r="56226" ht="15"/>
    <row r="56227" ht="15"/>
    <row r="56228" ht="15"/>
    <row r="56229" ht="15"/>
    <row r="56230" ht="15"/>
    <row r="56231" ht="15"/>
    <row r="56232" ht="15"/>
    <row r="56233" ht="15"/>
    <row r="56234" ht="15"/>
    <row r="56235" ht="15"/>
    <row r="56236" ht="15"/>
    <row r="56237" ht="15"/>
    <row r="56238" ht="15"/>
    <row r="56239" ht="15"/>
    <row r="56240" ht="15"/>
    <row r="56241" ht="15"/>
    <row r="56242" ht="15"/>
    <row r="56243" ht="15"/>
    <row r="56244" ht="15"/>
    <row r="56245" ht="15"/>
    <row r="56246" ht="15"/>
    <row r="56247" ht="15"/>
    <row r="56248" ht="15"/>
    <row r="56249" ht="15"/>
    <row r="56250" ht="15"/>
    <row r="56251" ht="15"/>
    <row r="56252" ht="15"/>
    <row r="56253" ht="15"/>
    <row r="56254" ht="15"/>
    <row r="56255" ht="15"/>
    <row r="56256" ht="15"/>
    <row r="56257" ht="15"/>
    <row r="56258" ht="15"/>
    <row r="56259" ht="15"/>
    <row r="56260" ht="15"/>
    <row r="56261" ht="15"/>
    <row r="56262" ht="15"/>
    <row r="56263" ht="15"/>
    <row r="56264" ht="15"/>
    <row r="56265" ht="15"/>
    <row r="56266" ht="15"/>
    <row r="56267" ht="15"/>
    <row r="56268" ht="15"/>
    <row r="56269" ht="15"/>
    <row r="56270" ht="15"/>
    <row r="56271" ht="15"/>
    <row r="56272" ht="15"/>
    <row r="56273" ht="15"/>
    <row r="56274" ht="15"/>
    <row r="56275" ht="15"/>
    <row r="56276" ht="15"/>
    <row r="56277" ht="15"/>
    <row r="56278" ht="15"/>
    <row r="56279" ht="15"/>
    <row r="56280" ht="15"/>
    <row r="56281" ht="15"/>
    <row r="56282" ht="15"/>
    <row r="56283" ht="15"/>
    <row r="56284" ht="15"/>
    <row r="56285" ht="15"/>
    <row r="56286" ht="15"/>
    <row r="56287" ht="15"/>
    <row r="56288" ht="15"/>
    <row r="56289" ht="15"/>
    <row r="56290" ht="15"/>
    <row r="56291" ht="15"/>
    <row r="56292" ht="15"/>
    <row r="56293" ht="15"/>
    <row r="56294" ht="15"/>
    <row r="56295" ht="15"/>
    <row r="56296" ht="15"/>
    <row r="56297" ht="15"/>
    <row r="56298" ht="15"/>
    <row r="56299" ht="15"/>
    <row r="56300" ht="15"/>
    <row r="56301" ht="15"/>
    <row r="56302" ht="15"/>
    <row r="56303" ht="15"/>
    <row r="56304" ht="15"/>
    <row r="56305" ht="15"/>
    <row r="56306" ht="15"/>
    <row r="56307" ht="15"/>
    <row r="56308" ht="15"/>
    <row r="56309" ht="15"/>
    <row r="56310" ht="15"/>
    <row r="56311" ht="15"/>
    <row r="56312" ht="15"/>
    <row r="56313" ht="15"/>
    <row r="56314" ht="15"/>
    <row r="56315" ht="15"/>
    <row r="56316" ht="15"/>
    <row r="56317" ht="15"/>
    <row r="56318" ht="15"/>
    <row r="56319" ht="15"/>
    <row r="56320" ht="15"/>
    <row r="56321" ht="15"/>
    <row r="56322" ht="15"/>
    <row r="56323" ht="15"/>
    <row r="56324" ht="15"/>
    <row r="56325" ht="15"/>
    <row r="56326" ht="15"/>
    <row r="56327" ht="15"/>
    <row r="56328" ht="15"/>
    <row r="56329" ht="15"/>
    <row r="56330" ht="15"/>
    <row r="56331" ht="15"/>
    <row r="56332" ht="15"/>
    <row r="56333" ht="15"/>
    <row r="56334" ht="15"/>
    <row r="56335" ht="15"/>
    <row r="56336" ht="15"/>
    <row r="56337" ht="15"/>
    <row r="56338" ht="15"/>
    <row r="56339" ht="15"/>
    <row r="56340" ht="15"/>
    <row r="56341" ht="15"/>
    <row r="56342" ht="15"/>
    <row r="56343" ht="15"/>
    <row r="56344" ht="15"/>
    <row r="56345" ht="15"/>
    <row r="56346" ht="15"/>
    <row r="56347" ht="15"/>
    <row r="56348" ht="15"/>
    <row r="56349" ht="15"/>
    <row r="56350" ht="15"/>
    <row r="56351" ht="15"/>
    <row r="56352" ht="15"/>
    <row r="56353" ht="15"/>
    <row r="56354" ht="15"/>
    <row r="56355" ht="15"/>
    <row r="56356" ht="15"/>
    <row r="56357" ht="15"/>
    <row r="56358" ht="15"/>
    <row r="56359" ht="15"/>
    <row r="56360" ht="15"/>
    <row r="56361" ht="15"/>
    <row r="56362" ht="15"/>
    <row r="56363" ht="15"/>
    <row r="56364" ht="15"/>
    <row r="56365" ht="15"/>
    <row r="56366" ht="15"/>
    <row r="56367" ht="15"/>
    <row r="56368" ht="15"/>
    <row r="56369" ht="15"/>
    <row r="56370" ht="15"/>
    <row r="56371" ht="15"/>
    <row r="56372" ht="15"/>
    <row r="56373" ht="15"/>
    <row r="56374" ht="15"/>
    <row r="56375" ht="15"/>
    <row r="56376" ht="15"/>
    <row r="56377" ht="15"/>
    <row r="56378" ht="15"/>
    <row r="56379" ht="15"/>
    <row r="56380" ht="15"/>
    <row r="56381" ht="15"/>
    <row r="56382" ht="15"/>
    <row r="56383" ht="15"/>
    <row r="56384" ht="15"/>
    <row r="56385" ht="15"/>
    <row r="56386" ht="15"/>
    <row r="56387" ht="15"/>
    <row r="56388" ht="15"/>
    <row r="56389" ht="15"/>
    <row r="56390" ht="15"/>
    <row r="56391" ht="15"/>
    <row r="56392" ht="15"/>
    <row r="56393" ht="15"/>
    <row r="56394" ht="15"/>
    <row r="56395" ht="15"/>
    <row r="56396" ht="15"/>
    <row r="56397" ht="15"/>
    <row r="56398" ht="15"/>
    <row r="56399" ht="15"/>
    <row r="56400" ht="15"/>
    <row r="56401" ht="15"/>
    <row r="56402" ht="15"/>
    <row r="56403" ht="15"/>
    <row r="56404" ht="15"/>
    <row r="56405" ht="15"/>
    <row r="56406" ht="15"/>
    <row r="56407" ht="15"/>
    <row r="56408" ht="15"/>
    <row r="56409" ht="15"/>
    <row r="56410" ht="15"/>
    <row r="56411" ht="15"/>
    <row r="56412" ht="15"/>
    <row r="56413" ht="15"/>
    <row r="56414" ht="15"/>
    <row r="56415" ht="15"/>
    <row r="56416" ht="15"/>
    <row r="56417" ht="15"/>
    <row r="56418" ht="15"/>
    <row r="56419" ht="15"/>
    <row r="56420" ht="15"/>
    <row r="56421" ht="15"/>
    <row r="56422" ht="15"/>
    <row r="56423" ht="15"/>
    <row r="56424" ht="15"/>
    <row r="56425" ht="15"/>
    <row r="56426" ht="15"/>
    <row r="56427" ht="15"/>
    <row r="56428" ht="15"/>
    <row r="56429" ht="15"/>
    <row r="56430" ht="15"/>
    <row r="56431" ht="15"/>
    <row r="56432" ht="15"/>
    <row r="56433" ht="15"/>
    <row r="56434" ht="15"/>
    <row r="56435" ht="15"/>
    <row r="56436" ht="15"/>
    <row r="56437" ht="15"/>
    <row r="56438" ht="15"/>
    <row r="56439" ht="15"/>
    <row r="56440" ht="15"/>
    <row r="56441" ht="15"/>
    <row r="56442" ht="15"/>
    <row r="56443" ht="15"/>
    <row r="56444" ht="15"/>
    <row r="56445" ht="15"/>
    <row r="56446" ht="15"/>
    <row r="56447" ht="15"/>
    <row r="56448" ht="15"/>
    <row r="56449" ht="15"/>
    <row r="56450" ht="15"/>
    <row r="56451" ht="15"/>
    <row r="56452" ht="15"/>
    <row r="56453" ht="15"/>
    <row r="56454" ht="15"/>
    <row r="56455" ht="15"/>
    <row r="56456" ht="15"/>
    <row r="56457" ht="15"/>
    <row r="56458" ht="15"/>
    <row r="56459" ht="15"/>
    <row r="56460" ht="15"/>
    <row r="56461" ht="15"/>
    <row r="56462" ht="15"/>
    <row r="56463" ht="15"/>
    <row r="56464" ht="15"/>
    <row r="56465" ht="15"/>
    <row r="56466" ht="15"/>
    <row r="56467" ht="15"/>
    <row r="56468" ht="15"/>
    <row r="56469" ht="15"/>
    <row r="56470" ht="15"/>
    <row r="56471" ht="15"/>
    <row r="56472" ht="15"/>
    <row r="56473" ht="15"/>
    <row r="56474" ht="15"/>
    <row r="56475" ht="15"/>
    <row r="56476" ht="15"/>
    <row r="56477" ht="15"/>
    <row r="56478" ht="15"/>
    <row r="56479" ht="15"/>
    <row r="56480" ht="15"/>
    <row r="56481" ht="15"/>
    <row r="56482" ht="15"/>
    <row r="56483" ht="15"/>
    <row r="56484" ht="15"/>
    <row r="56485" ht="15"/>
    <row r="56486" ht="15"/>
    <row r="56487" ht="15"/>
    <row r="56488" ht="15"/>
    <row r="56489" ht="15"/>
    <row r="56490" ht="15"/>
    <row r="56491" ht="15"/>
    <row r="56492" ht="15"/>
    <row r="56493" ht="15"/>
    <row r="56494" ht="15"/>
    <row r="56495" ht="15"/>
    <row r="56496" ht="15"/>
    <row r="56497" ht="15"/>
    <row r="56498" ht="15"/>
    <row r="56499" ht="15"/>
    <row r="56500" ht="15"/>
    <row r="56501" ht="15"/>
    <row r="56502" ht="15"/>
    <row r="56503" ht="15"/>
    <row r="56504" ht="15"/>
    <row r="56505" ht="15"/>
    <row r="56506" ht="15"/>
    <row r="56507" ht="15"/>
    <row r="56508" ht="15"/>
    <row r="56509" ht="15"/>
    <row r="56510" ht="15"/>
    <row r="56511" ht="15"/>
    <row r="56512" ht="15"/>
    <row r="56513" ht="15"/>
    <row r="56514" ht="15"/>
    <row r="56515" ht="15"/>
    <row r="56516" ht="15"/>
    <row r="56517" ht="15"/>
    <row r="56518" ht="15"/>
    <row r="56519" ht="15"/>
    <row r="56520" ht="15"/>
    <row r="56521" ht="15"/>
    <row r="56522" ht="15"/>
    <row r="56523" ht="15"/>
    <row r="56524" ht="15"/>
    <row r="56525" ht="15"/>
    <row r="56526" ht="15"/>
    <row r="56527" ht="15"/>
    <row r="56528" ht="15"/>
    <row r="56529" ht="15"/>
    <row r="56530" ht="15"/>
    <row r="56531" ht="15"/>
    <row r="56532" ht="15"/>
    <row r="56533" ht="15"/>
    <row r="56534" ht="15"/>
    <row r="56535" ht="15"/>
    <row r="56536" ht="15"/>
    <row r="56537" ht="15"/>
    <row r="56538" ht="15"/>
    <row r="56539" ht="15"/>
    <row r="56540" ht="15"/>
    <row r="56541" ht="15"/>
    <row r="56542" ht="15"/>
    <row r="56543" ht="15"/>
    <row r="56544" ht="15"/>
    <row r="56545" ht="15"/>
    <row r="56546" ht="15"/>
    <row r="56547" ht="15"/>
    <row r="56548" ht="15"/>
    <row r="56549" ht="15"/>
    <row r="56550" ht="15"/>
    <row r="56551" ht="15"/>
    <row r="56552" ht="15"/>
    <row r="56553" ht="15"/>
    <row r="56554" ht="15"/>
    <row r="56555" ht="15"/>
    <row r="56556" ht="15"/>
    <row r="56557" ht="15"/>
    <row r="56558" ht="15"/>
    <row r="56559" ht="15"/>
    <row r="56560" ht="15"/>
    <row r="56561" ht="15"/>
    <row r="56562" ht="15"/>
    <row r="56563" ht="15"/>
    <row r="56564" ht="15"/>
    <row r="56565" ht="15"/>
    <row r="56566" ht="15"/>
    <row r="56567" ht="15"/>
    <row r="56568" ht="15"/>
    <row r="56569" ht="15"/>
    <row r="56570" ht="15"/>
    <row r="56571" ht="15"/>
    <row r="56572" ht="15"/>
    <row r="56573" ht="15"/>
    <row r="56574" ht="15"/>
    <row r="56575" ht="15"/>
    <row r="56576" ht="15"/>
    <row r="56577" ht="15"/>
    <row r="56578" ht="15"/>
    <row r="56579" ht="15"/>
    <row r="56580" ht="15"/>
    <row r="56581" ht="15"/>
    <row r="56582" ht="15"/>
    <row r="56583" ht="15"/>
    <row r="56584" ht="15"/>
    <row r="56585" ht="15"/>
    <row r="56586" ht="15"/>
    <row r="56587" ht="15"/>
    <row r="56588" ht="15"/>
    <row r="56589" ht="15"/>
    <row r="56590" ht="15"/>
    <row r="56591" ht="15"/>
    <row r="56592" ht="15"/>
    <row r="56593" ht="15"/>
    <row r="56594" ht="15"/>
    <row r="56595" ht="15"/>
    <row r="56596" ht="15"/>
    <row r="56597" ht="15"/>
    <row r="56598" ht="15"/>
    <row r="56599" ht="15"/>
    <row r="56600" ht="15"/>
    <row r="56601" ht="15"/>
    <row r="56602" ht="15"/>
    <row r="56603" ht="15"/>
    <row r="56604" ht="15"/>
    <row r="56605" ht="15"/>
    <row r="56606" ht="15"/>
    <row r="56607" ht="15"/>
    <row r="56608" ht="15"/>
    <row r="56609" ht="15"/>
    <row r="56610" ht="15"/>
    <row r="56611" ht="15"/>
    <row r="56612" ht="15"/>
    <row r="56613" ht="15"/>
    <row r="56614" ht="15"/>
    <row r="56615" ht="15"/>
    <row r="56616" ht="15"/>
    <row r="56617" ht="15"/>
    <row r="56618" ht="15"/>
    <row r="56619" ht="15"/>
    <row r="56620" ht="15"/>
    <row r="56621" ht="15"/>
    <row r="56622" ht="15"/>
    <row r="56623" ht="15"/>
    <row r="56624" ht="15"/>
    <row r="56625" ht="15"/>
    <row r="56626" ht="15"/>
    <row r="56627" ht="15"/>
    <row r="56628" ht="15"/>
    <row r="56629" ht="15"/>
    <row r="56630" ht="15"/>
    <row r="56631" ht="15"/>
    <row r="56632" ht="15"/>
    <row r="56633" ht="15"/>
    <row r="56634" ht="15"/>
    <row r="56635" ht="15"/>
    <row r="56636" ht="15"/>
    <row r="56637" ht="15"/>
    <row r="56638" ht="15"/>
    <row r="56639" ht="15"/>
    <row r="56640" ht="15"/>
    <row r="56641" ht="15"/>
    <row r="56642" ht="15"/>
    <row r="56643" ht="15"/>
    <row r="56644" ht="15"/>
    <row r="56645" ht="15"/>
    <row r="56646" ht="15"/>
    <row r="56647" ht="15"/>
    <row r="56648" ht="15"/>
    <row r="56649" ht="15"/>
    <row r="56650" ht="15"/>
    <row r="56651" ht="15"/>
    <row r="56652" ht="15"/>
    <row r="56653" ht="15"/>
    <row r="56654" ht="15"/>
    <row r="56655" ht="15"/>
    <row r="56656" ht="15"/>
    <row r="56657" ht="15"/>
    <row r="56658" ht="15"/>
    <row r="56659" ht="15"/>
    <row r="56660" ht="15"/>
    <row r="56661" ht="15"/>
    <row r="56662" ht="15"/>
    <row r="56663" ht="15"/>
    <row r="56664" ht="15"/>
    <row r="56665" ht="15"/>
    <row r="56666" ht="15"/>
    <row r="56667" ht="15"/>
    <row r="56668" ht="15"/>
    <row r="56669" ht="15"/>
    <row r="56670" ht="15"/>
    <row r="56671" ht="15"/>
    <row r="56672" ht="15"/>
    <row r="56673" ht="15"/>
    <row r="56674" ht="15"/>
    <row r="56675" ht="15"/>
    <row r="56676" ht="15"/>
    <row r="56677" ht="15"/>
    <row r="56678" ht="15"/>
    <row r="56679" ht="15"/>
    <row r="56680" ht="15"/>
    <row r="56681" ht="15"/>
    <row r="56682" ht="15"/>
    <row r="56683" ht="15"/>
    <row r="56684" ht="15"/>
    <row r="56685" ht="15"/>
    <row r="56686" ht="15"/>
    <row r="56687" ht="15"/>
    <row r="56688" ht="15"/>
    <row r="56689" ht="15"/>
    <row r="56690" ht="15"/>
    <row r="56691" ht="15"/>
    <row r="56692" ht="15"/>
    <row r="56693" ht="15"/>
    <row r="56694" ht="15"/>
    <row r="56695" ht="15"/>
    <row r="56696" ht="15"/>
    <row r="56697" ht="15"/>
    <row r="56698" ht="15"/>
    <row r="56699" ht="15"/>
    <row r="56700" ht="15"/>
    <row r="56701" ht="15"/>
    <row r="56702" ht="15"/>
    <row r="56703" ht="15"/>
    <row r="56704" ht="15"/>
    <row r="56705" ht="15"/>
    <row r="56706" ht="15"/>
    <row r="56707" ht="15"/>
    <row r="56708" ht="15"/>
    <row r="56709" ht="15"/>
    <row r="56710" ht="15"/>
    <row r="56711" ht="15"/>
    <row r="56712" ht="15"/>
    <row r="56713" ht="15"/>
    <row r="56714" ht="15"/>
    <row r="56715" ht="15"/>
    <row r="56716" ht="15"/>
    <row r="56717" ht="15"/>
    <row r="56718" ht="15"/>
    <row r="56719" ht="15"/>
    <row r="56720" ht="15"/>
    <row r="56721" ht="15"/>
    <row r="56722" ht="15"/>
    <row r="56723" ht="15"/>
    <row r="56724" ht="15"/>
    <row r="56725" ht="15"/>
    <row r="56726" ht="15"/>
    <row r="56727" ht="15"/>
    <row r="56728" ht="15"/>
    <row r="56729" ht="15"/>
    <row r="56730" ht="15"/>
    <row r="56731" ht="15"/>
    <row r="56732" ht="15"/>
    <row r="56733" ht="15"/>
    <row r="56734" ht="15"/>
    <row r="56735" ht="15"/>
    <row r="56736" ht="15"/>
    <row r="56737" ht="15"/>
    <row r="56738" ht="15"/>
    <row r="56739" ht="15"/>
    <row r="56740" ht="15"/>
    <row r="56741" ht="15"/>
    <row r="56742" ht="15"/>
    <row r="56743" ht="15"/>
    <row r="56744" ht="15"/>
    <row r="56745" ht="15"/>
    <row r="56746" ht="15"/>
    <row r="56747" ht="15"/>
    <row r="56748" ht="15"/>
    <row r="56749" ht="15"/>
    <row r="56750" ht="15"/>
    <row r="56751" ht="15"/>
    <row r="56752" ht="15"/>
    <row r="56753" ht="15"/>
    <row r="56754" ht="15"/>
    <row r="56755" ht="15"/>
    <row r="56756" ht="15"/>
    <row r="56757" ht="15"/>
    <row r="56758" ht="15"/>
    <row r="56759" ht="15"/>
    <row r="56760" ht="15"/>
    <row r="56761" ht="15"/>
    <row r="56762" ht="15"/>
    <row r="56763" ht="15"/>
    <row r="56764" ht="15"/>
    <row r="56765" ht="15"/>
    <row r="56766" ht="15"/>
    <row r="56767" ht="15"/>
    <row r="56768" ht="15"/>
    <row r="56769" ht="15"/>
    <row r="56770" ht="15"/>
    <row r="56771" ht="15"/>
    <row r="56772" ht="15"/>
    <row r="56773" ht="15"/>
    <row r="56774" ht="15"/>
    <row r="56775" ht="15"/>
    <row r="56776" ht="15"/>
    <row r="56777" ht="15"/>
    <row r="56778" ht="15"/>
    <row r="56779" ht="15"/>
    <row r="56780" ht="15"/>
    <row r="56781" ht="15"/>
    <row r="56782" ht="15"/>
    <row r="56783" ht="15"/>
    <row r="56784" ht="15"/>
    <row r="56785" ht="15"/>
    <row r="56786" ht="15"/>
    <row r="56787" ht="15"/>
    <row r="56788" ht="15"/>
    <row r="56789" ht="15"/>
    <row r="56790" ht="15"/>
    <row r="56791" ht="15"/>
    <row r="56792" ht="15"/>
    <row r="56793" ht="15"/>
    <row r="56794" ht="15"/>
    <row r="56795" ht="15"/>
    <row r="56796" ht="15"/>
    <row r="56797" ht="15"/>
    <row r="56798" ht="15"/>
    <row r="56799" ht="15"/>
    <row r="56800" ht="15"/>
    <row r="56801" ht="15"/>
    <row r="56802" ht="15"/>
    <row r="56803" ht="15"/>
    <row r="56804" ht="15"/>
    <row r="56805" ht="15"/>
    <row r="56806" ht="15"/>
    <row r="56807" ht="15"/>
    <row r="56808" ht="15"/>
    <row r="56809" ht="15"/>
    <row r="56810" ht="15"/>
    <row r="56811" ht="15"/>
    <row r="56812" ht="15"/>
    <row r="56813" ht="15"/>
    <row r="56814" ht="15"/>
    <row r="56815" ht="15"/>
    <row r="56816" ht="15"/>
    <row r="56817" ht="15"/>
    <row r="56818" ht="15"/>
    <row r="56819" ht="15"/>
    <row r="56820" ht="15"/>
    <row r="56821" ht="15"/>
    <row r="56822" ht="15"/>
    <row r="56823" ht="15"/>
    <row r="56824" ht="15"/>
    <row r="56825" ht="15"/>
    <row r="56826" ht="15"/>
    <row r="56827" ht="15"/>
    <row r="56828" ht="15"/>
    <row r="56829" ht="15"/>
    <row r="56830" ht="15"/>
    <row r="56831" ht="15"/>
    <row r="56832" ht="15"/>
    <row r="56833" ht="15"/>
    <row r="56834" ht="15"/>
    <row r="56835" ht="15"/>
    <row r="56836" ht="15"/>
    <row r="56837" ht="15"/>
    <row r="56838" ht="15"/>
    <row r="56839" ht="15"/>
    <row r="56840" ht="15"/>
    <row r="56841" ht="15"/>
    <row r="56842" ht="15"/>
    <row r="56843" ht="15"/>
    <row r="56844" ht="15"/>
    <row r="56845" ht="15"/>
    <row r="56846" ht="15"/>
    <row r="56847" ht="15"/>
    <row r="56848" ht="15"/>
    <row r="56849" ht="15"/>
    <row r="56850" ht="15"/>
    <row r="56851" ht="15"/>
    <row r="56852" ht="15"/>
    <row r="56853" ht="15"/>
    <row r="56854" ht="15"/>
    <row r="56855" ht="15"/>
    <row r="56856" ht="15"/>
    <row r="56857" ht="15"/>
    <row r="56858" ht="15"/>
    <row r="56859" ht="15"/>
    <row r="56860" ht="15"/>
    <row r="56861" ht="15"/>
    <row r="56862" ht="15"/>
    <row r="56863" ht="15"/>
    <row r="56864" ht="15"/>
    <row r="56865" ht="15"/>
    <row r="56866" ht="15"/>
    <row r="56867" ht="15"/>
    <row r="56868" ht="15"/>
    <row r="56869" ht="15"/>
    <row r="56870" ht="15"/>
    <row r="56871" ht="15"/>
    <row r="56872" ht="15"/>
    <row r="56873" ht="15"/>
    <row r="56874" ht="15"/>
    <row r="56875" ht="15"/>
    <row r="56876" ht="15"/>
    <row r="56877" ht="15"/>
    <row r="56878" ht="15"/>
    <row r="56879" ht="15"/>
    <row r="56880" ht="15"/>
    <row r="56881" ht="15"/>
    <row r="56882" ht="15"/>
    <row r="56883" ht="15"/>
    <row r="56884" ht="15"/>
    <row r="56885" ht="15"/>
    <row r="56886" ht="15"/>
    <row r="56887" ht="15"/>
    <row r="56888" ht="15"/>
    <row r="56889" ht="15"/>
    <row r="56890" ht="15"/>
    <row r="56891" ht="15"/>
    <row r="56892" ht="15"/>
    <row r="56893" ht="15"/>
    <row r="56894" ht="15"/>
    <row r="56895" ht="15"/>
    <row r="56896" ht="15"/>
    <row r="56897" ht="15"/>
    <row r="56898" ht="15"/>
    <row r="56899" ht="15"/>
    <row r="56900" ht="15"/>
    <row r="56901" ht="15"/>
    <row r="56902" ht="15"/>
    <row r="56903" ht="15"/>
    <row r="56904" ht="15"/>
    <row r="56905" ht="15"/>
    <row r="56906" ht="15"/>
    <row r="56907" ht="15"/>
    <row r="56908" ht="15"/>
    <row r="56909" ht="15"/>
    <row r="56910" ht="15"/>
    <row r="56911" ht="15"/>
    <row r="56912" ht="15"/>
    <row r="56913" ht="15"/>
    <row r="56914" ht="15"/>
    <row r="56915" ht="15"/>
    <row r="56916" ht="15"/>
    <row r="56917" ht="15"/>
    <row r="56918" ht="15"/>
    <row r="56919" ht="15"/>
    <row r="56920" ht="15"/>
    <row r="56921" ht="15"/>
    <row r="56922" ht="15"/>
    <row r="56923" ht="15"/>
    <row r="56924" ht="15"/>
    <row r="56925" ht="15"/>
    <row r="56926" ht="15"/>
    <row r="56927" ht="15"/>
    <row r="56928" ht="15"/>
    <row r="56929" ht="15"/>
    <row r="56930" ht="15"/>
    <row r="56931" ht="15"/>
    <row r="56932" ht="15"/>
    <row r="56933" ht="15"/>
    <row r="56934" ht="15"/>
    <row r="56935" ht="15"/>
    <row r="56936" ht="15"/>
    <row r="56937" ht="15"/>
    <row r="56938" ht="15"/>
    <row r="56939" ht="15"/>
    <row r="56940" ht="15"/>
    <row r="56941" ht="15"/>
    <row r="56942" ht="15"/>
    <row r="56943" ht="15"/>
    <row r="56944" ht="15"/>
    <row r="56945" ht="15"/>
    <row r="56946" ht="15"/>
    <row r="56947" ht="15"/>
    <row r="56948" ht="15"/>
    <row r="56949" ht="15"/>
    <row r="56950" ht="15"/>
    <row r="56951" ht="15"/>
    <row r="56952" ht="15"/>
    <row r="56953" ht="15"/>
    <row r="56954" ht="15"/>
    <row r="56955" ht="15"/>
    <row r="56956" ht="15"/>
    <row r="56957" ht="15"/>
    <row r="56958" ht="15"/>
    <row r="56959" ht="15"/>
    <row r="56960" ht="15"/>
    <row r="56961" ht="15"/>
    <row r="56962" ht="15"/>
    <row r="56963" ht="15"/>
    <row r="56964" ht="15"/>
    <row r="56965" ht="15"/>
    <row r="56966" ht="15"/>
    <row r="56967" ht="15"/>
    <row r="56968" ht="15"/>
    <row r="56969" ht="15"/>
    <row r="56970" ht="15"/>
    <row r="56971" ht="15"/>
    <row r="56972" ht="15"/>
    <row r="56973" ht="15"/>
    <row r="56974" ht="15"/>
    <row r="56975" ht="15"/>
    <row r="56976" ht="15"/>
    <row r="56977" ht="15"/>
    <row r="56978" ht="15"/>
    <row r="56979" ht="15"/>
    <row r="56980" ht="15"/>
    <row r="56981" ht="15"/>
    <row r="56982" ht="15"/>
    <row r="56983" ht="15"/>
    <row r="56984" ht="15"/>
    <row r="56985" ht="15"/>
    <row r="56986" ht="15"/>
    <row r="56987" ht="15"/>
    <row r="56988" ht="15"/>
    <row r="56989" ht="15"/>
    <row r="56990" ht="15"/>
    <row r="56991" ht="15"/>
    <row r="56992" ht="15"/>
    <row r="56993" ht="15"/>
    <row r="56994" ht="15"/>
    <row r="56995" ht="15"/>
    <row r="56996" ht="15"/>
    <row r="56997" ht="15"/>
    <row r="56998" ht="15"/>
    <row r="56999" ht="15"/>
    <row r="57000" ht="15"/>
    <row r="57001" ht="15"/>
    <row r="57002" ht="15"/>
    <row r="57003" ht="15"/>
    <row r="57004" ht="15"/>
    <row r="57005" ht="15"/>
    <row r="57006" ht="15"/>
    <row r="57007" ht="15"/>
    <row r="57008" ht="15"/>
    <row r="57009" ht="15"/>
    <row r="57010" ht="15"/>
    <row r="57011" ht="15"/>
    <row r="57012" ht="15"/>
    <row r="57013" ht="15"/>
    <row r="57014" ht="15"/>
    <row r="57015" ht="15"/>
    <row r="57016" ht="15"/>
    <row r="57017" ht="15"/>
    <row r="57018" ht="15"/>
    <row r="57019" ht="15"/>
    <row r="57020" ht="15"/>
    <row r="57021" ht="15"/>
    <row r="57022" ht="15"/>
    <row r="57023" ht="15"/>
    <row r="57024" ht="15"/>
    <row r="57025" ht="15"/>
    <row r="57026" ht="15"/>
    <row r="57027" ht="15"/>
    <row r="57028" ht="15"/>
    <row r="57029" ht="15"/>
    <row r="57030" ht="15"/>
    <row r="57031" ht="15"/>
    <row r="57032" ht="15"/>
    <row r="57033" ht="15"/>
    <row r="57034" ht="15"/>
    <row r="57035" ht="15"/>
    <row r="57036" ht="15"/>
    <row r="57037" ht="15"/>
    <row r="57038" ht="15"/>
    <row r="57039" ht="15"/>
    <row r="57040" ht="15"/>
    <row r="57041" ht="15"/>
    <row r="57042" ht="15"/>
    <row r="57043" ht="15"/>
    <row r="57044" ht="15"/>
    <row r="57045" ht="15"/>
    <row r="57046" ht="15"/>
    <row r="57047" ht="15"/>
    <row r="57048" ht="15"/>
    <row r="57049" ht="15"/>
    <row r="57050" ht="15"/>
    <row r="57051" ht="15"/>
    <row r="57052" ht="15"/>
    <row r="57053" ht="15"/>
    <row r="57054" ht="15"/>
    <row r="57055" ht="15"/>
    <row r="57056" ht="15"/>
    <row r="57057" ht="15"/>
    <row r="57058" ht="15"/>
    <row r="57059" ht="15"/>
    <row r="57060" ht="15"/>
    <row r="57061" ht="15"/>
    <row r="57062" ht="15"/>
    <row r="57063" ht="15"/>
    <row r="57064" ht="15"/>
    <row r="57065" ht="15"/>
    <row r="57066" ht="15"/>
    <row r="57067" ht="15"/>
    <row r="57068" ht="15"/>
    <row r="57069" ht="15"/>
    <row r="57070" ht="15"/>
    <row r="57071" ht="15"/>
    <row r="57072" ht="15"/>
    <row r="57073" ht="15"/>
    <row r="57074" ht="15"/>
    <row r="57075" ht="15"/>
    <row r="57076" ht="15"/>
    <row r="57077" ht="15"/>
    <row r="57078" ht="15"/>
    <row r="57079" ht="15"/>
    <row r="57080" ht="15"/>
    <row r="57081" ht="15"/>
    <row r="57082" ht="15"/>
    <row r="57083" ht="15"/>
    <row r="57084" ht="15"/>
    <row r="57085" ht="15"/>
    <row r="57086" ht="15"/>
    <row r="57087" ht="15"/>
    <row r="57088" ht="15"/>
    <row r="57089" ht="15"/>
    <row r="57090" ht="15"/>
    <row r="57091" ht="15"/>
    <row r="57092" ht="15"/>
    <row r="57093" ht="15"/>
    <row r="57094" ht="15"/>
    <row r="57095" ht="15"/>
    <row r="57096" ht="15"/>
    <row r="57097" ht="15"/>
    <row r="57098" ht="15"/>
    <row r="57099" ht="15"/>
    <row r="57100" ht="15"/>
    <row r="57101" ht="15"/>
    <row r="57102" ht="15"/>
    <row r="57103" ht="15"/>
    <row r="57104" ht="15"/>
    <row r="57105" ht="15"/>
    <row r="57106" ht="15"/>
    <row r="57107" ht="15"/>
    <row r="57108" ht="15"/>
    <row r="57109" ht="15"/>
    <row r="57110" ht="15"/>
    <row r="57111" ht="15"/>
    <row r="57112" ht="15"/>
    <row r="57113" ht="15"/>
    <row r="57114" ht="15"/>
    <row r="57115" ht="15"/>
    <row r="57116" ht="15"/>
    <row r="57117" ht="15"/>
    <row r="57118" ht="15"/>
    <row r="57119" ht="15"/>
    <row r="57120" ht="15"/>
    <row r="57121" ht="15"/>
    <row r="57122" ht="15"/>
    <row r="57123" ht="15"/>
    <row r="57124" ht="15"/>
    <row r="57125" ht="15"/>
    <row r="57126" ht="15"/>
    <row r="57127" ht="15"/>
    <row r="57128" ht="15"/>
    <row r="57129" ht="15"/>
    <row r="57130" ht="15"/>
    <row r="57131" ht="15"/>
    <row r="57132" ht="15"/>
    <row r="57133" ht="15"/>
    <row r="57134" ht="15"/>
    <row r="57135" ht="15"/>
    <row r="57136" ht="15"/>
    <row r="57137" ht="15"/>
    <row r="57138" ht="15"/>
    <row r="57139" ht="15"/>
    <row r="57140" ht="15"/>
    <row r="57141" ht="15"/>
    <row r="57142" ht="15"/>
    <row r="57143" ht="15"/>
    <row r="57144" ht="15"/>
    <row r="57145" ht="15"/>
    <row r="57146" ht="15"/>
    <row r="57147" ht="15"/>
    <row r="57148" ht="15"/>
    <row r="57149" ht="15"/>
    <row r="57150" ht="15"/>
    <row r="57151" ht="15"/>
    <row r="57152" ht="15"/>
    <row r="57153" ht="15"/>
    <row r="57154" ht="15"/>
    <row r="57155" ht="15"/>
    <row r="57156" ht="15"/>
    <row r="57157" ht="15"/>
    <row r="57158" ht="15"/>
    <row r="57159" ht="15"/>
    <row r="57160" ht="15"/>
    <row r="57161" ht="15"/>
    <row r="57162" ht="15"/>
    <row r="57163" ht="15"/>
    <row r="57164" ht="15"/>
    <row r="57165" ht="15"/>
    <row r="57166" ht="15"/>
    <row r="57167" ht="15"/>
    <row r="57168" ht="15"/>
    <row r="57169" ht="15"/>
    <row r="57170" ht="15"/>
    <row r="57171" ht="15"/>
    <row r="57172" ht="15"/>
    <row r="57173" ht="15"/>
    <row r="57174" ht="15"/>
    <row r="57175" ht="15"/>
    <row r="57176" ht="15"/>
    <row r="57177" ht="15"/>
    <row r="57178" ht="15"/>
    <row r="57179" ht="15"/>
    <row r="57180" ht="15"/>
    <row r="57181" ht="15"/>
    <row r="57182" ht="15"/>
    <row r="57183" ht="15"/>
    <row r="57184" ht="15"/>
    <row r="57185" ht="15"/>
    <row r="57186" ht="15"/>
    <row r="57187" ht="15"/>
    <row r="57188" ht="15"/>
    <row r="57189" ht="15"/>
    <row r="57190" ht="15"/>
    <row r="57191" ht="15"/>
    <row r="57192" ht="15"/>
    <row r="57193" ht="15"/>
    <row r="57194" ht="15"/>
    <row r="57195" ht="15"/>
    <row r="57196" ht="15"/>
    <row r="57197" ht="15"/>
    <row r="57198" ht="15"/>
    <row r="57199" ht="15"/>
    <row r="57200" ht="15"/>
    <row r="57201" ht="15"/>
    <row r="57202" ht="15"/>
    <row r="57203" ht="15"/>
    <row r="57204" ht="15"/>
    <row r="57205" ht="15"/>
    <row r="57206" ht="15"/>
    <row r="57207" ht="15"/>
    <row r="57208" ht="15"/>
    <row r="57209" ht="15"/>
    <row r="57210" ht="15"/>
    <row r="57211" ht="15"/>
    <row r="57212" ht="15"/>
    <row r="57213" ht="15"/>
    <row r="57214" ht="15"/>
    <row r="57215" ht="15"/>
    <row r="57216" ht="15"/>
    <row r="57217" ht="15"/>
    <row r="57218" ht="15"/>
    <row r="57219" ht="15"/>
    <row r="57220" ht="15"/>
    <row r="57221" ht="15"/>
    <row r="57222" ht="15"/>
    <row r="57223" ht="15"/>
    <row r="57224" ht="15"/>
    <row r="57225" ht="15"/>
    <row r="57226" ht="15"/>
    <row r="57227" ht="15"/>
    <row r="57228" ht="15"/>
    <row r="57229" ht="15"/>
    <row r="57230" ht="15"/>
    <row r="57231" ht="15"/>
    <row r="57232" ht="15"/>
    <row r="57233" ht="15"/>
    <row r="57234" ht="15"/>
    <row r="57235" ht="15"/>
    <row r="57236" ht="15"/>
    <row r="57237" ht="15"/>
    <row r="57238" ht="15"/>
    <row r="57239" ht="15"/>
    <row r="57240" ht="15"/>
    <row r="57241" ht="15"/>
    <row r="57242" ht="15"/>
    <row r="57243" ht="15"/>
    <row r="57244" ht="15"/>
    <row r="57245" ht="15"/>
    <row r="57246" ht="15"/>
    <row r="57247" ht="15"/>
    <row r="57248" ht="15"/>
    <row r="57249" ht="15"/>
    <row r="57250" ht="15"/>
    <row r="57251" ht="15"/>
    <row r="57252" ht="15"/>
    <row r="57253" ht="15"/>
    <row r="57254" ht="15"/>
    <row r="57255" ht="15"/>
    <row r="57256" ht="15"/>
    <row r="57257" ht="15"/>
    <row r="57258" ht="15"/>
    <row r="57259" ht="15"/>
    <row r="57260" ht="15"/>
    <row r="57261" ht="15"/>
    <row r="57262" ht="15"/>
    <row r="57263" ht="15"/>
    <row r="57264" ht="15"/>
    <row r="57265" ht="15"/>
    <row r="57266" ht="15"/>
    <row r="57267" ht="15"/>
    <row r="57268" ht="15"/>
    <row r="57269" ht="15"/>
    <row r="57270" ht="15"/>
    <row r="57271" ht="15"/>
    <row r="57272" ht="15"/>
    <row r="57273" ht="15"/>
    <row r="57274" ht="15"/>
    <row r="57275" ht="15"/>
    <row r="57276" ht="15"/>
    <row r="57277" ht="15"/>
    <row r="57278" ht="15"/>
    <row r="57279" ht="15"/>
    <row r="57280" ht="15"/>
    <row r="57281" ht="15"/>
    <row r="57282" ht="15"/>
    <row r="57283" ht="15"/>
    <row r="57284" ht="15"/>
    <row r="57285" ht="15"/>
    <row r="57286" ht="15"/>
    <row r="57287" ht="15"/>
    <row r="57288" ht="15"/>
    <row r="57289" ht="15"/>
    <row r="57290" ht="15"/>
    <row r="57291" ht="15"/>
    <row r="57292" ht="15"/>
    <row r="57293" ht="15"/>
    <row r="57294" ht="15"/>
    <row r="57295" ht="15"/>
    <row r="57296" ht="15"/>
    <row r="57297" ht="15"/>
    <row r="57298" ht="15"/>
    <row r="57299" ht="15"/>
    <row r="57300" ht="15"/>
    <row r="57301" ht="15"/>
    <row r="57302" ht="15"/>
    <row r="57303" ht="15"/>
    <row r="57304" ht="15"/>
    <row r="57305" ht="15"/>
    <row r="57306" ht="15"/>
    <row r="57307" ht="15"/>
    <row r="57308" ht="15"/>
    <row r="57309" ht="15"/>
    <row r="57310" ht="15"/>
    <row r="57311" ht="15"/>
    <row r="57312" ht="15"/>
    <row r="57313" ht="15"/>
    <row r="57314" ht="15"/>
    <row r="57315" ht="15"/>
    <row r="57316" ht="15"/>
    <row r="57317" ht="15"/>
    <row r="57318" ht="15"/>
    <row r="57319" ht="15"/>
    <row r="57320" ht="15"/>
    <row r="57321" ht="15"/>
    <row r="57322" ht="15"/>
    <row r="57323" ht="15"/>
    <row r="57324" ht="15"/>
    <row r="57325" ht="15"/>
    <row r="57326" ht="15"/>
    <row r="57327" ht="15"/>
    <row r="57328" ht="15"/>
    <row r="57329" ht="15"/>
    <row r="57330" ht="15"/>
    <row r="57331" ht="15"/>
    <row r="57332" ht="15"/>
    <row r="57333" ht="15"/>
    <row r="57334" ht="15"/>
    <row r="57335" ht="15"/>
    <row r="57336" ht="15"/>
    <row r="57337" ht="15"/>
    <row r="57338" ht="15"/>
    <row r="57339" ht="15"/>
    <row r="57340" ht="15"/>
    <row r="57341" ht="15"/>
    <row r="57342" ht="15"/>
    <row r="57343" ht="15"/>
    <row r="57344" ht="15"/>
    <row r="57345" ht="15"/>
    <row r="57346" ht="15"/>
    <row r="57347" ht="15"/>
    <row r="57348" ht="15"/>
    <row r="57349" ht="15"/>
    <row r="57350" ht="15"/>
    <row r="57351" ht="15"/>
    <row r="57352" ht="15"/>
    <row r="57353" ht="15"/>
    <row r="57354" ht="15"/>
    <row r="57355" ht="15"/>
    <row r="57356" ht="15"/>
    <row r="57357" ht="15"/>
    <row r="57358" ht="15"/>
    <row r="57359" ht="15"/>
    <row r="57360" ht="15"/>
    <row r="57361" ht="15"/>
    <row r="57362" ht="15"/>
    <row r="57363" ht="15"/>
    <row r="57364" ht="15"/>
    <row r="57365" ht="15"/>
    <row r="57366" ht="15"/>
    <row r="57367" ht="15"/>
    <row r="57368" ht="15"/>
    <row r="57369" ht="15"/>
    <row r="57370" ht="15"/>
    <row r="57371" ht="15"/>
    <row r="57372" ht="15"/>
    <row r="57373" ht="15"/>
    <row r="57374" ht="15"/>
    <row r="57375" ht="15"/>
    <row r="57376" ht="15"/>
    <row r="57377" ht="15"/>
    <row r="57378" ht="15"/>
    <row r="57379" ht="15"/>
    <row r="57380" ht="15"/>
    <row r="57381" ht="15"/>
    <row r="57382" ht="15"/>
    <row r="57383" ht="15"/>
    <row r="57384" ht="15"/>
    <row r="57385" ht="15"/>
    <row r="57386" ht="15"/>
    <row r="57387" ht="15"/>
    <row r="57388" ht="15"/>
    <row r="57389" ht="15"/>
    <row r="57390" ht="15"/>
    <row r="57391" ht="15"/>
    <row r="57392" ht="15"/>
    <row r="57393" ht="15"/>
    <row r="57394" ht="15"/>
    <row r="57395" ht="15"/>
    <row r="57396" ht="15"/>
    <row r="57397" ht="15"/>
    <row r="57398" ht="15"/>
    <row r="57399" ht="15"/>
    <row r="57400" ht="15"/>
    <row r="57401" ht="15"/>
    <row r="57402" ht="15"/>
    <row r="57403" ht="15"/>
    <row r="57404" ht="15"/>
    <row r="57405" ht="15"/>
    <row r="57406" ht="15"/>
    <row r="57407" ht="15"/>
    <row r="57408" ht="15"/>
    <row r="57409" ht="15"/>
    <row r="57410" ht="15"/>
    <row r="57411" ht="15"/>
    <row r="57412" ht="15"/>
    <row r="57413" ht="15"/>
    <row r="57414" ht="15"/>
    <row r="57415" ht="15"/>
    <row r="57416" ht="15"/>
    <row r="57417" ht="15"/>
    <row r="57418" ht="15"/>
    <row r="57419" ht="15"/>
    <row r="57420" ht="15"/>
    <row r="57421" ht="15"/>
    <row r="57422" ht="15"/>
    <row r="57423" ht="15"/>
    <row r="57424" ht="15"/>
    <row r="57425" ht="15"/>
    <row r="57426" ht="15"/>
    <row r="57427" ht="15"/>
    <row r="57428" ht="15"/>
    <row r="57429" ht="15"/>
    <row r="57430" ht="15"/>
    <row r="57431" ht="15"/>
    <row r="57432" ht="15"/>
    <row r="57433" ht="15"/>
    <row r="57434" ht="15"/>
    <row r="57435" ht="15"/>
    <row r="57436" ht="15"/>
    <row r="57437" ht="15"/>
    <row r="57438" ht="15"/>
    <row r="57439" ht="15"/>
    <row r="57440" ht="15"/>
    <row r="57441" ht="15"/>
    <row r="57442" ht="15"/>
    <row r="57443" ht="15"/>
    <row r="57444" ht="15"/>
    <row r="57445" ht="15"/>
    <row r="57446" ht="15"/>
    <row r="57447" ht="15"/>
    <row r="57448" ht="15"/>
    <row r="57449" ht="15"/>
    <row r="57450" ht="15"/>
    <row r="57451" ht="15"/>
    <row r="57452" ht="15"/>
    <row r="57453" ht="15"/>
    <row r="57454" ht="15"/>
    <row r="57455" ht="15"/>
    <row r="57456" ht="15"/>
    <row r="57457" ht="15"/>
    <row r="57458" ht="15"/>
    <row r="57459" ht="15"/>
    <row r="57460" ht="15"/>
    <row r="57461" ht="15"/>
    <row r="57462" ht="15"/>
    <row r="57463" ht="15"/>
    <row r="57464" ht="15"/>
    <row r="57465" ht="15"/>
    <row r="57466" ht="15"/>
    <row r="57467" ht="15"/>
    <row r="57468" ht="15"/>
    <row r="57469" ht="15"/>
    <row r="57470" ht="15"/>
    <row r="57471" ht="15"/>
    <row r="57472" ht="15"/>
    <row r="57473" ht="15"/>
    <row r="57474" ht="15"/>
    <row r="57475" ht="15"/>
    <row r="57476" ht="15"/>
    <row r="57477" ht="15"/>
    <row r="57478" ht="15"/>
    <row r="57479" ht="15"/>
    <row r="57480" ht="15"/>
    <row r="57481" ht="15"/>
    <row r="57482" ht="15"/>
    <row r="57483" ht="15"/>
    <row r="57484" ht="15"/>
    <row r="57485" ht="15"/>
    <row r="57486" ht="15"/>
    <row r="57487" ht="15"/>
    <row r="57488" ht="15"/>
    <row r="57489" ht="15"/>
    <row r="57490" ht="15"/>
    <row r="57491" ht="15"/>
    <row r="57492" ht="15"/>
    <row r="57493" ht="15"/>
    <row r="57494" ht="15"/>
    <row r="57495" ht="15"/>
    <row r="57496" ht="15"/>
    <row r="57497" ht="15"/>
    <row r="57498" ht="15"/>
    <row r="57499" ht="15"/>
    <row r="57500" ht="15"/>
    <row r="57501" ht="15"/>
    <row r="57502" ht="15"/>
    <row r="57503" ht="15"/>
    <row r="57504" ht="15"/>
    <row r="57505" ht="15"/>
    <row r="57506" ht="15"/>
    <row r="57507" ht="15"/>
    <row r="57508" ht="15"/>
    <row r="57509" ht="15"/>
    <row r="57510" ht="15"/>
    <row r="57511" ht="15"/>
    <row r="57512" ht="15"/>
    <row r="57513" ht="15"/>
    <row r="57514" ht="15"/>
    <row r="57515" ht="15"/>
    <row r="57516" ht="15"/>
    <row r="57517" ht="15"/>
    <row r="57518" ht="15"/>
    <row r="57519" ht="15"/>
    <row r="57520" ht="15"/>
    <row r="57521" ht="15"/>
    <row r="57522" ht="15"/>
    <row r="57523" ht="15"/>
    <row r="57524" ht="15"/>
    <row r="57525" ht="15"/>
    <row r="57526" ht="15"/>
    <row r="57527" ht="15"/>
    <row r="57528" ht="15"/>
    <row r="57529" ht="15"/>
    <row r="57530" ht="15"/>
    <row r="57531" ht="15"/>
    <row r="57532" ht="15"/>
    <row r="57533" ht="15"/>
    <row r="57534" ht="15"/>
    <row r="57535" ht="15"/>
    <row r="57536" ht="15"/>
    <row r="57537" ht="15"/>
    <row r="57538" ht="15"/>
    <row r="57539" ht="15"/>
    <row r="57540" ht="15"/>
    <row r="57541" ht="15"/>
    <row r="57542" ht="15"/>
    <row r="57543" ht="15"/>
    <row r="57544" ht="15"/>
    <row r="57545" ht="15"/>
    <row r="57546" ht="15"/>
    <row r="57547" ht="15"/>
    <row r="57548" ht="15"/>
    <row r="57549" ht="15"/>
    <row r="57550" ht="15"/>
    <row r="57551" ht="15"/>
    <row r="57552" ht="15"/>
    <row r="57553" ht="15"/>
    <row r="57554" ht="15"/>
    <row r="57555" ht="15"/>
    <row r="57556" ht="15"/>
    <row r="57557" ht="15"/>
    <row r="57558" ht="15"/>
    <row r="57559" ht="15"/>
    <row r="57560" ht="15"/>
    <row r="57561" ht="15"/>
    <row r="57562" ht="15"/>
    <row r="57563" ht="15"/>
    <row r="57564" ht="15"/>
    <row r="57565" ht="15"/>
    <row r="57566" ht="15"/>
    <row r="57567" ht="15"/>
    <row r="57568" ht="15"/>
    <row r="57569" ht="15"/>
    <row r="57570" ht="15"/>
    <row r="57571" ht="15"/>
    <row r="57572" ht="15"/>
    <row r="57573" ht="15"/>
    <row r="57574" ht="15"/>
    <row r="57575" ht="15"/>
    <row r="57576" ht="15"/>
    <row r="57577" ht="15"/>
    <row r="57578" ht="15"/>
    <row r="57579" ht="15"/>
    <row r="57580" ht="15"/>
    <row r="57581" ht="15"/>
    <row r="57582" ht="15"/>
    <row r="57583" ht="15"/>
    <row r="57584" ht="15"/>
    <row r="57585" ht="15"/>
    <row r="57586" ht="15"/>
    <row r="57587" ht="15"/>
    <row r="57588" ht="15"/>
    <row r="57589" ht="15"/>
    <row r="57590" ht="15"/>
    <row r="57591" ht="15"/>
    <row r="57592" ht="15"/>
    <row r="57593" ht="15"/>
    <row r="57594" ht="15"/>
    <row r="57595" ht="15"/>
    <row r="57596" ht="15"/>
    <row r="57597" ht="15"/>
    <row r="57598" ht="15"/>
    <row r="57599" ht="15"/>
    <row r="57600" ht="15"/>
    <row r="57601" ht="15"/>
    <row r="57602" ht="15"/>
    <row r="57603" ht="15"/>
    <row r="57604" ht="15"/>
    <row r="57605" ht="15"/>
    <row r="57606" ht="15"/>
    <row r="57607" ht="15"/>
    <row r="57608" ht="15"/>
    <row r="57609" ht="15"/>
    <row r="57610" ht="15"/>
    <row r="57611" ht="15"/>
    <row r="57612" ht="15"/>
    <row r="57613" ht="15"/>
    <row r="57614" ht="15"/>
    <row r="57615" ht="15"/>
    <row r="57616" ht="15"/>
    <row r="57617" ht="15"/>
    <row r="57618" ht="15"/>
    <row r="57619" ht="15"/>
    <row r="57620" ht="15"/>
    <row r="57621" ht="15"/>
    <row r="57622" ht="15"/>
    <row r="57623" ht="15"/>
    <row r="57624" ht="15"/>
    <row r="57625" ht="15"/>
    <row r="57626" ht="15"/>
    <row r="57627" ht="15"/>
    <row r="57628" ht="15"/>
    <row r="57629" ht="15"/>
    <row r="57630" ht="15"/>
    <row r="57631" ht="15"/>
    <row r="57632" ht="15"/>
    <row r="57633" ht="15"/>
    <row r="57634" ht="15"/>
    <row r="57635" ht="15"/>
    <row r="57636" ht="15"/>
    <row r="57637" ht="15"/>
    <row r="57638" ht="15"/>
    <row r="57639" ht="15"/>
    <row r="57640" ht="15"/>
    <row r="57641" ht="15"/>
    <row r="57642" ht="15"/>
    <row r="57643" ht="15"/>
    <row r="57644" ht="15"/>
    <row r="57645" ht="15"/>
    <row r="57646" ht="15"/>
    <row r="57647" ht="15"/>
    <row r="57648" ht="15"/>
    <row r="57649" ht="15"/>
    <row r="57650" ht="15"/>
    <row r="57651" ht="15"/>
    <row r="57652" ht="15"/>
    <row r="57653" ht="15"/>
    <row r="57654" ht="15"/>
    <row r="57655" ht="15"/>
    <row r="57656" ht="15"/>
    <row r="57657" ht="15"/>
    <row r="57658" ht="15"/>
    <row r="57659" ht="15"/>
    <row r="57660" ht="15"/>
    <row r="57661" ht="15"/>
    <row r="57662" ht="15"/>
    <row r="57663" ht="15"/>
    <row r="57664" ht="15"/>
    <row r="57665" ht="15"/>
    <row r="57666" ht="15"/>
    <row r="57667" ht="15"/>
    <row r="57668" ht="15"/>
    <row r="57669" ht="15"/>
    <row r="57670" ht="15"/>
    <row r="57671" ht="15"/>
    <row r="57672" ht="15"/>
    <row r="57673" ht="15"/>
    <row r="57674" ht="15"/>
    <row r="57675" ht="15"/>
    <row r="57676" ht="15"/>
    <row r="57677" ht="15"/>
    <row r="57678" ht="15"/>
    <row r="57679" ht="15"/>
    <row r="57680" ht="15"/>
    <row r="57681" ht="15"/>
    <row r="57682" ht="15"/>
    <row r="57683" ht="15"/>
    <row r="57684" ht="15"/>
    <row r="57685" ht="15"/>
    <row r="57686" ht="15"/>
    <row r="57687" ht="15"/>
    <row r="57688" ht="15"/>
    <row r="57689" ht="15"/>
    <row r="57690" ht="15"/>
    <row r="57691" ht="15"/>
    <row r="57692" ht="15"/>
    <row r="57693" ht="15"/>
    <row r="57694" ht="15"/>
    <row r="57695" ht="15"/>
    <row r="57696" ht="15"/>
    <row r="57697" ht="15"/>
    <row r="57698" ht="15"/>
    <row r="57699" ht="15"/>
    <row r="57700" ht="15"/>
    <row r="57701" ht="15"/>
    <row r="57702" ht="15"/>
    <row r="57703" ht="15"/>
    <row r="57704" ht="15"/>
    <row r="57705" ht="15"/>
    <row r="57706" ht="15"/>
    <row r="57707" ht="15"/>
    <row r="57708" ht="15"/>
    <row r="57709" ht="15"/>
    <row r="57710" ht="15"/>
    <row r="57711" ht="15"/>
    <row r="57712" ht="15"/>
    <row r="57713" ht="15"/>
    <row r="57714" ht="15"/>
    <row r="57715" ht="15"/>
    <row r="57716" ht="15"/>
    <row r="57717" ht="15"/>
    <row r="57718" ht="15"/>
    <row r="57719" ht="15"/>
    <row r="57720" ht="15"/>
    <row r="57721" ht="15"/>
    <row r="57722" ht="15"/>
    <row r="57723" ht="15"/>
    <row r="57724" ht="15"/>
    <row r="57725" ht="15"/>
    <row r="57726" ht="15"/>
    <row r="57727" ht="15"/>
    <row r="57728" ht="15"/>
    <row r="57729" ht="15"/>
    <row r="57730" ht="15"/>
    <row r="57731" ht="15"/>
    <row r="57732" ht="15"/>
    <row r="57733" ht="15"/>
    <row r="57734" ht="15"/>
    <row r="57735" ht="15"/>
    <row r="57736" ht="15"/>
    <row r="57737" ht="15"/>
    <row r="57738" ht="15"/>
    <row r="57739" ht="15"/>
    <row r="57740" ht="15"/>
    <row r="57741" ht="15"/>
    <row r="57742" ht="15"/>
    <row r="57743" ht="15"/>
    <row r="57744" ht="15"/>
    <row r="57745" ht="15"/>
    <row r="57746" ht="15"/>
    <row r="57747" ht="15"/>
    <row r="57748" ht="15"/>
    <row r="57749" ht="15"/>
    <row r="57750" ht="15"/>
    <row r="57751" ht="15"/>
    <row r="57752" ht="15"/>
    <row r="57753" ht="15"/>
    <row r="57754" ht="15"/>
    <row r="57755" ht="15"/>
    <row r="57756" ht="15"/>
    <row r="57757" ht="15"/>
    <row r="57758" ht="15"/>
    <row r="57759" ht="15"/>
    <row r="57760" ht="15"/>
    <row r="57761" ht="15"/>
    <row r="57762" ht="15"/>
    <row r="57763" ht="15"/>
    <row r="57764" ht="15"/>
    <row r="57765" ht="15"/>
    <row r="57766" ht="15"/>
    <row r="57767" ht="15"/>
    <row r="57768" ht="15"/>
    <row r="57769" ht="15"/>
    <row r="57770" ht="15"/>
    <row r="57771" ht="15"/>
    <row r="57772" ht="15"/>
    <row r="57773" ht="15"/>
    <row r="57774" ht="15"/>
    <row r="57775" ht="15"/>
    <row r="57776" ht="15"/>
    <row r="57777" ht="15"/>
    <row r="57778" ht="15"/>
    <row r="57779" ht="15"/>
    <row r="57780" ht="15"/>
    <row r="57781" ht="15"/>
    <row r="57782" ht="15"/>
    <row r="57783" ht="15"/>
    <row r="57784" ht="15"/>
    <row r="57785" ht="15"/>
    <row r="57786" ht="15"/>
    <row r="57787" ht="15"/>
    <row r="57788" ht="15"/>
    <row r="57789" ht="15"/>
    <row r="57790" ht="15"/>
    <row r="57791" ht="15"/>
    <row r="57792" ht="15"/>
    <row r="57793" ht="15"/>
    <row r="57794" ht="15"/>
    <row r="57795" ht="15"/>
    <row r="57796" ht="15"/>
    <row r="57797" ht="15"/>
    <row r="57798" ht="15"/>
    <row r="57799" ht="15"/>
    <row r="57800" ht="15"/>
    <row r="57801" ht="15"/>
    <row r="57802" ht="15"/>
    <row r="57803" ht="15"/>
    <row r="57804" ht="15"/>
    <row r="57805" ht="15"/>
    <row r="57806" ht="15"/>
    <row r="57807" ht="15"/>
    <row r="57808" ht="15"/>
    <row r="57809" ht="15"/>
    <row r="57810" ht="15"/>
    <row r="57811" ht="15"/>
    <row r="57812" ht="15"/>
    <row r="57813" ht="15"/>
    <row r="57814" ht="15"/>
    <row r="57815" ht="15"/>
    <row r="57816" ht="15"/>
    <row r="57817" ht="15"/>
    <row r="57818" ht="15"/>
    <row r="57819" ht="15"/>
    <row r="57820" ht="15"/>
    <row r="57821" ht="15"/>
    <row r="57822" ht="15"/>
    <row r="57823" ht="15"/>
    <row r="57824" ht="15"/>
    <row r="57825" ht="15"/>
    <row r="57826" ht="15"/>
    <row r="57827" ht="15"/>
    <row r="57828" ht="15"/>
    <row r="57829" ht="15"/>
    <row r="57830" ht="15"/>
    <row r="57831" ht="15"/>
    <row r="57832" ht="15"/>
    <row r="57833" ht="15"/>
    <row r="57834" ht="15"/>
    <row r="57835" ht="15"/>
    <row r="57836" ht="15"/>
    <row r="57837" ht="15"/>
    <row r="57838" ht="15"/>
    <row r="57839" ht="15"/>
    <row r="57840" ht="15"/>
    <row r="57841" ht="15"/>
    <row r="57842" ht="15"/>
    <row r="57843" ht="15"/>
    <row r="57844" ht="15"/>
    <row r="57845" ht="15"/>
    <row r="57846" ht="15"/>
    <row r="57847" ht="15"/>
    <row r="57848" ht="15"/>
    <row r="57849" ht="15"/>
    <row r="57850" ht="15"/>
    <row r="57851" ht="15"/>
    <row r="57852" ht="15"/>
    <row r="57853" ht="15"/>
    <row r="57854" ht="15"/>
    <row r="57855" ht="15"/>
    <row r="57856" ht="15"/>
    <row r="57857" ht="15"/>
    <row r="57858" ht="15"/>
    <row r="57859" ht="15"/>
    <row r="57860" ht="15"/>
    <row r="57861" ht="15"/>
    <row r="57862" ht="15"/>
    <row r="57863" ht="15"/>
    <row r="57864" ht="15"/>
    <row r="57865" ht="15"/>
    <row r="57866" ht="15"/>
    <row r="57867" ht="15"/>
    <row r="57868" ht="15"/>
    <row r="57869" ht="15"/>
    <row r="57870" ht="15"/>
    <row r="57871" ht="15"/>
    <row r="57872" ht="15"/>
    <row r="57873" ht="15"/>
    <row r="57874" ht="15"/>
    <row r="57875" ht="15"/>
    <row r="57876" ht="15"/>
    <row r="57877" ht="15"/>
    <row r="57878" ht="15"/>
    <row r="57879" ht="15"/>
    <row r="57880" ht="15"/>
    <row r="57881" ht="15"/>
    <row r="57882" ht="15"/>
    <row r="57883" ht="15"/>
    <row r="57884" ht="15"/>
    <row r="57885" ht="15"/>
    <row r="57886" ht="15"/>
    <row r="57887" ht="15"/>
    <row r="57888" ht="15"/>
    <row r="57889" ht="15"/>
    <row r="57890" ht="15"/>
    <row r="57891" ht="15"/>
    <row r="57892" ht="15"/>
    <row r="57893" ht="15"/>
    <row r="57894" ht="15"/>
    <row r="57895" ht="15"/>
    <row r="57896" ht="15"/>
    <row r="57897" ht="15"/>
    <row r="57898" ht="15"/>
    <row r="57899" ht="15"/>
    <row r="57900" ht="15"/>
    <row r="57901" ht="15"/>
    <row r="57902" ht="15"/>
    <row r="57903" ht="15"/>
    <row r="57904" ht="15"/>
    <row r="57905" ht="15"/>
    <row r="57906" ht="15"/>
    <row r="57907" ht="15"/>
    <row r="57908" ht="15"/>
    <row r="57909" ht="15"/>
    <row r="57910" ht="15"/>
    <row r="57911" ht="15"/>
    <row r="57912" ht="15"/>
    <row r="57913" ht="15"/>
    <row r="57914" ht="15"/>
    <row r="57915" ht="15"/>
    <row r="57916" ht="15"/>
    <row r="57917" ht="15"/>
    <row r="57918" ht="15"/>
    <row r="57919" ht="15"/>
    <row r="57920" ht="15"/>
    <row r="57921" ht="15"/>
    <row r="57922" ht="15"/>
    <row r="57923" ht="15"/>
    <row r="57924" ht="15"/>
    <row r="57925" ht="15"/>
    <row r="57926" ht="15"/>
    <row r="57927" ht="15"/>
    <row r="57928" ht="15"/>
    <row r="57929" ht="15"/>
    <row r="57930" ht="15"/>
    <row r="57931" ht="15"/>
    <row r="57932" ht="15"/>
    <row r="57933" ht="15"/>
    <row r="57934" ht="15"/>
    <row r="57935" ht="15"/>
    <row r="57936" ht="15"/>
    <row r="57937" ht="15"/>
    <row r="57938" ht="15"/>
    <row r="57939" ht="15"/>
    <row r="57940" ht="15"/>
    <row r="57941" ht="15"/>
    <row r="57942" ht="15"/>
    <row r="57943" ht="15"/>
    <row r="57944" ht="15"/>
    <row r="57945" ht="15"/>
    <row r="57946" ht="15"/>
    <row r="57947" ht="15"/>
    <row r="57948" ht="15"/>
    <row r="57949" ht="15"/>
    <row r="57950" ht="15"/>
    <row r="57951" ht="15"/>
    <row r="57952" ht="15"/>
    <row r="57953" ht="15"/>
    <row r="57954" ht="15"/>
    <row r="57955" ht="15"/>
    <row r="57956" ht="15"/>
    <row r="57957" ht="15"/>
    <row r="57958" ht="15"/>
    <row r="57959" ht="15"/>
    <row r="57960" ht="15"/>
    <row r="57961" ht="15"/>
    <row r="57962" ht="15"/>
    <row r="57963" ht="15"/>
    <row r="57964" ht="15"/>
    <row r="57965" ht="15"/>
    <row r="57966" ht="15"/>
    <row r="57967" ht="15"/>
    <row r="57968" ht="15"/>
    <row r="57969" ht="15"/>
    <row r="57970" ht="15"/>
    <row r="57971" ht="15"/>
    <row r="57972" ht="15"/>
    <row r="57973" ht="15"/>
    <row r="57974" ht="15"/>
    <row r="57975" ht="15"/>
    <row r="57976" ht="15"/>
    <row r="57977" ht="15"/>
    <row r="57978" ht="15"/>
    <row r="57979" ht="15"/>
    <row r="57980" ht="15"/>
    <row r="57981" ht="15"/>
    <row r="57982" ht="15"/>
    <row r="57983" ht="15"/>
    <row r="57984" ht="15"/>
    <row r="57985" ht="15"/>
    <row r="57986" ht="15"/>
    <row r="57987" ht="15"/>
    <row r="57988" ht="15"/>
    <row r="57989" ht="15"/>
    <row r="57990" ht="15"/>
    <row r="57991" ht="15"/>
    <row r="57992" ht="15"/>
    <row r="57993" ht="15"/>
    <row r="57994" ht="15"/>
    <row r="57995" ht="15"/>
    <row r="57996" ht="15"/>
    <row r="57997" ht="15"/>
    <row r="57998" ht="15"/>
    <row r="57999" ht="15"/>
    <row r="58000" ht="15"/>
    <row r="58001" ht="15"/>
    <row r="58002" ht="15"/>
    <row r="58003" ht="15"/>
    <row r="58004" ht="15"/>
    <row r="58005" ht="15"/>
    <row r="58006" ht="15"/>
    <row r="58007" ht="15"/>
    <row r="58008" ht="15"/>
    <row r="58009" ht="15"/>
    <row r="58010" ht="15"/>
    <row r="58011" ht="15"/>
    <row r="58012" ht="15"/>
    <row r="58013" ht="15"/>
    <row r="58014" ht="15"/>
    <row r="58015" ht="15"/>
    <row r="58016" ht="15"/>
    <row r="58017" ht="15"/>
    <row r="58018" ht="15"/>
    <row r="58019" ht="15"/>
    <row r="58020" ht="15"/>
    <row r="58021" ht="15"/>
    <row r="58022" ht="15"/>
    <row r="58023" ht="15"/>
    <row r="58024" ht="15"/>
    <row r="58025" ht="15"/>
    <row r="58026" ht="15"/>
    <row r="58027" ht="15"/>
    <row r="58028" ht="15"/>
    <row r="58029" ht="15"/>
    <row r="58030" ht="15"/>
    <row r="58031" ht="15"/>
    <row r="58032" ht="15"/>
    <row r="58033" ht="15"/>
    <row r="58034" ht="15"/>
    <row r="58035" ht="15"/>
    <row r="58036" ht="15"/>
    <row r="58037" ht="15"/>
    <row r="58038" ht="15"/>
    <row r="58039" ht="15"/>
    <row r="58040" ht="15"/>
    <row r="58041" ht="15"/>
    <row r="58042" ht="15"/>
    <row r="58043" ht="15"/>
    <row r="58044" ht="15"/>
    <row r="58045" ht="15"/>
    <row r="58046" ht="15"/>
    <row r="58047" ht="15"/>
    <row r="58048" ht="15"/>
    <row r="58049" ht="15"/>
    <row r="58050" ht="15"/>
    <row r="58051" ht="15"/>
    <row r="58052" ht="15"/>
    <row r="58053" ht="15"/>
    <row r="58054" ht="15"/>
    <row r="58055" ht="15"/>
    <row r="58056" ht="15"/>
    <row r="58057" ht="15"/>
    <row r="58058" ht="15"/>
    <row r="58059" ht="15"/>
    <row r="58060" ht="15"/>
    <row r="58061" ht="15"/>
    <row r="58062" ht="15"/>
    <row r="58063" ht="15"/>
    <row r="58064" ht="15"/>
    <row r="58065" ht="15"/>
    <row r="58066" ht="15"/>
    <row r="58067" ht="15"/>
    <row r="58068" ht="15"/>
    <row r="58069" ht="15"/>
    <row r="58070" ht="15"/>
    <row r="58071" ht="15"/>
    <row r="58072" ht="15"/>
    <row r="58073" ht="15"/>
    <row r="58074" ht="15"/>
    <row r="58075" ht="15"/>
    <row r="58076" ht="15"/>
    <row r="58077" ht="15"/>
    <row r="58078" ht="15"/>
    <row r="58079" ht="15"/>
    <row r="58080" ht="15"/>
    <row r="58081" ht="15"/>
    <row r="58082" ht="15"/>
    <row r="58083" ht="15"/>
    <row r="58084" ht="15"/>
    <row r="58085" ht="15"/>
    <row r="58086" ht="15"/>
    <row r="58087" ht="15"/>
    <row r="58088" ht="15"/>
    <row r="58089" ht="15"/>
    <row r="58090" ht="15"/>
    <row r="58091" ht="15"/>
    <row r="58092" ht="15"/>
    <row r="58093" ht="15"/>
    <row r="58094" ht="15"/>
    <row r="58095" ht="15"/>
    <row r="58096" ht="15"/>
    <row r="58097" ht="15"/>
    <row r="58098" ht="15"/>
    <row r="58099" ht="15"/>
    <row r="58100" ht="15"/>
    <row r="58101" ht="15"/>
    <row r="58102" ht="15"/>
    <row r="58103" ht="15"/>
    <row r="58104" ht="15"/>
    <row r="58105" ht="15"/>
    <row r="58106" ht="15"/>
    <row r="58107" ht="15"/>
    <row r="58108" ht="15"/>
    <row r="58109" ht="15"/>
    <row r="58110" ht="15"/>
    <row r="58111" ht="15"/>
    <row r="58112" ht="15"/>
    <row r="58113" ht="15"/>
    <row r="58114" ht="15"/>
    <row r="58115" ht="15"/>
    <row r="58116" ht="15"/>
    <row r="58117" ht="15"/>
    <row r="58118" ht="15"/>
    <row r="58119" ht="15"/>
    <row r="58120" ht="15"/>
    <row r="58121" ht="15"/>
    <row r="58122" ht="15"/>
    <row r="58123" ht="15"/>
    <row r="58124" ht="15"/>
    <row r="58125" ht="15"/>
    <row r="58126" ht="15"/>
    <row r="58127" ht="15"/>
    <row r="58128" ht="15"/>
    <row r="58129" ht="15"/>
    <row r="58130" ht="15"/>
    <row r="58131" ht="15"/>
    <row r="58132" ht="15"/>
    <row r="58133" ht="15"/>
    <row r="58134" ht="15"/>
    <row r="58135" ht="15"/>
    <row r="58136" ht="15"/>
    <row r="58137" ht="15"/>
    <row r="58138" ht="15"/>
    <row r="58139" ht="15"/>
    <row r="58140" ht="15"/>
    <row r="58141" ht="15"/>
    <row r="58142" ht="15"/>
    <row r="58143" ht="15"/>
    <row r="58144" ht="15"/>
    <row r="58145" ht="15"/>
    <row r="58146" ht="15"/>
    <row r="58147" ht="15"/>
    <row r="58148" ht="15"/>
    <row r="58149" ht="15"/>
    <row r="58150" ht="15"/>
    <row r="58151" ht="15"/>
    <row r="58152" ht="15"/>
    <row r="58153" ht="15"/>
    <row r="58154" ht="15"/>
    <row r="58155" ht="15"/>
    <row r="58156" ht="15"/>
    <row r="58157" ht="15"/>
    <row r="58158" ht="15"/>
    <row r="58159" ht="15"/>
    <row r="58160" ht="15"/>
    <row r="58161" ht="15"/>
    <row r="58162" ht="15"/>
    <row r="58163" ht="15"/>
    <row r="58164" ht="15"/>
    <row r="58165" ht="15"/>
    <row r="58166" ht="15"/>
    <row r="58167" ht="15"/>
    <row r="58168" ht="15"/>
    <row r="58169" ht="15"/>
    <row r="58170" ht="15"/>
    <row r="58171" ht="15"/>
    <row r="58172" ht="15"/>
    <row r="58173" ht="15"/>
    <row r="58174" ht="15"/>
    <row r="58175" ht="15"/>
    <row r="58176" ht="15"/>
    <row r="58177" ht="15"/>
    <row r="58178" ht="15"/>
    <row r="58179" ht="15"/>
    <row r="58180" ht="15"/>
    <row r="58181" ht="15"/>
    <row r="58182" ht="15"/>
    <row r="58183" ht="15"/>
    <row r="58184" ht="15"/>
    <row r="58185" ht="15"/>
    <row r="58186" ht="15"/>
    <row r="58187" ht="15"/>
    <row r="58188" ht="15"/>
    <row r="58189" ht="15"/>
    <row r="58190" ht="15"/>
    <row r="58191" ht="15"/>
    <row r="58192" ht="15"/>
    <row r="58193" ht="15"/>
    <row r="58194" ht="15"/>
    <row r="58195" ht="15"/>
    <row r="58196" ht="15"/>
    <row r="58197" ht="15"/>
    <row r="58198" ht="15"/>
    <row r="58199" ht="15"/>
    <row r="58200" ht="15"/>
    <row r="58201" ht="15"/>
    <row r="58202" ht="15"/>
    <row r="58203" ht="15"/>
    <row r="58204" ht="15"/>
    <row r="58205" ht="15"/>
    <row r="58206" ht="15"/>
    <row r="58207" ht="15"/>
    <row r="58208" ht="15"/>
    <row r="58209" ht="15"/>
    <row r="58210" ht="15"/>
    <row r="58211" ht="15"/>
    <row r="58212" ht="15"/>
    <row r="58213" ht="15"/>
    <row r="58214" ht="15"/>
    <row r="58215" ht="15"/>
    <row r="58216" ht="15"/>
    <row r="58217" ht="15"/>
    <row r="58218" ht="15"/>
    <row r="58219" ht="15"/>
    <row r="58220" ht="15"/>
    <row r="58221" ht="15"/>
    <row r="58222" ht="15"/>
    <row r="58223" ht="15"/>
    <row r="58224" ht="15"/>
    <row r="58225" ht="15"/>
    <row r="58226" ht="15"/>
    <row r="58227" ht="15"/>
    <row r="58228" ht="15"/>
    <row r="58229" ht="15"/>
    <row r="58230" ht="15"/>
    <row r="58231" ht="15"/>
    <row r="58232" ht="15"/>
    <row r="58233" ht="15"/>
    <row r="58234" ht="15"/>
    <row r="58235" ht="15"/>
    <row r="58236" ht="15"/>
    <row r="58237" ht="15"/>
    <row r="58238" ht="15"/>
    <row r="58239" ht="15"/>
    <row r="58240" ht="15"/>
    <row r="58241" ht="15"/>
    <row r="58242" ht="15"/>
    <row r="58243" ht="15"/>
    <row r="58244" ht="15"/>
    <row r="58245" ht="15"/>
    <row r="58246" ht="15"/>
    <row r="58247" ht="15"/>
    <row r="58248" ht="15"/>
    <row r="58249" ht="15"/>
    <row r="58250" ht="15"/>
    <row r="58251" ht="15"/>
    <row r="58252" ht="15"/>
    <row r="58253" ht="15"/>
    <row r="58254" ht="15"/>
    <row r="58255" ht="15"/>
    <row r="58256" ht="15"/>
    <row r="58257" ht="15"/>
    <row r="58258" ht="15"/>
    <row r="58259" ht="15"/>
    <row r="58260" ht="15"/>
    <row r="58261" ht="15"/>
    <row r="58262" ht="15"/>
    <row r="58263" ht="15"/>
    <row r="58264" ht="15"/>
    <row r="58265" ht="15"/>
    <row r="58266" ht="15"/>
    <row r="58267" ht="15"/>
    <row r="58268" ht="15"/>
    <row r="58269" ht="15"/>
    <row r="58270" ht="15"/>
    <row r="58271" ht="15"/>
    <row r="58272" ht="15"/>
    <row r="58273" ht="15"/>
    <row r="58274" ht="15"/>
    <row r="58275" ht="15"/>
    <row r="58276" ht="15"/>
    <row r="58277" ht="15"/>
    <row r="58278" ht="15"/>
    <row r="58279" ht="15"/>
    <row r="58280" ht="15"/>
    <row r="58281" ht="15"/>
    <row r="58282" ht="15"/>
    <row r="58283" ht="15"/>
    <row r="58284" ht="15"/>
    <row r="58285" ht="15"/>
    <row r="58286" ht="15"/>
    <row r="58287" ht="15"/>
    <row r="58288" ht="15"/>
    <row r="58289" ht="15"/>
    <row r="58290" ht="15"/>
    <row r="58291" ht="15"/>
    <row r="58292" ht="15"/>
    <row r="58293" ht="15"/>
    <row r="58294" ht="15"/>
    <row r="58295" ht="15"/>
    <row r="58296" ht="15"/>
    <row r="58297" ht="15"/>
    <row r="58298" ht="15"/>
    <row r="58299" ht="15"/>
    <row r="58300" ht="15"/>
    <row r="58301" ht="15"/>
    <row r="58302" ht="15"/>
    <row r="58303" ht="15"/>
    <row r="58304" ht="15"/>
    <row r="58305" ht="15"/>
    <row r="58306" ht="15"/>
    <row r="58307" ht="15"/>
    <row r="58308" ht="15"/>
    <row r="58309" ht="15"/>
    <row r="58310" ht="15"/>
    <row r="58311" ht="15"/>
    <row r="58312" ht="15"/>
    <row r="58313" ht="15"/>
    <row r="58314" ht="15"/>
    <row r="58315" ht="15"/>
    <row r="58316" ht="15"/>
    <row r="58317" ht="15"/>
    <row r="58318" ht="15"/>
    <row r="58319" ht="15"/>
    <row r="58320" ht="15"/>
    <row r="58321" ht="15"/>
    <row r="58322" ht="15"/>
    <row r="58323" ht="15"/>
    <row r="58324" ht="15"/>
    <row r="58325" ht="15"/>
    <row r="58326" ht="15"/>
    <row r="58327" ht="15"/>
    <row r="58328" ht="15"/>
    <row r="58329" ht="15"/>
    <row r="58330" ht="15"/>
    <row r="58331" ht="15"/>
    <row r="58332" ht="15"/>
    <row r="58333" ht="15"/>
    <row r="58334" ht="15"/>
    <row r="58335" ht="15"/>
    <row r="58336" ht="15"/>
    <row r="58337" ht="15"/>
    <row r="58338" ht="15"/>
    <row r="58339" ht="15"/>
    <row r="58340" ht="15"/>
    <row r="58341" ht="15"/>
    <row r="58342" ht="15"/>
    <row r="58343" ht="15"/>
    <row r="58344" ht="15"/>
    <row r="58345" ht="15"/>
    <row r="58346" ht="15"/>
    <row r="58347" ht="15"/>
    <row r="58348" ht="15"/>
    <row r="58349" ht="15"/>
    <row r="58350" ht="15"/>
    <row r="58351" ht="15"/>
    <row r="58352" ht="15"/>
    <row r="58353" ht="15"/>
    <row r="58354" ht="15"/>
    <row r="58355" ht="15"/>
    <row r="58356" ht="15"/>
    <row r="58357" ht="15"/>
    <row r="58358" ht="15"/>
    <row r="58359" ht="15"/>
    <row r="58360" ht="15"/>
    <row r="58361" ht="15"/>
    <row r="58362" ht="15"/>
    <row r="58363" ht="15"/>
    <row r="58364" ht="15"/>
    <row r="58365" ht="15"/>
    <row r="58366" ht="15"/>
    <row r="58367" ht="15"/>
    <row r="58368" ht="15"/>
    <row r="58369" ht="15"/>
    <row r="58370" ht="15"/>
    <row r="58371" ht="15"/>
    <row r="58372" ht="15"/>
    <row r="58373" ht="15"/>
    <row r="58374" ht="15"/>
    <row r="58375" ht="15"/>
    <row r="58376" ht="15"/>
    <row r="58377" ht="15"/>
    <row r="58378" ht="15"/>
    <row r="58379" ht="15"/>
    <row r="58380" ht="15"/>
    <row r="58381" ht="15"/>
    <row r="58382" ht="15"/>
    <row r="58383" ht="15"/>
    <row r="58384" ht="15"/>
    <row r="58385" ht="15"/>
    <row r="58386" ht="15"/>
    <row r="58387" ht="15"/>
    <row r="58388" ht="15"/>
    <row r="58389" ht="15"/>
    <row r="58390" ht="15"/>
    <row r="58391" ht="15"/>
    <row r="58392" ht="15"/>
    <row r="58393" ht="15"/>
    <row r="58394" ht="15"/>
    <row r="58395" ht="15"/>
    <row r="58396" ht="15"/>
    <row r="58397" ht="15"/>
    <row r="58398" ht="15"/>
    <row r="58399" ht="15"/>
    <row r="58400" ht="15"/>
    <row r="58401" ht="15"/>
    <row r="58402" ht="15"/>
    <row r="58403" ht="15"/>
    <row r="58404" ht="15"/>
    <row r="58405" ht="15"/>
    <row r="58406" ht="15"/>
    <row r="58407" ht="15"/>
    <row r="58408" ht="15"/>
    <row r="58409" ht="15"/>
    <row r="58410" ht="15"/>
    <row r="58411" ht="15"/>
    <row r="58412" ht="15"/>
    <row r="58413" ht="15"/>
    <row r="58414" ht="15"/>
    <row r="58415" ht="15"/>
    <row r="58416" ht="15"/>
    <row r="58417" ht="15"/>
    <row r="58418" ht="15"/>
    <row r="58419" ht="15"/>
    <row r="58420" ht="15"/>
    <row r="58421" ht="15"/>
    <row r="58422" ht="15"/>
    <row r="58423" ht="15"/>
    <row r="58424" ht="15"/>
    <row r="58425" ht="15"/>
    <row r="58426" ht="15"/>
    <row r="58427" ht="15"/>
    <row r="58428" ht="15"/>
    <row r="58429" ht="15"/>
    <row r="58430" ht="15"/>
    <row r="58431" ht="15"/>
    <row r="58432" ht="15"/>
    <row r="58433" ht="15"/>
    <row r="58434" ht="15"/>
    <row r="58435" ht="15"/>
    <row r="58436" ht="15"/>
    <row r="58437" ht="15"/>
    <row r="58438" ht="15"/>
    <row r="58439" ht="15"/>
    <row r="58440" ht="15"/>
    <row r="58441" ht="15"/>
    <row r="58442" ht="15"/>
    <row r="58443" ht="15"/>
    <row r="58444" ht="15"/>
    <row r="58445" ht="15"/>
    <row r="58446" ht="15"/>
    <row r="58447" ht="15"/>
    <row r="58448" ht="15"/>
    <row r="58449" ht="15"/>
    <row r="58450" ht="15"/>
    <row r="58451" ht="15"/>
    <row r="58452" ht="15"/>
    <row r="58453" ht="15"/>
    <row r="58454" ht="15"/>
    <row r="58455" ht="15"/>
    <row r="58456" ht="15"/>
    <row r="58457" ht="15"/>
    <row r="58458" ht="15"/>
    <row r="58459" ht="15"/>
    <row r="58460" ht="15"/>
    <row r="58461" ht="15"/>
    <row r="58462" ht="15"/>
    <row r="58463" ht="15"/>
    <row r="58464" ht="15"/>
    <row r="58465" ht="15"/>
    <row r="58466" ht="15"/>
    <row r="58467" ht="15"/>
    <row r="58468" ht="15"/>
    <row r="58469" ht="15"/>
    <row r="58470" ht="15"/>
    <row r="58471" ht="15"/>
    <row r="58472" ht="15"/>
    <row r="58473" ht="15"/>
    <row r="58474" ht="15"/>
    <row r="58475" ht="15"/>
    <row r="58476" ht="15"/>
    <row r="58477" ht="15"/>
    <row r="58478" ht="15"/>
    <row r="58479" ht="15"/>
    <row r="58480" ht="15"/>
    <row r="58481" ht="15"/>
    <row r="58482" ht="15"/>
    <row r="58483" ht="15"/>
    <row r="58484" ht="15"/>
    <row r="58485" ht="15"/>
    <row r="58486" ht="15"/>
    <row r="58487" ht="15"/>
    <row r="58488" ht="15"/>
    <row r="58489" ht="15"/>
    <row r="58490" ht="15"/>
    <row r="58491" ht="15"/>
    <row r="58492" ht="15"/>
    <row r="58493" ht="15"/>
    <row r="58494" ht="15"/>
    <row r="58495" ht="15"/>
    <row r="58496" ht="15"/>
    <row r="58497" ht="15"/>
    <row r="58498" ht="15"/>
    <row r="58499" ht="15"/>
    <row r="58500" ht="15"/>
    <row r="58501" ht="15"/>
    <row r="58502" ht="15"/>
    <row r="58503" ht="15"/>
    <row r="58504" ht="15"/>
    <row r="58505" ht="15"/>
    <row r="58506" ht="15"/>
    <row r="58507" ht="15"/>
    <row r="58508" ht="15"/>
    <row r="58509" ht="15"/>
    <row r="58510" ht="15"/>
    <row r="58511" ht="15"/>
    <row r="58512" ht="15"/>
    <row r="58513" ht="15"/>
    <row r="58514" ht="15"/>
    <row r="58515" ht="15"/>
    <row r="58516" ht="15"/>
    <row r="58517" ht="15"/>
    <row r="58518" ht="15"/>
    <row r="58519" ht="15"/>
    <row r="58520" ht="15"/>
    <row r="58521" ht="15"/>
    <row r="58522" ht="15"/>
    <row r="58523" ht="15"/>
    <row r="58524" ht="15"/>
    <row r="58525" ht="15"/>
    <row r="58526" ht="15"/>
    <row r="58527" ht="15"/>
    <row r="58528" ht="15"/>
    <row r="58529" ht="15"/>
    <row r="58530" ht="15"/>
    <row r="58531" ht="15"/>
    <row r="58532" ht="15"/>
    <row r="58533" ht="15"/>
    <row r="58534" ht="15"/>
    <row r="58535" ht="15"/>
    <row r="58536" ht="15"/>
    <row r="58537" ht="15"/>
    <row r="58538" ht="15"/>
    <row r="58539" ht="15"/>
    <row r="58540" ht="15"/>
    <row r="58541" ht="15"/>
    <row r="58542" ht="15"/>
    <row r="58543" ht="15"/>
    <row r="58544" ht="15"/>
    <row r="58545" ht="15"/>
    <row r="58546" ht="15"/>
    <row r="58547" ht="15"/>
    <row r="58548" ht="15"/>
    <row r="58549" ht="15"/>
    <row r="58550" ht="15"/>
    <row r="58551" ht="15"/>
    <row r="58552" ht="15"/>
    <row r="58553" ht="15"/>
    <row r="58554" ht="15"/>
    <row r="58555" ht="15"/>
    <row r="58556" ht="15"/>
    <row r="58557" ht="15"/>
    <row r="58558" ht="15"/>
    <row r="58559" ht="15"/>
    <row r="58560" ht="15"/>
    <row r="58561" ht="15"/>
    <row r="58562" ht="15"/>
    <row r="58563" ht="15"/>
    <row r="58564" ht="15"/>
    <row r="58565" ht="15"/>
    <row r="58566" ht="15"/>
    <row r="58567" ht="15"/>
    <row r="58568" ht="15"/>
    <row r="58569" ht="15"/>
    <row r="58570" ht="15"/>
    <row r="58571" ht="15"/>
    <row r="58572" ht="15"/>
    <row r="58573" ht="15"/>
    <row r="58574" ht="15"/>
    <row r="58575" ht="15"/>
    <row r="58576" ht="15"/>
    <row r="58577" ht="15"/>
    <row r="58578" ht="15"/>
    <row r="58579" ht="15"/>
    <row r="58580" ht="15"/>
    <row r="58581" ht="15"/>
    <row r="58582" ht="15"/>
    <row r="58583" ht="15"/>
    <row r="58584" ht="15"/>
    <row r="58585" ht="15"/>
    <row r="58586" ht="15"/>
    <row r="58587" ht="15"/>
    <row r="58588" ht="15"/>
    <row r="58589" ht="15"/>
    <row r="58590" ht="15"/>
    <row r="58591" ht="15"/>
    <row r="58592" ht="15"/>
    <row r="58593" ht="15"/>
    <row r="58594" ht="15"/>
    <row r="58595" ht="15"/>
    <row r="58596" ht="15"/>
    <row r="58597" ht="15"/>
    <row r="58598" ht="15"/>
    <row r="58599" ht="15"/>
    <row r="58600" ht="15"/>
    <row r="58601" ht="15"/>
    <row r="58602" ht="15"/>
    <row r="58603" ht="15"/>
    <row r="58604" ht="15"/>
    <row r="58605" ht="15"/>
    <row r="58606" ht="15"/>
    <row r="58607" ht="15"/>
    <row r="58608" ht="15"/>
    <row r="58609" ht="15"/>
    <row r="58610" ht="15"/>
    <row r="58611" ht="15"/>
    <row r="58612" ht="15"/>
    <row r="58613" ht="15"/>
    <row r="58614" ht="15"/>
    <row r="58615" ht="15"/>
    <row r="58616" ht="15"/>
    <row r="58617" ht="15"/>
    <row r="58618" ht="15"/>
    <row r="58619" ht="15"/>
    <row r="58620" ht="15"/>
    <row r="58621" ht="15"/>
    <row r="58622" ht="15"/>
    <row r="58623" ht="15"/>
    <row r="58624" ht="15"/>
    <row r="58625" ht="15"/>
    <row r="58626" ht="15"/>
    <row r="58627" ht="15"/>
    <row r="58628" ht="15"/>
    <row r="58629" ht="15"/>
    <row r="58630" ht="15"/>
    <row r="58631" ht="15"/>
    <row r="58632" ht="15"/>
    <row r="58633" ht="15"/>
    <row r="58634" ht="15"/>
    <row r="58635" ht="15"/>
    <row r="58636" ht="15"/>
    <row r="58637" ht="15"/>
    <row r="58638" ht="15"/>
    <row r="58639" ht="15"/>
    <row r="58640" ht="15"/>
    <row r="58641" ht="15"/>
    <row r="58642" ht="15"/>
    <row r="58643" ht="15"/>
    <row r="58644" ht="15"/>
    <row r="58645" ht="15"/>
    <row r="58646" ht="15"/>
    <row r="58647" ht="15"/>
    <row r="58648" ht="15"/>
    <row r="58649" ht="15"/>
    <row r="58650" ht="15"/>
    <row r="58651" ht="15"/>
    <row r="58652" ht="15"/>
    <row r="58653" ht="15"/>
    <row r="58654" ht="15"/>
    <row r="58655" ht="15"/>
    <row r="58656" ht="15"/>
    <row r="58657" ht="15"/>
    <row r="58658" ht="15"/>
    <row r="58659" ht="15"/>
    <row r="58660" ht="15"/>
    <row r="58661" ht="15"/>
    <row r="58662" ht="15"/>
    <row r="58663" ht="15"/>
    <row r="58664" ht="15"/>
    <row r="58665" ht="15"/>
    <row r="58666" ht="15"/>
    <row r="58667" ht="15"/>
    <row r="58668" ht="15"/>
    <row r="58669" ht="15"/>
    <row r="58670" ht="15"/>
    <row r="58671" ht="15"/>
    <row r="58672" ht="15"/>
    <row r="58673" ht="15"/>
    <row r="58674" ht="15"/>
    <row r="58675" ht="15"/>
    <row r="58676" ht="15"/>
    <row r="58677" ht="15"/>
    <row r="58678" ht="15"/>
    <row r="58679" ht="15"/>
    <row r="58680" ht="15"/>
    <row r="58681" ht="15"/>
    <row r="58682" ht="15"/>
    <row r="58683" ht="15"/>
    <row r="58684" ht="15"/>
    <row r="58685" ht="15"/>
    <row r="58686" ht="15"/>
    <row r="58687" ht="15"/>
    <row r="58688" ht="15"/>
    <row r="58689" ht="15"/>
    <row r="58690" ht="15"/>
    <row r="58691" ht="15"/>
    <row r="58692" ht="15"/>
    <row r="58693" ht="15"/>
    <row r="58694" ht="15"/>
    <row r="58695" ht="15"/>
    <row r="58696" ht="15"/>
    <row r="58697" ht="15"/>
    <row r="58698" ht="15"/>
    <row r="58699" ht="15"/>
    <row r="58700" ht="15"/>
    <row r="58701" ht="15"/>
    <row r="58702" ht="15"/>
    <row r="58703" ht="15"/>
    <row r="58704" ht="15"/>
    <row r="58705" ht="15"/>
    <row r="58706" ht="15"/>
    <row r="58707" ht="15"/>
    <row r="58708" ht="15"/>
    <row r="58709" ht="15"/>
    <row r="58710" ht="15"/>
    <row r="58711" ht="15"/>
    <row r="58712" ht="15"/>
    <row r="58713" ht="15"/>
    <row r="58714" ht="15"/>
    <row r="58715" ht="15"/>
    <row r="58716" ht="15"/>
    <row r="58717" ht="15"/>
    <row r="58718" ht="15"/>
    <row r="58719" ht="15"/>
    <row r="58720" ht="15"/>
    <row r="58721" ht="15"/>
    <row r="58722" ht="15"/>
    <row r="58723" ht="15"/>
    <row r="58724" ht="15"/>
    <row r="58725" ht="15"/>
    <row r="58726" ht="15"/>
    <row r="58727" ht="15"/>
    <row r="58728" ht="15"/>
    <row r="58729" ht="15"/>
    <row r="58730" ht="15"/>
    <row r="58731" ht="15"/>
    <row r="58732" ht="15"/>
    <row r="58733" ht="15"/>
    <row r="58734" ht="15"/>
    <row r="58735" ht="15"/>
    <row r="58736" ht="15"/>
    <row r="58737" ht="15"/>
    <row r="58738" ht="15"/>
    <row r="58739" ht="15"/>
    <row r="58740" ht="15"/>
    <row r="58741" ht="15"/>
    <row r="58742" ht="15"/>
    <row r="58743" ht="15"/>
    <row r="58744" ht="15"/>
    <row r="58745" ht="15"/>
    <row r="58746" ht="15"/>
    <row r="58747" ht="15"/>
    <row r="58748" ht="15"/>
    <row r="58749" ht="15"/>
    <row r="58750" ht="15"/>
    <row r="58751" ht="15"/>
    <row r="58752" ht="15"/>
    <row r="58753" ht="15"/>
    <row r="58754" ht="15"/>
    <row r="58755" ht="15"/>
    <row r="58756" ht="15"/>
    <row r="58757" ht="15"/>
    <row r="58758" ht="15"/>
    <row r="58759" ht="15"/>
    <row r="58760" ht="15"/>
    <row r="58761" ht="15"/>
    <row r="58762" ht="15"/>
    <row r="58763" ht="15"/>
    <row r="58764" ht="15"/>
    <row r="58765" ht="15"/>
    <row r="58766" ht="15"/>
    <row r="58767" ht="15"/>
    <row r="58768" ht="15"/>
    <row r="58769" ht="15"/>
    <row r="58770" ht="15"/>
    <row r="58771" ht="15"/>
    <row r="58772" ht="15"/>
    <row r="58773" ht="15"/>
    <row r="58774" ht="15"/>
    <row r="58775" ht="15"/>
    <row r="58776" ht="15"/>
    <row r="58777" ht="15"/>
    <row r="58778" ht="15"/>
    <row r="58779" ht="15"/>
    <row r="58780" ht="15"/>
    <row r="58781" ht="15"/>
    <row r="58782" ht="15"/>
    <row r="58783" ht="15"/>
    <row r="58784" ht="15"/>
    <row r="58785" ht="15"/>
    <row r="58786" ht="15"/>
    <row r="58787" ht="15"/>
    <row r="58788" ht="15"/>
    <row r="58789" ht="15"/>
    <row r="58790" ht="15"/>
    <row r="58791" ht="15"/>
    <row r="58792" ht="15"/>
    <row r="58793" ht="15"/>
    <row r="58794" ht="15"/>
    <row r="58795" ht="15"/>
    <row r="58796" ht="15"/>
    <row r="58797" ht="15"/>
    <row r="58798" ht="15"/>
    <row r="58799" ht="15"/>
    <row r="58800" ht="15"/>
    <row r="58801" ht="15"/>
    <row r="58802" ht="15"/>
    <row r="58803" ht="15"/>
    <row r="58804" ht="15"/>
    <row r="58805" ht="15"/>
    <row r="58806" ht="15"/>
    <row r="58807" ht="15"/>
    <row r="58808" ht="15"/>
    <row r="58809" ht="15"/>
    <row r="58810" ht="15"/>
    <row r="58811" ht="15"/>
    <row r="58812" ht="15"/>
    <row r="58813" ht="15"/>
    <row r="58814" ht="15"/>
    <row r="58815" ht="15"/>
    <row r="58816" ht="15"/>
    <row r="58817" ht="15"/>
    <row r="58818" ht="15"/>
    <row r="58819" ht="15"/>
    <row r="58820" ht="15"/>
    <row r="58821" ht="15"/>
    <row r="58822" ht="15"/>
    <row r="58823" ht="15"/>
    <row r="58824" ht="15"/>
    <row r="58825" ht="15"/>
    <row r="58826" ht="15"/>
    <row r="58827" ht="15"/>
    <row r="58828" ht="15"/>
    <row r="58829" ht="15"/>
    <row r="58830" ht="15"/>
    <row r="58831" ht="15"/>
    <row r="58832" ht="15"/>
    <row r="58833" ht="15"/>
    <row r="58834" ht="15"/>
    <row r="58835" ht="15"/>
    <row r="58836" ht="15"/>
    <row r="58837" ht="15"/>
    <row r="58838" ht="15"/>
    <row r="58839" ht="15"/>
    <row r="58840" ht="15"/>
    <row r="58841" ht="15"/>
    <row r="58842" ht="15"/>
    <row r="58843" ht="15"/>
    <row r="58844" ht="15"/>
    <row r="58845" ht="15"/>
    <row r="58846" ht="15"/>
    <row r="58847" ht="15"/>
    <row r="58848" ht="15"/>
    <row r="58849" ht="15"/>
    <row r="58850" ht="15"/>
    <row r="58851" ht="15"/>
    <row r="58852" ht="15"/>
    <row r="58853" ht="15"/>
    <row r="58854" ht="15"/>
    <row r="58855" ht="15"/>
    <row r="58856" ht="15"/>
    <row r="58857" ht="15"/>
    <row r="58858" ht="15"/>
    <row r="58859" ht="15"/>
    <row r="58860" ht="15"/>
    <row r="58861" ht="15"/>
    <row r="58862" ht="15"/>
    <row r="58863" ht="15"/>
    <row r="58864" ht="15"/>
    <row r="58865" ht="15"/>
    <row r="58866" ht="15"/>
    <row r="58867" ht="15"/>
    <row r="58868" ht="15"/>
    <row r="58869" ht="15"/>
    <row r="58870" ht="15"/>
    <row r="58871" ht="15"/>
    <row r="58872" ht="15"/>
    <row r="58873" ht="15"/>
    <row r="58874" ht="15"/>
    <row r="58875" ht="15"/>
    <row r="58876" ht="15"/>
    <row r="58877" ht="15"/>
    <row r="58878" ht="15"/>
    <row r="58879" ht="15"/>
    <row r="58880" ht="15"/>
    <row r="58881" ht="15"/>
    <row r="58882" ht="15"/>
    <row r="58883" ht="15"/>
    <row r="58884" ht="15"/>
    <row r="58885" ht="15"/>
    <row r="58886" ht="15"/>
    <row r="58887" ht="15"/>
    <row r="58888" ht="15"/>
    <row r="58889" ht="15"/>
    <row r="58890" ht="15"/>
    <row r="58891" ht="15"/>
    <row r="58892" ht="15"/>
    <row r="58893" ht="15"/>
    <row r="58894" ht="15"/>
    <row r="58895" ht="15"/>
    <row r="58896" ht="15"/>
    <row r="58897" ht="15"/>
    <row r="58898" ht="15"/>
    <row r="58899" ht="15"/>
    <row r="58900" ht="15"/>
    <row r="58901" ht="15"/>
    <row r="58902" ht="15"/>
    <row r="58903" ht="15"/>
    <row r="58904" ht="15"/>
    <row r="58905" ht="15"/>
    <row r="58906" ht="15"/>
    <row r="58907" ht="15"/>
    <row r="58908" ht="15"/>
    <row r="58909" ht="15"/>
    <row r="58910" ht="15"/>
    <row r="58911" ht="15"/>
    <row r="58912" ht="15"/>
    <row r="58913" ht="15"/>
    <row r="58914" ht="15"/>
    <row r="58915" ht="15"/>
    <row r="58916" ht="15"/>
    <row r="58917" ht="15"/>
    <row r="58918" ht="15"/>
    <row r="58919" ht="15"/>
    <row r="58920" ht="15"/>
    <row r="58921" ht="15"/>
    <row r="58922" ht="15"/>
    <row r="58923" ht="15"/>
    <row r="58924" ht="15"/>
    <row r="58925" ht="15"/>
    <row r="58926" ht="15"/>
    <row r="58927" ht="15"/>
    <row r="58928" ht="15"/>
    <row r="58929" ht="15"/>
    <row r="58930" ht="15"/>
    <row r="58931" ht="15"/>
    <row r="58932" ht="15"/>
    <row r="58933" ht="15"/>
    <row r="58934" ht="15"/>
    <row r="58935" ht="15"/>
    <row r="58936" ht="15"/>
    <row r="58937" ht="15"/>
    <row r="58938" ht="15"/>
    <row r="58939" ht="15"/>
    <row r="58940" ht="15"/>
    <row r="58941" ht="15"/>
    <row r="58942" ht="15"/>
    <row r="58943" ht="15"/>
    <row r="58944" ht="15"/>
    <row r="58945" ht="15"/>
    <row r="58946" ht="15"/>
    <row r="58947" ht="15"/>
    <row r="58948" ht="15"/>
    <row r="58949" ht="15"/>
    <row r="58950" ht="15"/>
    <row r="58951" ht="15"/>
    <row r="58952" ht="15"/>
    <row r="58953" ht="15"/>
    <row r="58954" ht="15"/>
    <row r="58955" ht="15"/>
    <row r="58956" ht="15"/>
    <row r="58957" ht="15"/>
    <row r="58958" ht="15"/>
    <row r="58959" ht="15"/>
    <row r="58960" ht="15"/>
    <row r="58961" ht="15"/>
    <row r="58962" ht="15"/>
    <row r="58963" ht="15"/>
    <row r="58964" ht="15"/>
    <row r="58965" ht="15"/>
    <row r="58966" ht="15"/>
    <row r="58967" ht="15"/>
    <row r="58968" ht="15"/>
    <row r="58969" ht="15"/>
    <row r="58970" ht="15"/>
    <row r="58971" ht="15"/>
    <row r="58972" ht="15"/>
    <row r="58973" ht="15"/>
    <row r="58974" ht="15"/>
    <row r="58975" ht="15"/>
    <row r="58976" ht="15"/>
    <row r="58977" ht="15"/>
    <row r="58978" ht="15"/>
    <row r="58979" ht="15"/>
    <row r="58980" ht="15"/>
    <row r="58981" ht="15"/>
    <row r="58982" ht="15"/>
    <row r="58983" ht="15"/>
    <row r="58984" ht="15"/>
    <row r="58985" ht="15"/>
    <row r="58986" ht="15"/>
    <row r="58987" ht="15"/>
    <row r="58988" ht="15"/>
    <row r="58989" ht="15"/>
    <row r="58990" ht="15"/>
    <row r="58991" ht="15"/>
    <row r="58992" ht="15"/>
    <row r="58993" ht="15"/>
    <row r="58994" ht="15"/>
    <row r="58995" ht="15"/>
    <row r="58996" ht="15"/>
    <row r="58997" ht="15"/>
    <row r="58998" ht="15"/>
    <row r="58999" ht="15"/>
    <row r="59000" ht="15"/>
    <row r="59001" ht="15"/>
    <row r="59002" ht="15"/>
    <row r="59003" ht="15"/>
    <row r="59004" ht="15"/>
    <row r="59005" ht="15"/>
    <row r="59006" ht="15"/>
    <row r="59007" ht="15"/>
    <row r="59008" ht="15"/>
    <row r="59009" ht="15"/>
    <row r="59010" ht="15"/>
    <row r="59011" ht="15"/>
    <row r="59012" ht="15"/>
    <row r="59013" ht="15"/>
    <row r="59014" ht="15"/>
    <row r="59015" ht="15"/>
    <row r="59016" ht="15"/>
    <row r="59017" ht="15"/>
    <row r="59018" ht="15"/>
    <row r="59019" ht="15"/>
    <row r="59020" ht="15"/>
    <row r="59021" ht="15"/>
    <row r="59022" ht="15"/>
    <row r="59023" ht="15"/>
    <row r="59024" ht="15"/>
    <row r="59025" ht="15"/>
    <row r="59026" ht="15"/>
    <row r="59027" ht="15"/>
    <row r="59028" ht="15"/>
    <row r="59029" ht="15"/>
    <row r="59030" ht="15"/>
    <row r="59031" ht="15"/>
    <row r="59032" ht="15"/>
    <row r="59033" ht="15"/>
    <row r="59034" ht="15"/>
    <row r="59035" ht="15"/>
    <row r="59036" ht="15"/>
    <row r="59037" ht="15"/>
    <row r="59038" ht="15"/>
    <row r="59039" ht="15"/>
    <row r="59040" ht="15"/>
    <row r="59041" ht="15"/>
    <row r="59042" ht="15"/>
    <row r="59043" ht="15"/>
    <row r="59044" ht="15"/>
    <row r="59045" ht="15"/>
    <row r="59046" ht="15"/>
    <row r="59047" ht="15"/>
    <row r="59048" ht="15"/>
    <row r="59049" ht="15"/>
    <row r="59050" ht="15"/>
    <row r="59051" ht="15"/>
    <row r="59052" ht="15"/>
    <row r="59053" ht="15"/>
    <row r="59054" ht="15"/>
    <row r="59055" ht="15"/>
    <row r="59056" ht="15"/>
    <row r="59057" ht="15"/>
    <row r="59058" ht="15"/>
    <row r="59059" ht="15"/>
    <row r="59060" ht="15"/>
    <row r="59061" ht="15"/>
    <row r="59062" ht="15"/>
    <row r="59063" ht="15"/>
    <row r="59064" ht="15"/>
    <row r="59065" ht="15"/>
    <row r="59066" ht="15"/>
    <row r="59067" ht="15"/>
    <row r="59068" ht="15"/>
    <row r="59069" ht="15"/>
    <row r="59070" ht="15"/>
    <row r="59071" ht="15"/>
    <row r="59072" ht="15"/>
    <row r="59073" ht="15"/>
    <row r="59074" ht="15"/>
    <row r="59075" ht="15"/>
    <row r="59076" ht="15"/>
    <row r="59077" ht="15"/>
    <row r="59078" ht="15"/>
    <row r="59079" ht="15"/>
    <row r="59080" ht="15"/>
    <row r="59081" ht="15"/>
    <row r="59082" ht="15"/>
    <row r="59083" ht="15"/>
    <row r="59084" ht="15"/>
    <row r="59085" ht="15"/>
    <row r="59086" ht="15"/>
    <row r="59087" ht="15"/>
    <row r="59088" ht="15"/>
    <row r="59089" ht="15"/>
    <row r="59090" ht="15"/>
    <row r="59091" ht="15"/>
    <row r="59092" ht="15"/>
    <row r="59093" ht="15"/>
    <row r="59094" ht="15"/>
    <row r="59095" ht="15"/>
    <row r="59096" ht="15"/>
    <row r="59097" ht="15"/>
    <row r="59098" ht="15"/>
    <row r="59099" ht="15"/>
    <row r="59100" ht="15"/>
    <row r="59101" ht="15"/>
    <row r="59102" ht="15"/>
    <row r="59103" ht="15"/>
    <row r="59104" ht="15"/>
    <row r="59105" ht="15"/>
    <row r="59106" ht="15"/>
    <row r="59107" ht="15"/>
    <row r="59108" ht="15"/>
    <row r="59109" ht="15"/>
    <row r="59110" ht="15"/>
    <row r="59111" ht="15"/>
    <row r="59112" ht="15"/>
    <row r="59113" ht="15"/>
    <row r="59114" ht="15"/>
    <row r="59115" ht="15"/>
    <row r="59116" ht="15"/>
    <row r="59117" ht="15"/>
    <row r="59118" ht="15"/>
    <row r="59119" ht="15"/>
    <row r="59120" ht="15"/>
    <row r="59121" ht="15"/>
    <row r="59122" ht="15"/>
    <row r="59123" ht="15"/>
    <row r="59124" ht="15"/>
    <row r="59125" ht="15"/>
    <row r="59126" ht="15"/>
    <row r="59127" ht="15"/>
    <row r="59128" ht="15"/>
    <row r="59129" ht="15"/>
    <row r="59130" ht="15"/>
    <row r="59131" ht="15"/>
    <row r="59132" ht="15"/>
    <row r="59133" ht="15"/>
    <row r="59134" ht="15"/>
    <row r="59135" ht="15"/>
    <row r="59136" ht="15"/>
    <row r="59137" ht="15"/>
    <row r="59138" ht="15"/>
    <row r="59139" ht="15"/>
    <row r="59140" ht="15"/>
    <row r="59141" ht="15"/>
    <row r="59142" ht="15"/>
    <row r="59143" ht="15"/>
    <row r="59144" ht="15"/>
    <row r="59145" ht="15"/>
    <row r="59146" ht="15"/>
    <row r="59147" ht="15"/>
    <row r="59148" ht="15"/>
    <row r="59149" ht="15"/>
    <row r="59150" ht="15"/>
    <row r="59151" ht="15"/>
    <row r="59152" ht="15"/>
    <row r="59153" ht="15"/>
    <row r="59154" ht="15"/>
    <row r="59155" ht="15"/>
    <row r="59156" ht="15"/>
    <row r="59157" ht="15"/>
    <row r="59158" ht="15"/>
    <row r="59159" ht="15"/>
    <row r="59160" ht="15"/>
    <row r="59161" ht="15"/>
    <row r="59162" ht="15"/>
    <row r="59163" ht="15"/>
    <row r="59164" ht="15"/>
    <row r="59165" ht="15"/>
    <row r="59166" ht="15"/>
    <row r="59167" ht="15"/>
    <row r="59168" ht="15"/>
    <row r="59169" ht="15"/>
    <row r="59170" ht="15"/>
    <row r="59171" ht="15"/>
    <row r="59172" ht="15"/>
    <row r="59173" ht="15"/>
    <row r="59174" ht="15"/>
    <row r="59175" ht="15"/>
    <row r="59176" ht="15"/>
    <row r="59177" ht="15"/>
    <row r="59178" ht="15"/>
    <row r="59179" ht="15"/>
    <row r="59180" ht="15"/>
    <row r="59181" ht="15"/>
    <row r="59182" ht="15"/>
    <row r="59183" ht="15"/>
    <row r="59184" ht="15"/>
    <row r="59185" ht="15"/>
    <row r="59186" ht="15"/>
    <row r="59187" ht="15"/>
    <row r="59188" ht="15"/>
    <row r="59189" ht="15"/>
    <row r="59190" ht="15"/>
    <row r="59191" ht="15"/>
    <row r="59192" ht="15"/>
    <row r="59193" ht="15"/>
    <row r="59194" ht="15"/>
    <row r="59195" ht="15"/>
    <row r="59196" ht="15"/>
    <row r="59197" ht="15"/>
    <row r="59198" ht="15"/>
    <row r="59199" ht="15"/>
    <row r="59200" ht="15"/>
    <row r="59201" ht="15"/>
    <row r="59202" ht="15"/>
    <row r="59203" ht="15"/>
    <row r="59204" ht="15"/>
    <row r="59205" ht="15"/>
    <row r="59206" ht="15"/>
    <row r="59207" ht="15"/>
    <row r="59208" ht="15"/>
    <row r="59209" ht="15"/>
    <row r="59210" ht="15"/>
    <row r="59211" ht="15"/>
    <row r="59212" ht="15"/>
    <row r="59213" ht="15"/>
    <row r="59214" ht="15"/>
    <row r="59215" ht="15"/>
    <row r="59216" ht="15"/>
    <row r="59217" ht="15"/>
    <row r="59218" ht="15"/>
    <row r="59219" ht="15"/>
    <row r="59220" ht="15"/>
    <row r="59221" ht="15"/>
    <row r="59222" ht="15"/>
    <row r="59223" ht="15"/>
    <row r="59224" ht="15"/>
    <row r="59225" ht="15"/>
    <row r="59226" ht="15"/>
    <row r="59227" ht="15"/>
    <row r="59228" ht="15"/>
    <row r="59229" ht="15"/>
    <row r="59230" ht="15"/>
    <row r="59231" ht="15"/>
    <row r="59232" ht="15"/>
    <row r="59233" ht="15"/>
    <row r="59234" ht="15"/>
    <row r="59235" ht="15"/>
    <row r="59236" ht="15"/>
    <row r="59237" ht="15"/>
    <row r="59238" ht="15"/>
    <row r="59239" ht="15"/>
    <row r="59240" ht="15"/>
    <row r="59241" ht="15"/>
    <row r="59242" ht="15"/>
    <row r="59243" ht="15"/>
    <row r="59244" ht="15"/>
    <row r="59245" ht="15"/>
    <row r="59246" ht="15"/>
    <row r="59247" ht="15"/>
    <row r="59248" ht="15"/>
    <row r="59249" ht="15"/>
    <row r="59250" ht="15"/>
    <row r="59251" ht="15"/>
    <row r="59252" ht="15"/>
    <row r="59253" ht="15"/>
    <row r="59254" ht="15"/>
    <row r="59255" ht="15"/>
    <row r="59256" ht="15"/>
    <row r="59257" ht="15"/>
    <row r="59258" ht="15"/>
    <row r="59259" ht="15"/>
    <row r="59260" ht="15"/>
    <row r="59261" ht="15"/>
    <row r="59262" ht="15"/>
    <row r="59263" ht="15"/>
    <row r="59264" ht="15"/>
    <row r="59265" ht="15"/>
    <row r="59266" ht="15"/>
    <row r="59267" ht="15"/>
    <row r="59268" ht="15"/>
    <row r="59269" ht="15"/>
    <row r="59270" ht="15"/>
    <row r="59271" ht="15"/>
    <row r="59272" ht="15"/>
    <row r="59273" ht="15"/>
    <row r="59274" ht="15"/>
    <row r="59275" ht="15"/>
    <row r="59276" ht="15"/>
    <row r="59277" ht="15"/>
    <row r="59278" ht="15"/>
    <row r="59279" ht="15"/>
    <row r="59280" ht="15"/>
    <row r="59281" ht="15"/>
    <row r="59282" ht="15"/>
    <row r="59283" ht="15"/>
    <row r="59284" ht="15"/>
    <row r="59285" ht="15"/>
    <row r="59286" ht="15"/>
    <row r="59287" ht="15"/>
    <row r="59288" ht="15"/>
    <row r="59289" ht="15"/>
    <row r="59290" ht="15"/>
    <row r="59291" ht="15"/>
    <row r="59292" ht="15"/>
    <row r="59293" ht="15"/>
    <row r="59294" ht="15"/>
    <row r="59295" ht="15"/>
    <row r="59296" ht="15"/>
    <row r="59297" ht="15"/>
    <row r="59298" ht="15"/>
    <row r="59299" ht="15"/>
    <row r="59300" ht="15"/>
    <row r="59301" ht="15"/>
    <row r="59302" ht="15"/>
    <row r="59303" ht="15"/>
    <row r="59304" ht="15"/>
    <row r="59305" ht="15"/>
    <row r="59306" ht="15"/>
    <row r="59307" ht="15"/>
    <row r="59308" ht="15"/>
    <row r="59309" ht="15"/>
    <row r="59310" ht="15"/>
    <row r="59311" ht="15"/>
    <row r="59312" ht="15"/>
    <row r="59313" ht="15"/>
    <row r="59314" ht="15"/>
    <row r="59315" ht="15"/>
    <row r="59316" ht="15"/>
    <row r="59317" ht="15"/>
    <row r="59318" ht="15"/>
    <row r="59319" ht="15"/>
    <row r="59320" ht="15"/>
    <row r="59321" ht="15"/>
    <row r="59322" ht="15"/>
    <row r="59323" ht="15"/>
    <row r="59324" ht="15"/>
    <row r="59325" ht="15"/>
    <row r="59326" ht="15"/>
    <row r="59327" ht="15"/>
    <row r="59328" ht="15"/>
    <row r="59329" ht="15"/>
    <row r="59330" ht="15"/>
    <row r="59331" ht="15"/>
    <row r="59332" ht="15"/>
    <row r="59333" ht="15"/>
    <row r="59334" ht="15"/>
    <row r="59335" ht="15"/>
    <row r="59336" ht="15"/>
    <row r="59337" ht="15"/>
    <row r="59338" ht="15"/>
    <row r="59339" ht="15"/>
    <row r="59340" ht="15"/>
    <row r="59341" ht="15"/>
    <row r="59342" ht="15"/>
    <row r="59343" ht="15"/>
    <row r="59344" ht="15"/>
    <row r="59345" ht="15"/>
    <row r="59346" ht="15"/>
    <row r="59347" ht="15"/>
    <row r="59348" ht="15"/>
    <row r="59349" ht="15"/>
    <row r="59350" ht="15"/>
    <row r="59351" ht="15"/>
    <row r="59352" ht="15"/>
    <row r="59353" ht="15"/>
    <row r="59354" ht="15"/>
    <row r="59355" ht="15"/>
    <row r="59356" ht="15"/>
    <row r="59357" ht="15"/>
    <row r="59358" ht="15"/>
    <row r="59359" ht="15"/>
    <row r="59360" ht="15"/>
    <row r="59361" ht="15"/>
    <row r="59362" ht="15"/>
    <row r="59363" ht="15"/>
    <row r="59364" ht="15"/>
    <row r="59365" ht="15"/>
    <row r="59366" ht="15"/>
    <row r="59367" ht="15"/>
    <row r="59368" ht="15"/>
    <row r="59369" ht="15"/>
    <row r="59370" ht="15"/>
    <row r="59371" ht="15"/>
    <row r="59372" ht="15"/>
    <row r="59373" ht="15"/>
    <row r="59374" ht="15"/>
    <row r="59375" ht="15"/>
    <row r="59376" ht="15"/>
    <row r="59377" ht="15"/>
    <row r="59378" ht="15"/>
    <row r="59379" ht="15"/>
    <row r="59380" ht="15"/>
    <row r="59381" ht="15"/>
    <row r="59382" ht="15"/>
    <row r="59383" ht="15"/>
    <row r="59384" ht="15"/>
    <row r="59385" ht="15"/>
    <row r="59386" ht="15"/>
    <row r="59387" ht="15"/>
    <row r="59388" ht="15"/>
    <row r="59389" ht="15"/>
    <row r="59390" ht="15"/>
    <row r="59391" ht="15"/>
    <row r="59392" ht="15"/>
    <row r="59393" ht="15"/>
    <row r="59394" ht="15"/>
    <row r="59395" ht="15"/>
    <row r="59396" ht="15"/>
    <row r="59397" ht="15"/>
    <row r="59398" ht="15"/>
    <row r="59399" ht="15"/>
    <row r="59400" ht="15"/>
    <row r="59401" ht="15"/>
    <row r="59402" ht="15"/>
    <row r="59403" ht="15"/>
    <row r="59404" ht="15"/>
    <row r="59405" ht="15"/>
    <row r="59406" ht="15"/>
    <row r="59407" ht="15"/>
    <row r="59408" ht="15"/>
    <row r="59409" ht="15"/>
    <row r="59410" ht="15"/>
    <row r="59411" ht="15"/>
    <row r="59412" ht="15"/>
    <row r="59413" ht="15"/>
    <row r="59414" ht="15"/>
    <row r="59415" ht="15"/>
    <row r="59416" ht="15"/>
    <row r="59417" ht="15"/>
    <row r="59418" ht="15"/>
    <row r="59419" ht="15"/>
    <row r="59420" ht="15"/>
    <row r="59421" ht="15"/>
    <row r="59422" ht="15"/>
    <row r="59423" ht="15"/>
    <row r="59424" ht="15"/>
    <row r="59425" ht="15"/>
    <row r="59426" ht="15"/>
    <row r="59427" ht="15"/>
    <row r="59428" ht="15"/>
    <row r="59429" ht="15"/>
    <row r="59430" ht="15"/>
    <row r="59431" ht="15"/>
    <row r="59432" ht="15"/>
    <row r="59433" ht="15"/>
    <row r="59434" ht="15"/>
    <row r="59435" ht="15"/>
    <row r="59436" ht="15"/>
    <row r="59437" ht="15"/>
    <row r="59438" ht="15"/>
    <row r="59439" ht="15"/>
    <row r="59440" ht="15"/>
    <row r="59441" ht="15"/>
    <row r="59442" ht="15"/>
    <row r="59443" ht="15"/>
    <row r="59444" ht="15"/>
    <row r="59445" ht="15"/>
    <row r="59446" ht="15"/>
    <row r="59447" ht="15"/>
    <row r="59448" ht="15"/>
    <row r="59449" ht="15"/>
    <row r="59450" ht="15"/>
    <row r="59451" ht="15"/>
    <row r="59452" ht="15"/>
    <row r="59453" ht="15"/>
    <row r="59454" ht="15"/>
    <row r="59455" ht="15"/>
    <row r="59456" ht="15"/>
    <row r="59457" ht="15"/>
    <row r="59458" ht="15"/>
    <row r="59459" ht="15"/>
    <row r="59460" ht="15"/>
    <row r="59461" ht="15"/>
    <row r="59462" ht="15"/>
    <row r="59463" ht="15"/>
    <row r="59464" ht="15"/>
    <row r="59465" ht="15"/>
    <row r="59466" ht="15"/>
    <row r="59467" ht="15"/>
    <row r="59468" ht="15"/>
    <row r="59469" ht="15"/>
    <row r="59470" ht="15"/>
    <row r="59471" ht="15"/>
    <row r="59472" ht="15"/>
    <row r="59473" ht="15"/>
    <row r="59474" ht="15"/>
    <row r="59475" ht="15"/>
    <row r="59476" ht="15"/>
    <row r="59477" ht="15"/>
    <row r="59478" ht="15"/>
    <row r="59479" ht="15"/>
    <row r="59480" ht="15"/>
    <row r="59481" ht="15"/>
    <row r="59482" ht="15"/>
    <row r="59483" ht="15"/>
    <row r="59484" ht="15"/>
    <row r="59485" ht="15"/>
    <row r="59486" ht="15"/>
    <row r="59487" ht="15"/>
    <row r="59488" ht="15"/>
    <row r="59489" ht="15"/>
    <row r="59490" ht="15"/>
    <row r="59491" ht="15"/>
    <row r="59492" ht="15"/>
    <row r="59493" ht="15"/>
    <row r="59494" ht="15"/>
    <row r="59495" ht="15"/>
    <row r="59496" ht="15"/>
    <row r="59497" ht="15"/>
    <row r="59498" ht="15"/>
    <row r="59499" ht="15"/>
    <row r="59500" ht="15"/>
    <row r="59501" ht="15"/>
    <row r="59502" ht="15"/>
    <row r="59503" ht="15"/>
    <row r="59504" ht="15"/>
    <row r="59505" ht="15"/>
    <row r="59506" ht="15"/>
    <row r="59507" ht="15"/>
    <row r="59508" ht="15"/>
    <row r="59509" ht="15"/>
    <row r="59510" ht="15"/>
    <row r="59511" ht="15"/>
    <row r="59512" ht="15"/>
    <row r="59513" ht="15"/>
    <row r="59514" ht="15"/>
    <row r="59515" ht="15"/>
    <row r="59516" ht="15"/>
    <row r="59517" ht="15"/>
    <row r="59518" ht="15"/>
    <row r="59519" ht="15"/>
    <row r="59520" ht="15"/>
    <row r="59521" ht="15"/>
    <row r="59522" ht="15"/>
    <row r="59523" ht="15"/>
    <row r="59524" ht="15"/>
    <row r="59525" ht="15"/>
    <row r="59526" ht="15"/>
    <row r="59527" ht="15"/>
    <row r="59528" ht="15"/>
    <row r="59529" ht="15"/>
    <row r="59530" ht="15"/>
    <row r="59531" ht="15"/>
    <row r="59532" ht="15"/>
    <row r="59533" ht="15"/>
    <row r="59534" ht="15"/>
    <row r="59535" ht="15"/>
    <row r="59536" ht="15"/>
    <row r="59537" ht="15"/>
    <row r="59538" ht="15"/>
    <row r="59539" ht="15"/>
    <row r="59540" ht="15"/>
    <row r="59541" ht="15"/>
    <row r="59542" ht="15"/>
    <row r="59543" ht="15"/>
    <row r="59544" ht="15"/>
    <row r="59545" ht="15"/>
    <row r="59546" ht="15"/>
    <row r="59547" ht="15"/>
    <row r="59548" ht="15"/>
    <row r="59549" ht="15"/>
    <row r="59550" ht="15"/>
    <row r="59551" ht="15"/>
    <row r="59552" ht="15"/>
    <row r="59553" ht="15"/>
    <row r="59554" ht="15"/>
    <row r="59555" ht="15"/>
    <row r="59556" ht="15"/>
    <row r="59557" ht="15"/>
    <row r="59558" ht="15"/>
    <row r="59559" ht="15"/>
    <row r="59560" ht="15"/>
    <row r="59561" ht="15"/>
    <row r="59562" ht="15"/>
    <row r="59563" ht="15"/>
    <row r="59564" ht="15"/>
    <row r="59565" ht="15"/>
    <row r="59566" ht="15"/>
    <row r="59567" ht="15"/>
    <row r="59568" ht="15"/>
    <row r="59569" ht="15"/>
    <row r="59570" ht="15"/>
    <row r="59571" ht="15"/>
    <row r="59572" ht="15"/>
    <row r="59573" ht="15"/>
    <row r="59574" ht="15"/>
    <row r="59575" ht="15"/>
    <row r="59576" ht="15"/>
    <row r="59577" ht="15"/>
    <row r="59578" ht="15"/>
    <row r="59579" ht="15"/>
    <row r="59580" ht="15"/>
    <row r="59581" ht="15"/>
    <row r="59582" ht="15"/>
    <row r="59583" ht="15"/>
    <row r="59584" ht="15"/>
    <row r="59585" ht="15"/>
    <row r="59586" ht="15"/>
    <row r="59587" ht="15"/>
    <row r="59588" ht="15"/>
    <row r="59589" ht="15"/>
    <row r="59590" ht="15"/>
    <row r="59591" ht="15"/>
    <row r="59592" ht="15"/>
    <row r="59593" ht="15"/>
    <row r="59594" ht="15"/>
    <row r="59595" ht="15"/>
    <row r="59596" ht="15"/>
    <row r="59597" ht="15"/>
    <row r="59598" ht="15"/>
    <row r="59599" ht="15"/>
    <row r="59600" ht="15"/>
    <row r="59601" ht="15"/>
    <row r="59602" ht="15"/>
    <row r="59603" ht="15"/>
    <row r="59604" ht="15"/>
    <row r="59605" ht="15"/>
    <row r="59606" ht="15"/>
    <row r="59607" ht="15"/>
    <row r="59608" ht="15"/>
    <row r="59609" ht="15"/>
    <row r="59610" ht="15"/>
    <row r="59611" ht="15"/>
    <row r="59612" ht="15"/>
    <row r="59613" ht="15"/>
    <row r="59614" ht="15"/>
    <row r="59615" ht="15"/>
    <row r="59616" ht="15"/>
    <row r="59617" ht="15"/>
    <row r="59618" ht="15"/>
    <row r="59619" ht="15"/>
    <row r="59620" ht="15"/>
    <row r="59621" ht="15"/>
    <row r="59622" ht="15"/>
    <row r="59623" ht="15"/>
    <row r="59624" ht="15"/>
    <row r="59625" ht="15"/>
    <row r="59626" ht="15"/>
    <row r="59627" ht="15"/>
    <row r="59628" ht="15"/>
    <row r="59629" ht="15"/>
    <row r="59630" ht="15"/>
    <row r="59631" ht="15"/>
    <row r="59632" ht="15"/>
    <row r="59633" ht="15"/>
    <row r="59634" ht="15"/>
    <row r="59635" ht="15"/>
    <row r="59636" ht="15"/>
    <row r="59637" ht="15"/>
    <row r="59638" ht="15"/>
    <row r="59639" ht="15"/>
    <row r="59640" ht="15"/>
    <row r="59641" ht="15"/>
    <row r="59642" ht="15"/>
    <row r="59643" ht="15"/>
    <row r="59644" ht="15"/>
    <row r="59645" ht="15"/>
    <row r="59646" ht="15"/>
    <row r="59647" ht="15"/>
    <row r="59648" ht="15"/>
    <row r="59649" ht="15"/>
    <row r="59650" ht="15"/>
    <row r="59651" ht="15"/>
    <row r="59652" ht="15"/>
    <row r="59653" ht="15"/>
    <row r="59654" ht="15"/>
    <row r="59655" ht="15"/>
    <row r="59656" ht="15"/>
    <row r="59657" ht="15"/>
    <row r="59658" ht="15"/>
    <row r="59659" ht="15"/>
    <row r="59660" ht="15"/>
    <row r="59661" ht="15"/>
    <row r="59662" ht="15"/>
    <row r="59663" ht="15"/>
    <row r="59664" ht="15"/>
    <row r="59665" ht="15"/>
    <row r="59666" ht="15"/>
    <row r="59667" ht="15"/>
    <row r="59668" ht="15"/>
    <row r="59669" ht="15"/>
    <row r="59670" ht="15"/>
    <row r="59671" ht="15"/>
    <row r="59672" ht="15"/>
    <row r="59673" ht="15"/>
    <row r="59674" ht="15"/>
    <row r="59675" ht="15"/>
    <row r="59676" ht="15"/>
    <row r="59677" ht="15"/>
    <row r="59678" ht="15"/>
    <row r="59679" ht="15"/>
    <row r="59680" ht="15"/>
    <row r="59681" ht="15"/>
    <row r="59682" ht="15"/>
    <row r="59683" ht="15"/>
    <row r="59684" ht="15"/>
    <row r="59685" ht="15"/>
    <row r="59686" ht="15"/>
    <row r="59687" ht="15"/>
    <row r="59688" ht="15"/>
    <row r="59689" ht="15"/>
    <row r="59690" ht="15"/>
    <row r="59691" ht="15"/>
    <row r="59692" ht="15"/>
    <row r="59693" ht="15"/>
    <row r="59694" ht="15"/>
    <row r="59695" ht="15"/>
    <row r="59696" ht="15"/>
    <row r="59697" ht="15"/>
    <row r="59698" ht="15"/>
    <row r="59699" ht="15"/>
    <row r="59700" ht="15"/>
    <row r="59701" ht="15"/>
    <row r="59702" ht="15"/>
    <row r="59703" ht="15"/>
    <row r="59704" ht="15"/>
    <row r="59705" ht="15"/>
    <row r="59706" ht="15"/>
    <row r="59707" ht="15"/>
    <row r="59708" ht="15"/>
    <row r="59709" ht="15"/>
    <row r="59710" ht="15"/>
    <row r="59711" ht="15"/>
    <row r="59712" ht="15"/>
    <row r="59713" ht="15"/>
    <row r="59714" ht="15"/>
    <row r="59715" ht="15"/>
    <row r="59716" ht="15"/>
    <row r="59717" ht="15"/>
    <row r="59718" ht="15"/>
    <row r="59719" ht="15"/>
    <row r="59720" ht="15"/>
    <row r="59721" ht="15"/>
    <row r="59722" ht="15"/>
    <row r="59723" ht="15"/>
    <row r="59724" ht="15"/>
    <row r="59725" ht="15"/>
    <row r="59726" ht="15"/>
    <row r="59727" ht="15"/>
    <row r="59728" ht="15"/>
    <row r="59729" ht="15"/>
    <row r="59730" ht="15"/>
    <row r="59731" ht="15"/>
    <row r="59732" ht="15"/>
    <row r="59733" ht="15"/>
    <row r="59734" ht="15"/>
    <row r="59735" ht="15"/>
    <row r="59736" ht="15"/>
    <row r="59737" ht="15"/>
    <row r="59738" ht="15"/>
    <row r="59739" ht="15"/>
    <row r="59740" ht="15"/>
    <row r="59741" ht="15"/>
    <row r="59742" ht="15"/>
    <row r="59743" ht="15"/>
    <row r="59744" ht="15"/>
    <row r="59745" ht="15"/>
    <row r="59746" ht="15"/>
    <row r="59747" ht="15"/>
    <row r="59748" ht="15"/>
    <row r="59749" ht="15"/>
    <row r="59750" ht="15"/>
    <row r="59751" ht="15"/>
    <row r="59752" ht="15"/>
    <row r="59753" ht="15"/>
    <row r="59754" ht="15"/>
    <row r="59755" ht="15"/>
    <row r="59756" ht="15"/>
    <row r="59757" ht="15"/>
    <row r="59758" ht="15"/>
    <row r="59759" ht="15"/>
    <row r="59760" ht="15"/>
    <row r="59761" ht="15"/>
    <row r="59762" ht="15"/>
    <row r="59763" ht="15"/>
    <row r="59764" ht="15"/>
    <row r="59765" ht="15"/>
    <row r="59766" ht="15"/>
    <row r="59767" ht="15"/>
    <row r="59768" ht="15"/>
    <row r="59769" ht="15"/>
    <row r="59770" ht="15"/>
    <row r="59771" ht="15"/>
    <row r="59772" ht="15"/>
    <row r="59773" ht="15"/>
    <row r="59774" ht="15"/>
    <row r="59775" ht="15"/>
    <row r="59776" ht="15"/>
    <row r="59777" ht="15"/>
    <row r="59778" ht="15"/>
    <row r="59779" ht="15"/>
    <row r="59780" ht="15"/>
    <row r="59781" ht="15"/>
    <row r="59782" ht="15"/>
    <row r="59783" ht="15"/>
    <row r="59784" ht="15"/>
    <row r="59785" ht="15"/>
    <row r="59786" ht="15"/>
    <row r="59787" ht="15"/>
    <row r="59788" ht="15"/>
    <row r="59789" ht="15"/>
    <row r="59790" ht="15"/>
    <row r="59791" ht="15"/>
    <row r="59792" ht="15"/>
    <row r="59793" ht="15"/>
    <row r="59794" ht="15"/>
    <row r="59795" ht="15"/>
    <row r="59796" ht="15"/>
    <row r="59797" ht="15"/>
    <row r="59798" ht="15"/>
    <row r="59799" ht="15"/>
    <row r="59800" ht="15"/>
    <row r="59801" ht="15"/>
    <row r="59802" ht="15"/>
    <row r="59803" ht="15"/>
    <row r="59804" ht="15"/>
    <row r="59805" ht="15"/>
    <row r="59806" ht="15"/>
    <row r="59807" ht="15"/>
    <row r="59808" ht="15"/>
    <row r="59809" ht="15"/>
    <row r="59810" ht="15"/>
    <row r="59811" ht="15"/>
    <row r="59812" ht="15"/>
    <row r="59813" ht="15"/>
    <row r="59814" ht="15"/>
    <row r="59815" ht="15"/>
    <row r="59816" ht="15"/>
    <row r="59817" ht="15"/>
    <row r="59818" ht="15"/>
    <row r="59819" ht="15"/>
    <row r="59820" ht="15"/>
    <row r="59821" ht="15"/>
    <row r="59822" ht="15"/>
    <row r="59823" ht="15"/>
    <row r="59824" ht="15"/>
    <row r="59825" ht="15"/>
    <row r="59826" ht="15"/>
    <row r="59827" ht="15"/>
    <row r="59828" ht="15"/>
    <row r="59829" ht="15"/>
    <row r="59830" ht="15"/>
    <row r="59831" ht="15"/>
    <row r="59832" ht="15"/>
    <row r="59833" ht="15"/>
    <row r="59834" ht="15"/>
    <row r="59835" ht="15"/>
    <row r="59836" ht="15"/>
    <row r="59837" ht="15"/>
    <row r="59838" ht="15"/>
    <row r="59839" ht="15"/>
    <row r="59840" ht="15"/>
    <row r="59841" ht="15"/>
    <row r="59842" ht="15"/>
    <row r="59843" ht="15"/>
    <row r="59844" ht="15"/>
    <row r="59845" ht="15"/>
    <row r="59846" ht="15"/>
    <row r="59847" ht="15"/>
    <row r="59848" ht="15"/>
    <row r="59849" ht="15"/>
    <row r="59850" ht="15"/>
    <row r="59851" ht="15"/>
    <row r="59852" ht="15"/>
    <row r="59853" ht="15"/>
    <row r="59854" ht="15"/>
    <row r="59855" ht="15"/>
    <row r="59856" ht="15"/>
    <row r="59857" ht="15"/>
    <row r="59858" ht="15"/>
    <row r="59859" ht="15"/>
    <row r="59860" ht="15"/>
    <row r="59861" ht="15"/>
    <row r="59862" ht="15"/>
    <row r="59863" ht="15"/>
    <row r="59864" ht="15"/>
    <row r="59865" ht="15"/>
    <row r="59866" ht="15"/>
    <row r="59867" ht="15"/>
    <row r="59868" ht="15"/>
    <row r="59869" ht="15"/>
    <row r="59870" ht="15"/>
    <row r="59871" ht="15"/>
    <row r="59872" ht="15"/>
    <row r="59873" ht="15"/>
    <row r="59874" ht="15"/>
    <row r="59875" ht="15"/>
    <row r="59876" ht="15"/>
    <row r="59877" ht="15"/>
    <row r="59878" ht="15"/>
    <row r="59879" ht="15"/>
    <row r="59880" ht="15"/>
    <row r="59881" ht="15"/>
    <row r="59882" ht="15"/>
    <row r="59883" ht="15"/>
    <row r="59884" ht="15"/>
    <row r="59885" ht="15"/>
    <row r="59886" ht="15"/>
    <row r="59887" ht="15"/>
    <row r="59888" ht="15"/>
    <row r="59889" ht="15"/>
    <row r="59890" ht="15"/>
    <row r="59891" ht="15"/>
    <row r="59892" ht="15"/>
    <row r="59893" ht="15"/>
    <row r="59894" ht="15"/>
    <row r="59895" ht="15"/>
    <row r="59896" ht="15"/>
    <row r="59897" ht="15"/>
    <row r="59898" ht="15"/>
    <row r="59899" ht="15"/>
    <row r="59900" ht="15"/>
    <row r="59901" ht="15"/>
    <row r="59902" ht="15"/>
    <row r="59903" ht="15"/>
    <row r="59904" ht="15"/>
    <row r="59905" ht="15"/>
    <row r="59906" ht="15"/>
    <row r="59907" ht="15"/>
    <row r="59908" ht="15"/>
    <row r="59909" ht="15"/>
    <row r="59910" ht="15"/>
    <row r="59911" ht="15"/>
    <row r="59912" ht="15"/>
    <row r="59913" ht="15"/>
    <row r="59914" ht="15"/>
    <row r="59915" ht="15"/>
    <row r="59916" ht="15"/>
    <row r="59917" ht="15"/>
    <row r="59918" ht="15"/>
    <row r="59919" ht="15"/>
    <row r="59920" ht="15"/>
    <row r="59921" ht="15"/>
    <row r="59922" ht="15"/>
    <row r="59923" ht="15"/>
    <row r="59924" ht="15"/>
    <row r="59925" ht="15"/>
    <row r="59926" ht="15"/>
    <row r="59927" ht="15"/>
    <row r="59928" ht="15"/>
    <row r="59929" ht="15"/>
    <row r="59930" ht="15"/>
    <row r="59931" ht="15"/>
    <row r="59932" ht="15"/>
    <row r="59933" ht="15"/>
    <row r="59934" ht="15"/>
    <row r="59935" ht="15"/>
    <row r="59936" ht="15"/>
    <row r="59937" ht="15"/>
    <row r="59938" ht="15"/>
    <row r="59939" ht="15"/>
    <row r="59940" ht="15"/>
    <row r="59941" ht="15"/>
    <row r="59942" ht="15"/>
    <row r="59943" ht="15"/>
    <row r="59944" ht="15"/>
    <row r="59945" ht="15"/>
    <row r="59946" ht="15"/>
    <row r="59947" ht="15"/>
    <row r="59948" ht="15"/>
    <row r="59949" ht="15"/>
    <row r="59950" ht="15"/>
    <row r="59951" ht="15"/>
    <row r="59952" ht="15"/>
    <row r="59953" ht="15"/>
    <row r="59954" ht="15"/>
    <row r="59955" ht="15"/>
    <row r="59956" ht="15"/>
    <row r="59957" ht="15"/>
    <row r="59958" ht="15"/>
    <row r="59959" ht="15"/>
    <row r="59960" ht="15"/>
    <row r="59961" ht="15"/>
    <row r="59962" ht="15"/>
    <row r="59963" ht="15"/>
    <row r="59964" ht="15"/>
    <row r="59965" ht="15"/>
    <row r="59966" ht="15"/>
    <row r="59967" ht="15"/>
    <row r="59968" ht="15"/>
    <row r="59969" ht="15"/>
    <row r="59970" ht="15"/>
    <row r="59971" ht="15"/>
    <row r="59972" ht="15"/>
    <row r="59973" ht="15"/>
    <row r="59974" ht="15"/>
    <row r="59975" ht="15"/>
    <row r="59976" ht="15"/>
    <row r="59977" ht="15"/>
    <row r="59978" ht="15"/>
    <row r="59979" ht="15"/>
    <row r="59980" ht="15"/>
    <row r="59981" ht="15"/>
    <row r="59982" ht="15"/>
    <row r="59983" ht="15"/>
    <row r="59984" ht="15"/>
    <row r="59985" ht="15"/>
    <row r="59986" ht="15"/>
    <row r="59987" ht="15"/>
    <row r="59988" ht="15"/>
    <row r="59989" ht="15"/>
    <row r="59990" ht="15"/>
    <row r="59991" ht="15"/>
    <row r="59992" ht="15"/>
    <row r="59993" ht="15"/>
    <row r="59994" ht="15"/>
    <row r="59995" ht="15"/>
    <row r="59996" ht="15"/>
    <row r="59997" ht="15"/>
    <row r="59998" ht="15"/>
    <row r="59999" ht="15"/>
    <row r="60000" ht="15"/>
    <row r="60001" ht="15"/>
    <row r="60002" ht="15"/>
    <row r="60003" ht="15"/>
    <row r="60004" ht="15"/>
    <row r="60005" ht="15"/>
    <row r="60006" ht="15"/>
    <row r="60007" ht="15"/>
    <row r="60008" ht="15"/>
    <row r="60009" ht="15"/>
    <row r="60010" ht="15"/>
    <row r="60011" ht="15"/>
    <row r="60012" ht="15"/>
    <row r="60013" ht="15"/>
    <row r="60014" ht="15"/>
    <row r="60015" ht="15"/>
    <row r="60016" ht="15"/>
    <row r="60017" ht="15"/>
    <row r="60018" ht="15"/>
    <row r="60019" ht="15"/>
    <row r="60020" ht="15"/>
    <row r="60021" ht="15"/>
    <row r="60022" ht="15"/>
    <row r="60023" ht="15"/>
    <row r="60024" ht="15"/>
    <row r="60025" ht="15"/>
    <row r="60026" ht="15"/>
    <row r="60027" ht="15"/>
    <row r="60028" ht="15"/>
    <row r="60029" ht="15"/>
    <row r="60030" ht="15"/>
    <row r="60031" ht="15"/>
    <row r="60032" ht="15"/>
    <row r="60033" ht="15"/>
    <row r="60034" ht="15"/>
    <row r="60035" ht="15"/>
    <row r="60036" ht="15"/>
    <row r="60037" ht="15"/>
    <row r="60038" ht="15"/>
    <row r="60039" ht="15"/>
    <row r="60040" ht="15"/>
    <row r="60041" ht="15"/>
    <row r="60042" ht="15"/>
    <row r="60043" ht="15"/>
    <row r="60044" ht="15"/>
    <row r="60045" ht="15"/>
    <row r="60046" ht="15"/>
    <row r="60047" ht="15"/>
    <row r="60048" ht="15"/>
    <row r="60049" ht="15"/>
    <row r="60050" ht="15"/>
    <row r="60051" ht="15"/>
    <row r="60052" ht="15"/>
    <row r="60053" ht="15"/>
    <row r="60054" ht="15"/>
    <row r="60055" ht="15"/>
    <row r="60056" ht="15"/>
    <row r="60057" ht="15"/>
    <row r="60058" ht="15"/>
    <row r="60059" ht="15"/>
    <row r="60060" ht="15"/>
    <row r="60061" ht="15"/>
    <row r="60062" ht="15"/>
    <row r="60063" ht="15"/>
    <row r="60064" ht="15"/>
    <row r="60065" ht="15"/>
    <row r="60066" ht="15"/>
    <row r="60067" ht="15"/>
    <row r="60068" ht="15"/>
    <row r="60069" ht="15"/>
    <row r="60070" ht="15"/>
    <row r="60071" ht="15"/>
    <row r="60072" ht="15"/>
    <row r="60073" ht="15"/>
    <row r="60074" ht="15"/>
    <row r="60075" ht="15"/>
    <row r="60076" ht="15"/>
    <row r="60077" ht="15"/>
    <row r="60078" ht="15"/>
    <row r="60079" ht="15"/>
    <row r="60080" ht="15"/>
    <row r="60081" ht="15"/>
    <row r="60082" ht="15"/>
    <row r="60083" ht="15"/>
    <row r="60084" ht="15"/>
    <row r="60085" ht="15"/>
    <row r="60086" ht="15"/>
    <row r="60087" ht="15"/>
    <row r="60088" ht="15"/>
    <row r="60089" ht="15"/>
    <row r="60090" ht="15"/>
    <row r="60091" ht="15"/>
    <row r="60092" ht="15"/>
    <row r="60093" ht="15"/>
    <row r="60094" ht="15"/>
    <row r="60095" ht="15"/>
    <row r="60096" ht="15"/>
    <row r="60097" ht="15"/>
    <row r="60098" ht="15"/>
    <row r="60099" ht="15"/>
    <row r="60100" ht="15"/>
    <row r="60101" ht="15"/>
    <row r="60102" ht="15"/>
    <row r="60103" ht="15"/>
    <row r="60104" ht="15"/>
    <row r="60105" ht="15"/>
    <row r="60106" ht="15"/>
    <row r="60107" ht="15"/>
    <row r="60108" ht="15"/>
    <row r="60109" ht="15"/>
    <row r="60110" ht="15"/>
    <row r="60111" ht="15"/>
    <row r="60112" ht="15"/>
    <row r="60113" ht="15"/>
    <row r="60114" ht="15"/>
    <row r="60115" ht="15"/>
    <row r="60116" ht="15"/>
    <row r="60117" ht="15"/>
    <row r="60118" ht="15"/>
    <row r="60119" ht="15"/>
    <row r="60120" ht="15"/>
    <row r="60121" ht="15"/>
    <row r="60122" ht="15"/>
    <row r="60123" ht="15"/>
    <row r="60124" ht="15"/>
    <row r="60125" ht="15"/>
    <row r="60126" ht="15"/>
    <row r="60127" ht="15"/>
    <row r="60128" ht="15"/>
    <row r="60129" ht="15"/>
    <row r="60130" ht="15"/>
    <row r="60131" ht="15"/>
    <row r="60132" ht="15"/>
    <row r="60133" ht="15"/>
    <row r="60134" ht="15"/>
    <row r="60135" ht="15"/>
    <row r="60136" ht="15"/>
    <row r="60137" ht="15"/>
    <row r="60138" ht="15"/>
    <row r="60139" ht="15"/>
    <row r="60140" ht="15"/>
    <row r="60141" ht="15"/>
    <row r="60142" ht="15"/>
    <row r="60143" ht="15"/>
    <row r="60144" ht="15"/>
    <row r="60145" ht="15"/>
    <row r="60146" ht="15"/>
    <row r="60147" ht="15"/>
    <row r="60148" ht="15"/>
    <row r="60149" ht="15"/>
    <row r="60150" ht="15"/>
    <row r="60151" ht="15"/>
    <row r="60152" ht="15"/>
    <row r="60153" ht="15"/>
    <row r="60154" ht="15"/>
    <row r="60155" ht="15"/>
    <row r="60156" ht="15"/>
    <row r="60157" ht="15"/>
    <row r="60158" ht="15"/>
    <row r="60159" ht="15"/>
    <row r="60160" ht="15"/>
    <row r="60161" ht="15"/>
    <row r="60162" ht="15"/>
    <row r="60163" ht="15"/>
    <row r="60164" ht="15"/>
    <row r="60165" ht="15"/>
    <row r="60166" ht="15"/>
    <row r="60167" ht="15"/>
    <row r="60168" ht="15"/>
    <row r="60169" ht="15"/>
    <row r="60170" ht="15"/>
    <row r="60171" ht="15"/>
    <row r="60172" ht="15"/>
    <row r="60173" ht="15"/>
    <row r="60174" ht="15"/>
    <row r="60175" ht="15"/>
    <row r="60176" ht="15"/>
    <row r="60177" ht="15"/>
    <row r="60178" ht="15"/>
    <row r="60179" ht="15"/>
    <row r="60180" ht="15"/>
    <row r="60181" ht="15"/>
    <row r="60182" ht="15"/>
    <row r="60183" ht="15"/>
    <row r="60184" ht="15"/>
    <row r="60185" ht="15"/>
    <row r="60186" ht="15"/>
    <row r="60187" ht="15"/>
    <row r="60188" ht="15"/>
    <row r="60189" ht="15"/>
    <row r="60190" ht="15"/>
    <row r="60191" ht="15"/>
    <row r="60192" ht="15"/>
    <row r="60193" ht="15"/>
    <row r="60194" ht="15"/>
    <row r="60195" ht="15"/>
    <row r="60196" ht="15"/>
    <row r="60197" ht="15"/>
    <row r="60198" ht="15"/>
    <row r="60199" ht="15"/>
    <row r="60200" ht="15"/>
    <row r="60201" ht="15"/>
    <row r="60202" ht="15"/>
    <row r="60203" ht="15"/>
    <row r="60204" ht="15"/>
    <row r="60205" ht="15"/>
    <row r="60206" ht="15"/>
    <row r="60207" ht="15"/>
    <row r="60208" ht="15"/>
    <row r="60209" ht="15"/>
    <row r="60210" ht="15"/>
    <row r="60211" ht="15"/>
    <row r="60212" ht="15"/>
    <row r="60213" ht="15"/>
    <row r="60214" ht="15"/>
    <row r="60215" ht="15"/>
    <row r="60216" ht="15"/>
    <row r="60217" ht="15"/>
    <row r="60218" ht="15"/>
    <row r="60219" ht="15"/>
    <row r="60220" ht="15"/>
    <row r="60221" ht="15"/>
    <row r="60222" ht="15"/>
    <row r="60223" ht="15"/>
    <row r="60224" ht="15"/>
    <row r="60225" ht="15"/>
    <row r="60226" ht="15"/>
    <row r="60227" ht="15"/>
    <row r="60228" ht="15"/>
    <row r="60229" ht="15"/>
    <row r="60230" ht="15"/>
    <row r="60231" ht="15"/>
    <row r="60232" ht="15"/>
    <row r="60233" ht="15"/>
    <row r="60234" ht="15"/>
    <row r="60235" ht="15"/>
    <row r="60236" ht="15"/>
    <row r="60237" ht="15"/>
    <row r="60238" ht="15"/>
    <row r="60239" ht="15"/>
    <row r="60240" ht="15"/>
    <row r="60241" ht="15"/>
    <row r="60242" ht="15"/>
    <row r="60243" ht="15"/>
    <row r="60244" ht="15"/>
    <row r="60245" ht="15"/>
    <row r="60246" ht="15"/>
    <row r="60247" ht="15"/>
    <row r="60248" ht="15"/>
    <row r="60249" ht="15"/>
    <row r="60250" ht="15"/>
    <row r="60251" ht="15"/>
    <row r="60252" ht="15"/>
    <row r="60253" ht="15"/>
    <row r="60254" ht="15"/>
    <row r="60255" ht="15"/>
    <row r="60256" ht="15"/>
    <row r="60257" ht="15"/>
    <row r="60258" ht="15"/>
    <row r="60259" ht="15"/>
    <row r="60260" ht="15"/>
    <row r="60261" ht="15"/>
    <row r="60262" ht="15"/>
    <row r="60263" ht="15"/>
    <row r="60264" ht="15"/>
    <row r="60265" ht="15"/>
    <row r="60266" ht="15"/>
    <row r="60267" ht="15"/>
    <row r="60268" ht="15"/>
    <row r="60269" ht="15"/>
    <row r="60270" ht="15"/>
    <row r="60271" ht="15"/>
    <row r="60272" ht="15"/>
    <row r="60273" ht="15"/>
    <row r="60274" ht="15"/>
    <row r="60275" ht="15"/>
    <row r="60276" ht="15"/>
    <row r="60277" ht="15"/>
    <row r="60278" ht="15"/>
    <row r="60279" ht="15"/>
    <row r="60280" ht="15"/>
    <row r="60281" ht="15"/>
    <row r="60282" ht="15"/>
    <row r="60283" ht="15"/>
    <row r="60284" ht="15"/>
    <row r="60285" ht="15"/>
    <row r="60286" ht="15"/>
    <row r="60287" ht="15"/>
    <row r="60288" ht="15"/>
    <row r="60289" ht="15"/>
    <row r="60290" ht="15"/>
    <row r="60291" ht="15"/>
    <row r="60292" ht="15"/>
    <row r="60293" ht="15"/>
    <row r="60294" ht="15"/>
    <row r="60295" ht="15"/>
    <row r="60296" ht="15"/>
    <row r="60297" ht="15"/>
    <row r="60298" ht="15"/>
    <row r="60299" ht="15"/>
    <row r="60300" ht="15"/>
    <row r="60301" ht="15"/>
    <row r="60302" ht="15"/>
    <row r="60303" ht="15"/>
    <row r="60304" ht="15"/>
    <row r="60305" ht="15"/>
    <row r="60306" ht="15"/>
    <row r="60307" ht="15"/>
    <row r="60308" ht="15"/>
    <row r="60309" ht="15"/>
    <row r="60310" ht="15"/>
    <row r="60311" ht="15"/>
    <row r="60312" ht="15"/>
    <row r="60313" ht="15"/>
    <row r="60314" ht="15"/>
    <row r="60315" ht="15"/>
    <row r="60316" ht="15"/>
    <row r="60317" ht="15"/>
    <row r="60318" ht="15"/>
    <row r="60319" ht="15"/>
    <row r="60320" ht="15"/>
    <row r="60321" ht="15"/>
    <row r="60322" ht="15"/>
    <row r="60323" ht="15"/>
    <row r="60324" ht="15"/>
    <row r="60325" ht="15"/>
    <row r="60326" ht="15"/>
    <row r="60327" ht="15"/>
    <row r="60328" ht="15"/>
    <row r="60329" ht="15"/>
    <row r="60330" ht="15"/>
    <row r="60331" ht="15"/>
    <row r="60332" ht="15"/>
    <row r="60333" ht="15"/>
    <row r="60334" ht="15"/>
    <row r="60335" ht="15"/>
    <row r="60336" ht="15"/>
    <row r="60337" ht="15"/>
    <row r="60338" ht="15"/>
    <row r="60339" ht="15"/>
    <row r="60340" ht="15"/>
    <row r="60341" ht="15"/>
    <row r="60342" ht="15"/>
    <row r="60343" ht="15"/>
    <row r="60344" ht="15"/>
    <row r="60345" ht="15"/>
    <row r="60346" ht="15"/>
    <row r="60347" ht="15"/>
    <row r="60348" ht="15"/>
    <row r="60349" ht="15"/>
    <row r="60350" ht="15"/>
    <row r="60351" ht="15"/>
    <row r="60352" ht="15"/>
    <row r="60353" ht="15"/>
    <row r="60354" ht="15"/>
    <row r="60355" ht="15"/>
    <row r="60356" ht="15"/>
    <row r="60357" ht="15"/>
    <row r="60358" ht="15"/>
    <row r="60359" ht="15"/>
    <row r="60360" ht="15"/>
    <row r="60361" ht="15"/>
    <row r="60362" ht="15"/>
    <row r="60363" ht="15"/>
    <row r="60364" ht="15"/>
    <row r="60365" ht="15"/>
    <row r="60366" ht="15"/>
    <row r="60367" ht="15"/>
    <row r="60368" ht="15"/>
    <row r="60369" ht="15"/>
    <row r="60370" ht="15"/>
    <row r="60371" ht="15"/>
    <row r="60372" ht="15"/>
    <row r="60373" ht="15"/>
    <row r="60374" ht="15"/>
    <row r="60375" ht="15"/>
    <row r="60376" ht="15"/>
    <row r="60377" ht="15"/>
    <row r="60378" ht="15"/>
    <row r="60379" ht="15"/>
    <row r="60380" ht="15"/>
    <row r="60381" ht="15"/>
    <row r="60382" ht="15"/>
    <row r="60383" ht="15"/>
    <row r="60384" ht="15"/>
    <row r="60385" ht="15"/>
    <row r="60386" ht="15"/>
    <row r="60387" ht="15"/>
    <row r="60388" ht="15"/>
    <row r="60389" ht="15"/>
    <row r="60390" ht="15"/>
    <row r="60391" ht="15"/>
    <row r="60392" ht="15"/>
    <row r="60393" ht="15"/>
    <row r="60394" ht="15"/>
    <row r="60395" ht="15"/>
    <row r="60396" ht="15"/>
    <row r="60397" ht="15"/>
    <row r="60398" ht="15"/>
    <row r="60399" ht="15"/>
    <row r="60400" ht="15"/>
    <row r="60401" ht="15"/>
    <row r="60402" ht="15"/>
    <row r="60403" ht="15"/>
    <row r="60404" ht="15"/>
    <row r="60405" ht="15"/>
    <row r="60406" ht="15"/>
    <row r="60407" ht="15"/>
    <row r="60408" ht="15"/>
    <row r="60409" ht="15"/>
    <row r="60410" ht="15"/>
    <row r="60411" ht="15"/>
    <row r="60412" ht="15"/>
    <row r="60413" ht="15"/>
    <row r="60414" ht="15"/>
    <row r="60415" ht="15"/>
    <row r="60416" ht="15"/>
    <row r="60417" ht="15"/>
    <row r="60418" ht="15"/>
    <row r="60419" ht="15"/>
    <row r="60420" ht="15"/>
    <row r="60421" ht="15"/>
    <row r="60422" ht="15"/>
    <row r="60423" ht="15"/>
    <row r="60424" ht="15"/>
    <row r="60425" ht="15"/>
    <row r="60426" ht="15"/>
    <row r="60427" ht="15"/>
    <row r="60428" ht="15"/>
    <row r="60429" ht="15"/>
    <row r="60430" ht="15"/>
    <row r="60431" ht="15"/>
    <row r="60432" ht="15"/>
    <row r="60433" ht="15"/>
    <row r="60434" ht="15"/>
    <row r="60435" ht="15"/>
    <row r="60436" ht="15"/>
    <row r="60437" ht="15"/>
    <row r="60438" ht="15"/>
    <row r="60439" ht="15"/>
    <row r="60440" ht="15"/>
    <row r="60441" ht="15"/>
    <row r="60442" ht="15"/>
    <row r="60443" ht="15"/>
    <row r="60444" ht="15"/>
    <row r="60445" ht="15"/>
    <row r="60446" ht="15"/>
    <row r="60447" ht="15"/>
    <row r="60448" ht="15"/>
    <row r="60449" ht="15"/>
    <row r="60450" ht="15"/>
    <row r="60451" ht="15"/>
    <row r="60452" ht="15"/>
    <row r="60453" ht="15"/>
    <row r="60454" ht="15"/>
    <row r="60455" ht="15"/>
    <row r="60456" ht="15"/>
    <row r="60457" ht="15"/>
    <row r="60458" ht="15"/>
    <row r="60459" ht="15"/>
    <row r="60460" ht="15"/>
    <row r="60461" ht="15"/>
    <row r="60462" ht="15"/>
    <row r="60463" ht="15"/>
    <row r="60464" ht="15"/>
    <row r="60465" ht="15"/>
    <row r="60466" ht="15"/>
    <row r="60467" ht="15"/>
    <row r="60468" ht="15"/>
    <row r="60469" ht="15"/>
    <row r="60470" ht="15"/>
    <row r="60471" ht="15"/>
    <row r="60472" ht="15"/>
    <row r="60473" ht="15"/>
    <row r="60474" ht="15"/>
    <row r="60475" ht="15"/>
    <row r="60476" ht="15"/>
    <row r="60477" ht="15"/>
    <row r="60478" ht="15"/>
    <row r="60479" ht="15"/>
    <row r="60480" ht="15"/>
    <row r="60481" ht="15"/>
    <row r="60482" ht="15"/>
    <row r="60483" ht="15"/>
    <row r="60484" ht="15"/>
    <row r="60485" ht="15"/>
    <row r="60486" ht="15"/>
    <row r="60487" ht="15"/>
    <row r="60488" ht="15"/>
    <row r="60489" ht="15"/>
    <row r="60490" ht="15"/>
    <row r="60491" ht="15"/>
    <row r="60492" ht="15"/>
    <row r="60493" ht="15"/>
    <row r="60494" ht="15"/>
    <row r="60495" ht="15"/>
    <row r="60496" ht="15"/>
    <row r="60497" ht="15"/>
    <row r="60498" ht="15"/>
    <row r="60499" ht="15"/>
    <row r="60500" ht="15"/>
    <row r="60501" ht="15"/>
    <row r="60502" ht="15"/>
    <row r="60503" ht="15"/>
    <row r="60504" ht="15"/>
    <row r="60505" ht="15"/>
    <row r="60506" ht="15"/>
    <row r="60507" ht="15"/>
    <row r="60508" ht="15"/>
    <row r="60509" ht="15"/>
    <row r="60510" ht="15"/>
    <row r="60511" ht="15"/>
    <row r="60512" ht="15"/>
    <row r="60513" ht="15"/>
    <row r="60514" ht="15"/>
    <row r="60515" ht="15"/>
    <row r="60516" ht="15"/>
    <row r="60517" ht="15"/>
    <row r="60518" ht="15"/>
    <row r="60519" ht="15"/>
    <row r="60520" ht="15"/>
    <row r="60521" ht="15"/>
    <row r="60522" ht="15"/>
    <row r="60523" ht="15"/>
    <row r="60524" ht="15"/>
    <row r="60525" ht="15"/>
    <row r="60526" ht="15"/>
    <row r="60527" ht="15"/>
    <row r="60528" ht="15"/>
    <row r="60529" ht="15"/>
    <row r="60530" ht="15"/>
    <row r="60531" ht="15"/>
    <row r="60532" ht="15"/>
    <row r="60533" ht="15"/>
    <row r="60534" ht="15"/>
    <row r="60535" ht="15"/>
    <row r="60536" ht="15"/>
    <row r="60537" ht="15"/>
    <row r="60538" ht="15"/>
    <row r="60539" ht="15"/>
    <row r="60540" ht="15"/>
    <row r="60541" ht="15"/>
    <row r="60542" ht="15"/>
    <row r="60543" ht="15"/>
    <row r="60544" ht="15"/>
    <row r="60545" ht="15"/>
    <row r="60546" ht="15"/>
    <row r="60547" ht="15"/>
    <row r="60548" ht="15"/>
    <row r="60549" ht="15"/>
    <row r="60550" ht="15"/>
    <row r="60551" ht="15"/>
    <row r="60552" ht="15"/>
    <row r="60553" ht="15"/>
    <row r="60554" ht="15"/>
    <row r="60555" ht="15"/>
    <row r="60556" ht="15"/>
    <row r="60557" ht="15"/>
    <row r="60558" ht="15"/>
    <row r="60559" ht="15"/>
    <row r="60560" ht="15"/>
    <row r="60561" ht="15"/>
    <row r="60562" ht="15"/>
    <row r="60563" ht="15"/>
    <row r="60564" ht="15"/>
    <row r="60565" ht="15"/>
    <row r="60566" ht="15"/>
    <row r="60567" ht="15"/>
    <row r="60568" ht="15"/>
    <row r="60569" ht="15"/>
    <row r="60570" ht="15"/>
    <row r="60571" ht="15"/>
    <row r="60572" ht="15"/>
    <row r="60573" ht="15"/>
    <row r="60574" ht="15"/>
    <row r="60575" ht="15"/>
    <row r="60576" ht="15"/>
    <row r="60577" ht="15"/>
    <row r="60578" ht="15"/>
    <row r="60579" ht="15"/>
    <row r="60580" ht="15"/>
    <row r="60581" ht="15"/>
    <row r="60582" ht="15"/>
    <row r="60583" ht="15"/>
    <row r="60584" ht="15"/>
    <row r="60585" ht="15"/>
    <row r="60586" ht="15"/>
    <row r="60587" ht="15"/>
    <row r="60588" ht="15"/>
    <row r="60589" ht="15"/>
    <row r="60590" ht="15"/>
    <row r="60591" ht="15"/>
    <row r="60592" ht="15"/>
    <row r="60593" ht="15"/>
    <row r="60594" ht="15"/>
    <row r="60595" ht="15"/>
    <row r="60596" ht="15"/>
    <row r="60597" ht="15"/>
    <row r="60598" ht="15"/>
    <row r="60599" ht="15"/>
    <row r="60600" ht="15"/>
    <row r="60601" ht="15"/>
    <row r="60602" ht="15"/>
    <row r="60603" ht="15"/>
    <row r="60604" ht="15"/>
    <row r="60605" ht="15"/>
    <row r="60606" ht="15"/>
    <row r="60607" ht="15"/>
    <row r="60608" ht="15"/>
    <row r="60609" ht="15"/>
    <row r="60610" ht="15"/>
    <row r="60611" ht="15"/>
    <row r="60612" ht="15"/>
    <row r="60613" ht="15"/>
    <row r="60614" ht="15"/>
    <row r="60615" ht="15"/>
    <row r="60616" ht="15"/>
    <row r="60617" ht="15"/>
    <row r="60618" ht="15"/>
    <row r="60619" ht="15"/>
    <row r="60620" ht="15"/>
    <row r="60621" ht="15"/>
    <row r="60622" ht="15"/>
    <row r="60623" ht="15"/>
    <row r="60624" ht="15"/>
    <row r="60625" ht="15"/>
    <row r="60626" ht="15"/>
    <row r="60627" ht="15"/>
    <row r="60628" ht="15"/>
    <row r="60629" ht="15"/>
    <row r="60630" ht="15"/>
    <row r="60631" ht="15"/>
    <row r="60632" ht="15"/>
    <row r="60633" ht="15"/>
    <row r="60634" ht="15"/>
    <row r="60635" ht="15"/>
    <row r="60636" ht="15"/>
    <row r="60637" ht="15"/>
    <row r="60638" ht="15"/>
    <row r="60639" ht="15"/>
    <row r="60640" ht="15"/>
    <row r="60641" ht="15"/>
    <row r="60642" ht="15"/>
    <row r="60643" ht="15"/>
    <row r="60644" ht="15"/>
    <row r="60645" ht="15"/>
    <row r="60646" ht="15"/>
    <row r="60647" ht="15"/>
    <row r="60648" ht="15"/>
    <row r="60649" ht="15"/>
    <row r="60650" ht="15"/>
    <row r="60651" ht="15"/>
    <row r="60652" ht="15"/>
    <row r="60653" ht="15"/>
    <row r="60654" ht="15"/>
    <row r="60655" ht="15"/>
    <row r="60656" ht="15"/>
    <row r="60657" ht="15"/>
    <row r="60658" ht="15"/>
    <row r="60659" ht="15"/>
    <row r="60660" ht="15"/>
    <row r="60661" ht="15"/>
    <row r="60662" ht="15"/>
    <row r="60663" ht="15"/>
    <row r="60664" ht="15"/>
    <row r="60665" ht="15"/>
    <row r="60666" ht="15"/>
    <row r="60667" ht="15"/>
    <row r="60668" ht="15"/>
    <row r="60669" ht="15"/>
    <row r="60670" ht="15"/>
    <row r="60671" ht="15"/>
    <row r="60672" ht="15"/>
    <row r="60673" ht="15"/>
    <row r="60674" ht="15"/>
    <row r="60675" ht="15"/>
    <row r="60676" ht="15"/>
    <row r="60677" ht="15"/>
    <row r="60678" ht="15"/>
    <row r="60679" ht="15"/>
    <row r="60680" ht="15"/>
    <row r="60681" ht="15"/>
    <row r="60682" ht="15"/>
    <row r="60683" ht="15"/>
    <row r="60684" ht="15"/>
    <row r="60685" ht="15"/>
    <row r="60686" ht="15"/>
    <row r="60687" ht="15"/>
    <row r="60688" ht="15"/>
    <row r="60689" ht="15"/>
    <row r="60690" ht="15"/>
    <row r="60691" ht="15"/>
    <row r="60692" ht="15"/>
    <row r="60693" ht="15"/>
    <row r="60694" ht="15"/>
    <row r="60695" ht="15"/>
    <row r="60696" ht="15"/>
    <row r="60697" ht="15"/>
    <row r="60698" ht="15"/>
    <row r="60699" ht="15"/>
    <row r="60700" ht="15"/>
    <row r="60701" ht="15"/>
    <row r="60702" ht="15"/>
    <row r="60703" ht="15"/>
    <row r="60704" ht="15"/>
    <row r="60705" ht="15"/>
    <row r="60706" ht="15"/>
    <row r="60707" ht="15"/>
    <row r="60708" ht="15"/>
    <row r="60709" ht="15"/>
    <row r="60710" ht="15"/>
    <row r="60711" ht="15"/>
    <row r="60712" ht="15"/>
    <row r="60713" ht="15"/>
    <row r="60714" ht="15"/>
    <row r="60715" ht="15"/>
    <row r="60716" ht="15"/>
    <row r="60717" ht="15"/>
    <row r="60718" ht="15"/>
    <row r="60719" ht="15"/>
    <row r="60720" ht="15"/>
    <row r="60721" ht="15"/>
    <row r="60722" ht="15"/>
    <row r="60723" ht="15"/>
    <row r="60724" ht="15"/>
    <row r="60725" ht="15"/>
    <row r="60726" ht="15"/>
    <row r="60727" ht="15"/>
    <row r="60728" ht="15"/>
    <row r="60729" ht="15"/>
    <row r="60730" ht="15"/>
    <row r="60731" ht="15"/>
    <row r="60732" ht="15"/>
    <row r="60733" ht="15"/>
    <row r="60734" ht="15"/>
    <row r="60735" ht="15"/>
    <row r="60736" ht="15"/>
    <row r="60737" ht="15"/>
    <row r="60738" ht="15"/>
    <row r="60739" ht="15"/>
    <row r="60740" ht="15"/>
    <row r="60741" ht="15"/>
    <row r="60742" ht="15"/>
    <row r="60743" ht="15"/>
    <row r="60744" ht="15"/>
    <row r="60745" ht="15"/>
    <row r="60746" ht="15"/>
    <row r="60747" ht="15"/>
    <row r="60748" ht="15"/>
    <row r="60749" ht="15"/>
    <row r="60750" ht="15"/>
    <row r="60751" ht="15"/>
    <row r="60752" ht="15"/>
    <row r="60753" ht="15"/>
    <row r="60754" ht="15"/>
    <row r="60755" ht="15"/>
    <row r="60756" ht="15"/>
    <row r="60757" ht="15"/>
    <row r="60758" ht="15"/>
    <row r="60759" ht="15"/>
    <row r="60760" ht="15"/>
    <row r="60761" ht="15"/>
    <row r="60762" ht="15"/>
    <row r="60763" ht="15"/>
    <row r="60764" ht="15"/>
    <row r="60765" ht="15"/>
    <row r="60766" ht="15"/>
    <row r="60767" ht="15"/>
    <row r="60768" ht="15"/>
    <row r="60769" ht="15"/>
    <row r="60770" ht="15"/>
    <row r="60771" ht="15"/>
    <row r="60772" ht="15"/>
    <row r="60773" ht="15"/>
    <row r="60774" ht="15"/>
    <row r="60775" ht="15"/>
    <row r="60776" ht="15"/>
    <row r="60777" ht="15"/>
    <row r="60778" ht="15"/>
    <row r="60779" ht="15"/>
    <row r="60780" ht="15"/>
    <row r="60781" ht="15"/>
    <row r="60782" ht="15"/>
    <row r="60783" ht="15"/>
    <row r="60784" ht="15"/>
    <row r="60785" ht="15"/>
    <row r="60786" ht="15"/>
    <row r="60787" ht="15"/>
    <row r="60788" ht="15"/>
    <row r="60789" ht="15"/>
    <row r="60790" ht="15"/>
    <row r="60791" ht="15"/>
    <row r="60792" ht="15"/>
    <row r="60793" ht="15"/>
    <row r="60794" ht="15"/>
    <row r="60795" ht="15"/>
    <row r="60796" ht="15"/>
    <row r="60797" ht="15"/>
    <row r="60798" ht="15"/>
    <row r="60799" ht="15"/>
    <row r="60800" ht="15"/>
    <row r="60801" ht="15"/>
    <row r="60802" ht="15"/>
    <row r="60803" ht="15"/>
    <row r="60804" ht="15"/>
    <row r="60805" ht="15"/>
    <row r="60806" ht="15"/>
    <row r="60807" ht="15"/>
    <row r="60808" ht="15"/>
    <row r="60809" ht="15"/>
    <row r="60810" ht="15"/>
    <row r="60811" ht="15"/>
    <row r="60812" ht="15"/>
    <row r="60813" ht="15"/>
    <row r="60814" ht="15"/>
    <row r="60815" ht="15"/>
    <row r="60816" ht="15"/>
    <row r="60817" ht="15"/>
    <row r="60818" ht="15"/>
    <row r="60819" ht="15"/>
    <row r="60820" ht="15"/>
    <row r="60821" ht="15"/>
    <row r="60822" ht="15"/>
    <row r="60823" ht="15"/>
    <row r="60824" ht="15"/>
    <row r="60825" ht="15"/>
    <row r="60826" ht="15"/>
    <row r="60827" ht="15"/>
    <row r="60828" ht="15"/>
    <row r="60829" ht="15"/>
    <row r="60830" ht="15"/>
    <row r="60831" ht="15"/>
    <row r="60832" ht="15"/>
    <row r="60833" ht="15"/>
    <row r="60834" ht="15"/>
    <row r="60835" ht="15"/>
    <row r="60836" ht="15"/>
    <row r="60837" ht="15"/>
    <row r="60838" ht="15"/>
    <row r="60839" ht="15"/>
    <row r="60840" ht="15"/>
    <row r="60841" ht="15"/>
    <row r="60842" ht="15"/>
    <row r="60843" ht="15"/>
    <row r="60844" ht="15"/>
    <row r="60845" ht="15"/>
    <row r="60846" ht="15"/>
    <row r="60847" ht="15"/>
    <row r="60848" ht="15"/>
    <row r="60849" ht="15"/>
    <row r="60850" ht="15"/>
    <row r="60851" ht="15"/>
    <row r="60852" ht="15"/>
    <row r="60853" ht="15"/>
    <row r="60854" ht="15"/>
    <row r="60855" ht="15"/>
    <row r="60856" ht="15"/>
    <row r="60857" ht="15"/>
    <row r="60858" ht="15"/>
    <row r="60859" ht="15"/>
    <row r="60860" ht="15"/>
    <row r="60861" ht="15"/>
    <row r="60862" ht="15"/>
    <row r="60863" ht="15"/>
    <row r="60864" ht="15"/>
    <row r="60865" ht="15"/>
    <row r="60866" ht="15"/>
    <row r="60867" ht="15"/>
    <row r="60868" ht="15"/>
    <row r="60869" ht="15"/>
    <row r="60870" ht="15"/>
    <row r="60871" ht="15"/>
    <row r="60872" ht="15"/>
    <row r="60873" ht="15"/>
    <row r="60874" ht="15"/>
    <row r="60875" ht="15"/>
    <row r="60876" ht="15"/>
    <row r="60877" ht="15"/>
    <row r="60878" ht="15"/>
    <row r="60879" ht="15"/>
    <row r="60880" ht="15"/>
    <row r="60881" ht="15"/>
    <row r="60882" ht="15"/>
    <row r="60883" ht="15"/>
    <row r="60884" ht="15"/>
    <row r="60885" ht="15"/>
    <row r="60886" ht="15"/>
    <row r="60887" ht="15"/>
    <row r="60888" ht="15"/>
    <row r="60889" ht="15"/>
    <row r="60890" ht="15"/>
    <row r="60891" ht="15"/>
    <row r="60892" ht="15"/>
    <row r="60893" ht="15"/>
    <row r="60894" ht="15"/>
    <row r="60895" ht="15"/>
    <row r="60896" ht="15"/>
    <row r="60897" ht="15"/>
    <row r="60898" ht="15"/>
    <row r="60899" ht="15"/>
    <row r="60900" ht="15"/>
    <row r="60901" ht="15"/>
    <row r="60902" ht="15"/>
    <row r="60903" ht="15"/>
    <row r="60904" ht="15"/>
    <row r="60905" ht="15"/>
    <row r="60906" ht="15"/>
    <row r="60907" ht="15"/>
    <row r="60908" ht="15"/>
    <row r="60909" ht="15"/>
    <row r="60910" ht="15"/>
    <row r="60911" ht="15"/>
    <row r="60912" ht="15"/>
    <row r="60913" ht="15"/>
    <row r="60914" ht="15"/>
    <row r="60915" ht="15"/>
    <row r="60916" ht="15"/>
    <row r="60917" ht="15"/>
    <row r="60918" ht="15"/>
    <row r="60919" ht="15"/>
    <row r="60920" ht="15"/>
    <row r="60921" ht="15"/>
    <row r="60922" ht="15"/>
    <row r="60923" ht="15"/>
    <row r="60924" ht="15"/>
    <row r="60925" ht="15"/>
    <row r="60926" ht="15"/>
    <row r="60927" ht="15"/>
    <row r="60928" ht="15"/>
    <row r="60929" ht="15"/>
    <row r="60930" ht="15"/>
    <row r="60931" ht="15"/>
    <row r="60932" ht="15"/>
    <row r="60933" ht="15"/>
    <row r="60934" ht="15"/>
    <row r="60935" ht="15"/>
    <row r="60936" ht="15"/>
    <row r="60937" ht="15"/>
    <row r="60938" ht="15"/>
    <row r="60939" ht="15"/>
    <row r="60940" ht="15"/>
    <row r="60941" ht="15"/>
    <row r="60942" ht="15"/>
    <row r="60943" ht="15"/>
    <row r="60944" ht="15"/>
    <row r="60945" ht="15"/>
    <row r="60946" ht="15"/>
    <row r="60947" ht="15"/>
    <row r="60948" ht="15"/>
    <row r="60949" ht="15"/>
    <row r="60950" ht="15"/>
    <row r="60951" ht="15"/>
    <row r="60952" ht="15"/>
    <row r="60953" ht="15"/>
    <row r="60954" ht="15"/>
    <row r="60955" ht="15"/>
    <row r="60956" ht="15"/>
    <row r="60957" ht="15"/>
    <row r="60958" ht="15"/>
    <row r="60959" ht="15"/>
    <row r="60960" ht="15"/>
    <row r="60961" ht="15"/>
    <row r="60962" ht="15"/>
    <row r="60963" ht="15"/>
    <row r="60964" ht="15"/>
    <row r="60965" ht="15"/>
    <row r="60966" ht="15"/>
    <row r="60967" ht="15"/>
    <row r="60968" ht="15"/>
    <row r="60969" ht="15"/>
    <row r="60970" ht="15"/>
    <row r="60971" ht="15"/>
    <row r="60972" ht="15"/>
    <row r="60973" ht="15"/>
    <row r="60974" ht="15"/>
    <row r="60975" ht="15"/>
    <row r="60976" ht="15"/>
    <row r="60977" ht="15"/>
    <row r="60978" ht="15"/>
    <row r="60979" ht="15"/>
    <row r="60980" ht="15"/>
    <row r="60981" ht="15"/>
    <row r="60982" ht="15"/>
    <row r="60983" ht="15"/>
    <row r="60984" ht="15"/>
    <row r="60985" ht="15"/>
    <row r="60986" ht="15"/>
    <row r="60987" ht="15"/>
    <row r="60988" ht="15"/>
    <row r="60989" ht="15"/>
    <row r="60990" ht="15"/>
    <row r="60991" ht="15"/>
    <row r="60992" ht="15"/>
    <row r="60993" ht="15"/>
    <row r="60994" ht="15"/>
    <row r="60995" ht="15"/>
    <row r="60996" ht="15"/>
    <row r="60997" ht="15"/>
    <row r="60998" ht="15"/>
    <row r="60999" ht="15"/>
    <row r="61000" ht="15"/>
    <row r="61001" ht="15"/>
    <row r="61002" ht="15"/>
    <row r="61003" ht="15"/>
    <row r="61004" ht="15"/>
    <row r="61005" ht="15"/>
    <row r="61006" ht="15"/>
    <row r="61007" ht="15"/>
    <row r="61008" ht="15"/>
    <row r="61009" ht="15"/>
    <row r="61010" ht="15"/>
    <row r="61011" ht="15"/>
    <row r="61012" ht="15"/>
    <row r="61013" ht="15"/>
    <row r="61014" ht="15"/>
    <row r="61015" ht="15"/>
    <row r="61016" ht="15"/>
    <row r="61017" ht="15"/>
    <row r="61018" ht="15"/>
    <row r="61019" ht="15"/>
    <row r="61020" ht="15"/>
    <row r="61021" ht="15"/>
    <row r="61022" ht="15"/>
    <row r="61023" ht="15"/>
    <row r="61024" ht="15"/>
    <row r="61025" ht="15"/>
    <row r="61026" ht="15"/>
    <row r="61027" ht="15"/>
    <row r="61028" ht="15"/>
    <row r="61029" ht="15"/>
    <row r="61030" ht="15"/>
    <row r="61031" ht="15"/>
    <row r="61032" ht="15"/>
    <row r="61033" ht="15"/>
    <row r="61034" ht="15"/>
    <row r="61035" ht="15"/>
    <row r="61036" ht="15"/>
    <row r="61037" ht="15"/>
    <row r="61038" ht="15"/>
    <row r="61039" ht="15"/>
    <row r="61040" ht="15"/>
    <row r="61041" ht="15"/>
    <row r="61042" ht="15"/>
    <row r="61043" ht="15"/>
    <row r="61044" ht="15"/>
    <row r="61045" ht="15"/>
    <row r="61046" ht="15"/>
    <row r="61047" ht="15"/>
    <row r="61048" ht="15"/>
    <row r="61049" ht="15"/>
    <row r="61050" ht="15"/>
    <row r="61051" ht="15"/>
    <row r="61052" ht="15"/>
    <row r="61053" ht="15"/>
    <row r="61054" ht="15"/>
    <row r="61055" ht="15"/>
    <row r="61056" ht="15"/>
    <row r="61057" ht="15"/>
    <row r="61058" ht="15"/>
    <row r="61059" ht="15"/>
    <row r="61060" ht="15"/>
    <row r="61061" ht="15"/>
    <row r="61062" ht="15"/>
    <row r="61063" ht="15"/>
    <row r="61064" ht="15"/>
    <row r="61065" ht="15"/>
    <row r="61066" ht="15"/>
    <row r="61067" ht="15"/>
    <row r="61068" ht="15"/>
    <row r="61069" ht="15"/>
    <row r="61070" ht="15"/>
    <row r="61071" ht="15"/>
    <row r="61072" ht="15"/>
    <row r="61073" ht="15"/>
    <row r="61074" ht="15"/>
    <row r="61075" ht="15"/>
    <row r="61076" ht="15"/>
    <row r="61077" ht="15"/>
    <row r="61078" ht="15"/>
    <row r="61079" ht="15"/>
    <row r="61080" ht="15"/>
    <row r="61081" ht="15"/>
    <row r="61082" ht="15"/>
    <row r="61083" ht="15"/>
    <row r="61084" ht="15"/>
    <row r="61085" ht="15"/>
    <row r="61086" ht="15"/>
    <row r="61087" ht="15"/>
    <row r="61088" ht="15"/>
    <row r="61089" ht="15"/>
    <row r="61090" ht="15"/>
    <row r="61091" ht="15"/>
    <row r="61092" ht="15"/>
    <row r="61093" ht="15"/>
    <row r="61094" ht="15"/>
    <row r="61095" ht="15"/>
    <row r="61096" ht="15"/>
    <row r="61097" ht="15"/>
    <row r="61098" ht="15"/>
    <row r="61099" ht="15"/>
    <row r="61100" ht="15"/>
    <row r="61101" ht="15"/>
    <row r="61102" ht="15"/>
    <row r="61103" ht="15"/>
    <row r="61104" ht="15"/>
    <row r="61105" ht="15"/>
    <row r="61106" ht="15"/>
    <row r="61107" ht="15"/>
    <row r="61108" ht="15"/>
    <row r="61109" ht="15"/>
    <row r="61110" ht="15"/>
    <row r="61111" ht="15"/>
    <row r="61112" ht="15"/>
    <row r="61113" ht="15"/>
    <row r="61114" ht="15"/>
    <row r="61115" ht="15"/>
    <row r="61116" ht="15"/>
    <row r="61117" ht="15"/>
    <row r="61118" ht="15"/>
    <row r="61119" ht="15"/>
    <row r="61120" ht="15"/>
    <row r="61121" ht="15"/>
    <row r="61122" ht="15"/>
    <row r="61123" ht="15"/>
    <row r="61124" ht="15"/>
    <row r="61125" ht="15"/>
    <row r="61126" ht="15"/>
    <row r="61127" ht="15"/>
    <row r="61128" ht="15"/>
    <row r="61129" ht="15"/>
    <row r="61130" ht="15"/>
    <row r="61131" ht="15"/>
    <row r="61132" ht="15"/>
    <row r="61133" ht="15"/>
    <row r="61134" ht="15"/>
    <row r="61135" ht="15"/>
    <row r="61136" ht="15"/>
    <row r="61137" ht="15"/>
    <row r="61138" ht="15"/>
    <row r="61139" ht="15"/>
    <row r="61140" ht="15"/>
    <row r="61141" ht="15"/>
    <row r="61142" ht="15"/>
    <row r="61143" ht="15"/>
    <row r="61144" ht="15"/>
    <row r="61145" ht="15"/>
    <row r="61146" ht="15"/>
    <row r="61147" ht="15"/>
    <row r="61148" ht="15"/>
    <row r="61149" ht="15"/>
    <row r="61150" ht="15"/>
    <row r="61151" ht="15"/>
    <row r="61152" ht="15"/>
    <row r="61153" ht="15"/>
    <row r="61154" ht="15"/>
    <row r="61155" ht="15"/>
    <row r="61156" ht="15"/>
    <row r="61157" ht="15"/>
    <row r="61158" ht="15"/>
    <row r="61159" ht="15"/>
    <row r="61160" ht="15"/>
    <row r="61161" ht="15"/>
    <row r="61162" ht="15"/>
    <row r="61163" ht="15"/>
    <row r="61164" ht="15"/>
    <row r="61165" ht="15"/>
    <row r="61166" ht="15"/>
    <row r="61167" ht="15"/>
    <row r="61168" ht="15"/>
    <row r="61169" ht="15"/>
    <row r="61170" ht="15"/>
    <row r="61171" ht="15"/>
    <row r="61172" ht="15"/>
    <row r="61173" ht="15"/>
    <row r="61174" ht="15"/>
    <row r="61175" ht="15"/>
    <row r="61176" ht="15"/>
    <row r="61177" ht="15"/>
    <row r="61178" ht="15"/>
    <row r="61179" ht="15"/>
    <row r="61180" ht="15"/>
    <row r="61181" ht="15"/>
    <row r="61182" ht="15"/>
    <row r="61183" ht="15"/>
    <row r="61184" ht="15"/>
    <row r="61185" ht="15"/>
    <row r="61186" ht="15"/>
    <row r="61187" ht="15"/>
    <row r="61188" ht="15"/>
    <row r="61189" ht="15"/>
    <row r="61190" ht="15"/>
    <row r="61191" ht="15"/>
    <row r="61192" ht="15"/>
    <row r="61193" ht="15"/>
    <row r="61194" ht="15"/>
    <row r="61195" ht="15"/>
    <row r="61196" ht="15"/>
    <row r="61197" ht="15"/>
    <row r="61198" ht="15"/>
    <row r="61199" ht="15"/>
    <row r="61200" ht="15"/>
    <row r="61201" ht="15"/>
    <row r="61202" ht="15"/>
    <row r="61203" ht="15"/>
    <row r="61204" ht="15"/>
    <row r="61205" ht="15"/>
    <row r="61206" ht="15"/>
    <row r="61207" ht="15"/>
    <row r="61208" ht="15"/>
    <row r="61209" ht="15"/>
    <row r="61210" ht="15"/>
    <row r="61211" ht="15"/>
    <row r="61212" ht="15"/>
    <row r="61213" ht="15"/>
    <row r="61214" ht="15"/>
    <row r="61215" ht="15"/>
    <row r="61216" ht="15"/>
    <row r="61217" ht="15"/>
    <row r="61218" ht="15"/>
    <row r="61219" ht="15"/>
    <row r="61220" ht="15"/>
    <row r="61221" ht="15"/>
    <row r="61222" ht="15"/>
    <row r="61223" ht="15"/>
    <row r="61224" ht="15"/>
    <row r="61225" ht="15"/>
    <row r="61226" ht="15"/>
    <row r="61227" ht="15"/>
    <row r="61228" ht="15"/>
    <row r="61229" ht="15"/>
    <row r="61230" ht="15"/>
    <row r="61231" ht="15"/>
    <row r="61232" ht="15"/>
    <row r="61233" ht="15"/>
    <row r="61234" ht="15"/>
    <row r="61235" ht="15"/>
    <row r="61236" ht="15"/>
    <row r="61237" ht="15"/>
    <row r="61238" ht="15"/>
    <row r="61239" ht="15"/>
    <row r="61240" ht="15"/>
    <row r="61241" ht="15"/>
    <row r="61242" ht="15"/>
    <row r="61243" ht="15"/>
    <row r="61244" ht="15"/>
    <row r="61245" ht="15"/>
    <row r="61246" ht="15"/>
    <row r="61247" ht="15"/>
    <row r="61248" ht="15"/>
    <row r="61249" ht="15"/>
    <row r="61250" ht="15"/>
    <row r="61251" ht="15"/>
    <row r="61252" ht="15"/>
    <row r="61253" ht="15"/>
    <row r="61254" ht="15"/>
    <row r="61255" ht="15"/>
    <row r="61256" ht="15"/>
    <row r="61257" ht="15"/>
    <row r="61258" ht="15"/>
    <row r="61259" ht="15"/>
    <row r="61260" ht="15"/>
    <row r="61261" ht="15"/>
    <row r="61262" ht="15"/>
    <row r="61263" ht="15"/>
    <row r="61264" ht="15"/>
    <row r="61265" ht="15"/>
    <row r="61266" ht="15"/>
    <row r="61267" ht="15"/>
    <row r="61268" ht="15"/>
    <row r="61269" ht="15"/>
    <row r="61270" ht="15"/>
    <row r="61271" ht="15"/>
    <row r="61272" ht="15"/>
    <row r="61273" ht="15"/>
    <row r="61274" ht="15"/>
    <row r="61275" ht="15"/>
    <row r="61276" ht="15"/>
    <row r="61277" ht="15"/>
    <row r="61278" ht="15"/>
    <row r="61279" ht="15"/>
    <row r="61280" ht="15"/>
    <row r="61281" ht="15"/>
    <row r="61282" ht="15"/>
    <row r="61283" ht="15"/>
    <row r="61284" ht="15"/>
    <row r="61285" ht="15"/>
    <row r="61286" ht="15"/>
    <row r="61287" ht="15"/>
    <row r="61288" ht="15"/>
    <row r="61289" ht="15"/>
    <row r="61290" ht="15"/>
    <row r="61291" ht="15"/>
    <row r="61292" ht="15"/>
    <row r="61293" ht="15"/>
    <row r="61294" ht="15"/>
    <row r="61295" ht="15"/>
    <row r="61296" ht="15"/>
    <row r="61297" ht="15"/>
    <row r="61298" ht="15"/>
    <row r="61299" ht="15"/>
    <row r="61300" ht="15"/>
    <row r="61301" ht="15"/>
    <row r="61302" ht="15"/>
    <row r="61303" ht="15"/>
    <row r="61304" ht="15"/>
    <row r="61305" ht="15"/>
    <row r="61306" ht="15"/>
    <row r="61307" ht="15"/>
    <row r="61308" ht="15"/>
    <row r="61309" ht="15"/>
    <row r="61310" ht="15"/>
    <row r="61311" ht="15"/>
    <row r="61312" ht="15"/>
    <row r="61313" ht="15"/>
    <row r="61314" ht="15"/>
    <row r="61315" ht="15"/>
    <row r="61316" ht="15"/>
    <row r="61317" ht="15"/>
    <row r="61318" ht="15"/>
    <row r="61319" ht="15"/>
    <row r="61320" ht="15"/>
    <row r="61321" ht="15"/>
    <row r="61322" ht="15"/>
    <row r="61323" ht="15"/>
    <row r="61324" ht="15"/>
    <row r="61325" ht="15"/>
    <row r="61326" ht="15"/>
    <row r="61327" ht="15"/>
    <row r="61328" ht="15"/>
    <row r="61329" ht="15"/>
    <row r="61330" ht="15"/>
    <row r="61331" ht="15"/>
    <row r="61332" ht="15"/>
    <row r="61333" ht="15"/>
    <row r="61334" ht="15"/>
    <row r="61335" ht="15"/>
    <row r="61336" ht="15"/>
    <row r="61337" ht="15"/>
    <row r="61338" ht="15"/>
    <row r="61339" ht="15"/>
    <row r="61340" ht="15"/>
    <row r="61341" ht="15"/>
    <row r="61342" ht="15"/>
    <row r="61343" ht="15"/>
    <row r="61344" ht="15"/>
    <row r="61345" ht="15"/>
    <row r="61346" ht="15"/>
    <row r="61347" ht="15"/>
    <row r="61348" ht="15"/>
    <row r="61349" ht="15"/>
    <row r="61350" ht="15"/>
    <row r="61351" ht="15"/>
    <row r="61352" ht="15"/>
    <row r="61353" ht="15"/>
    <row r="61354" ht="15"/>
    <row r="61355" ht="15"/>
    <row r="61356" ht="15"/>
    <row r="61357" ht="15"/>
    <row r="61358" ht="15"/>
    <row r="61359" ht="15"/>
    <row r="61360" ht="15"/>
    <row r="61361" ht="15"/>
    <row r="61362" ht="15"/>
    <row r="61363" ht="15"/>
    <row r="61364" ht="15"/>
    <row r="61365" ht="15"/>
    <row r="61366" ht="15"/>
    <row r="61367" ht="15"/>
    <row r="61368" ht="15"/>
    <row r="61369" ht="15"/>
    <row r="61370" ht="15"/>
    <row r="61371" ht="15"/>
    <row r="61372" ht="15"/>
    <row r="61373" ht="15"/>
    <row r="61374" ht="15"/>
    <row r="61375" ht="15"/>
    <row r="61376" ht="15"/>
    <row r="61377" ht="15"/>
    <row r="61378" ht="15"/>
    <row r="61379" ht="15"/>
    <row r="61380" ht="15"/>
    <row r="61381" ht="15"/>
    <row r="61382" ht="15"/>
    <row r="61383" ht="15"/>
    <row r="61384" ht="15"/>
    <row r="61385" ht="15"/>
    <row r="61386" ht="15"/>
    <row r="61387" ht="15"/>
    <row r="61388" ht="15"/>
    <row r="61389" ht="15"/>
    <row r="61390" ht="15"/>
    <row r="61391" ht="15"/>
    <row r="61392" ht="15"/>
    <row r="61393" ht="15"/>
    <row r="61394" ht="15"/>
    <row r="61395" ht="15"/>
    <row r="61396" ht="15"/>
    <row r="61397" ht="15"/>
    <row r="61398" ht="15"/>
    <row r="61399" ht="15"/>
    <row r="61400" ht="15"/>
    <row r="61401" ht="15"/>
    <row r="61402" ht="15"/>
    <row r="61403" ht="15"/>
    <row r="61404" ht="15"/>
    <row r="61405" ht="15"/>
    <row r="61406" ht="15"/>
    <row r="61407" ht="15"/>
    <row r="61408" ht="15"/>
    <row r="61409" ht="15"/>
    <row r="61410" ht="15"/>
    <row r="61411" ht="15"/>
    <row r="61412" ht="15"/>
    <row r="61413" ht="15"/>
    <row r="61414" ht="15"/>
    <row r="61415" ht="15"/>
    <row r="61416" ht="15"/>
    <row r="61417" ht="15"/>
    <row r="61418" ht="15"/>
    <row r="61419" ht="15"/>
    <row r="61420" ht="15"/>
    <row r="61421" ht="15"/>
    <row r="61422" ht="15"/>
    <row r="61423" ht="15"/>
    <row r="61424" ht="15"/>
    <row r="61425" ht="15"/>
    <row r="61426" ht="15"/>
    <row r="61427" ht="15"/>
    <row r="61428" ht="15"/>
    <row r="61429" ht="15"/>
    <row r="61430" ht="15"/>
    <row r="61431" ht="15"/>
    <row r="61432" ht="15"/>
    <row r="61433" ht="15"/>
    <row r="61434" ht="15"/>
    <row r="61435" ht="15"/>
    <row r="61436" ht="15"/>
    <row r="61437" ht="15"/>
    <row r="61438" ht="15"/>
    <row r="61439" ht="15"/>
    <row r="61440" ht="15"/>
    <row r="61441" ht="15"/>
    <row r="61442" ht="15"/>
    <row r="61443" ht="15"/>
    <row r="61444" ht="15"/>
    <row r="61445" ht="15"/>
    <row r="61446" ht="15"/>
    <row r="61447" ht="15"/>
    <row r="61448" ht="15"/>
    <row r="61449" ht="15"/>
    <row r="61450" ht="15"/>
    <row r="61451" ht="15"/>
    <row r="61452" ht="15"/>
    <row r="61453" ht="15"/>
    <row r="61454" ht="15"/>
    <row r="61455" ht="15"/>
    <row r="61456" ht="15"/>
    <row r="61457" ht="15"/>
    <row r="61458" ht="15"/>
    <row r="61459" ht="15"/>
    <row r="61460" ht="15"/>
    <row r="61461" ht="15"/>
    <row r="61462" ht="15"/>
    <row r="61463" ht="15"/>
    <row r="61464" ht="15"/>
    <row r="61465" ht="15"/>
    <row r="61466" ht="15"/>
    <row r="61467" ht="15"/>
    <row r="61468" ht="15"/>
    <row r="61469" ht="15"/>
    <row r="61470" ht="15"/>
    <row r="61471" ht="15"/>
    <row r="61472" ht="15"/>
    <row r="61473" ht="15"/>
    <row r="61474" ht="15"/>
    <row r="61475" ht="15"/>
    <row r="61476" ht="15"/>
    <row r="61477" ht="15"/>
    <row r="61478" ht="15"/>
    <row r="61479" ht="15"/>
    <row r="61480" ht="15"/>
    <row r="61481" ht="15"/>
    <row r="61482" ht="15"/>
    <row r="61483" ht="15"/>
    <row r="61484" ht="15"/>
    <row r="61485" ht="15"/>
    <row r="61486" ht="15"/>
    <row r="61487" ht="15"/>
    <row r="61488" ht="15"/>
    <row r="61489" ht="15"/>
    <row r="61490" ht="15"/>
    <row r="61491" ht="15"/>
    <row r="61492" ht="15"/>
    <row r="61493" ht="15"/>
    <row r="61494" ht="15"/>
    <row r="61495" ht="15"/>
    <row r="61496" ht="15"/>
    <row r="61497" ht="15"/>
    <row r="61498" ht="15"/>
    <row r="61499" ht="15"/>
    <row r="61500" ht="15"/>
    <row r="61501" ht="15"/>
    <row r="61502" ht="15"/>
    <row r="61503" ht="15"/>
    <row r="61504" ht="15"/>
    <row r="61505" ht="15"/>
    <row r="61506" ht="15"/>
    <row r="61507" ht="15"/>
    <row r="61508" ht="15"/>
    <row r="61509" ht="15"/>
    <row r="61510" ht="15"/>
    <row r="61511" ht="15"/>
    <row r="61512" ht="15"/>
    <row r="61513" ht="15"/>
    <row r="61514" ht="15"/>
    <row r="61515" ht="15"/>
    <row r="61516" ht="15"/>
    <row r="61517" ht="15"/>
    <row r="61518" ht="15"/>
    <row r="61519" ht="15"/>
    <row r="61520" ht="15"/>
    <row r="61521" ht="15"/>
    <row r="61522" ht="15"/>
    <row r="61523" ht="15"/>
    <row r="61524" ht="15"/>
    <row r="61525" ht="15"/>
    <row r="61526" ht="15"/>
    <row r="61527" ht="15"/>
    <row r="61528" ht="15"/>
    <row r="61529" ht="15"/>
    <row r="61530" ht="15"/>
    <row r="61531" ht="15"/>
    <row r="61532" ht="15"/>
    <row r="61533" ht="15"/>
    <row r="61534" ht="15"/>
    <row r="61535" ht="15"/>
    <row r="61536" ht="15"/>
    <row r="61537" ht="15"/>
    <row r="61538" ht="15"/>
    <row r="61539" ht="15"/>
    <row r="61540" ht="15"/>
    <row r="61541" ht="15"/>
    <row r="61542" ht="15"/>
    <row r="61543" ht="15"/>
    <row r="61544" ht="15"/>
    <row r="61545" ht="15"/>
    <row r="61546" ht="15"/>
    <row r="61547" ht="15"/>
    <row r="61548" ht="15"/>
    <row r="61549" ht="15"/>
    <row r="61550" ht="15"/>
    <row r="61551" ht="15"/>
    <row r="61552" ht="15"/>
    <row r="61553" ht="15"/>
    <row r="61554" ht="15"/>
    <row r="61555" ht="15"/>
    <row r="61556" ht="15"/>
    <row r="61557" ht="15"/>
    <row r="61558" ht="15"/>
    <row r="61559" ht="15"/>
    <row r="61560" ht="15"/>
    <row r="61561" ht="15"/>
    <row r="61562" ht="15"/>
    <row r="61563" ht="15"/>
    <row r="61564" ht="15"/>
    <row r="61565" ht="15"/>
    <row r="61566" ht="15"/>
    <row r="61567" ht="15"/>
    <row r="61568" ht="15"/>
    <row r="61569" ht="15"/>
    <row r="61570" ht="15"/>
    <row r="61571" ht="15"/>
    <row r="61572" ht="15"/>
    <row r="61573" ht="15"/>
    <row r="61574" ht="15"/>
    <row r="61575" ht="15"/>
    <row r="61576" ht="15"/>
    <row r="61577" ht="15"/>
    <row r="61578" ht="15"/>
    <row r="61579" ht="15"/>
    <row r="61580" ht="15"/>
    <row r="61581" ht="15"/>
    <row r="61582" ht="15"/>
    <row r="61583" ht="15"/>
    <row r="61584" ht="15"/>
    <row r="61585" ht="15"/>
    <row r="61586" ht="15"/>
    <row r="61587" ht="15"/>
    <row r="61588" ht="15"/>
    <row r="61589" ht="15"/>
    <row r="61590" ht="15"/>
    <row r="61591" ht="15"/>
    <row r="61592" ht="15"/>
    <row r="61593" ht="15"/>
    <row r="61594" ht="15"/>
    <row r="61595" ht="15"/>
    <row r="61596" ht="15"/>
    <row r="61597" ht="15"/>
    <row r="61598" ht="15"/>
    <row r="61599" ht="15"/>
    <row r="61600" ht="15"/>
    <row r="61601" ht="15"/>
    <row r="61602" ht="15"/>
    <row r="61603" ht="15"/>
    <row r="61604" ht="15"/>
    <row r="61605" ht="15"/>
    <row r="61606" ht="15"/>
    <row r="61607" ht="15"/>
    <row r="61608" ht="15"/>
    <row r="61609" ht="15"/>
    <row r="61610" ht="15"/>
    <row r="61611" ht="15"/>
    <row r="61612" ht="15"/>
    <row r="61613" ht="15"/>
    <row r="61614" ht="15"/>
    <row r="61615" ht="15"/>
    <row r="61616" ht="15"/>
    <row r="61617" ht="15"/>
    <row r="61618" ht="15"/>
    <row r="61619" ht="15"/>
    <row r="61620" ht="15"/>
    <row r="61621" ht="15"/>
    <row r="61622" ht="15"/>
    <row r="61623" ht="15"/>
    <row r="61624" ht="15"/>
    <row r="61625" ht="15"/>
    <row r="61626" ht="15"/>
    <row r="61627" ht="15"/>
    <row r="61628" ht="15"/>
    <row r="61629" ht="15"/>
    <row r="61630" ht="15"/>
    <row r="61631" ht="15"/>
    <row r="61632" ht="15"/>
    <row r="61633" ht="15"/>
    <row r="61634" ht="15"/>
    <row r="61635" ht="15"/>
    <row r="61636" ht="15"/>
    <row r="61637" ht="15"/>
    <row r="61638" ht="15"/>
    <row r="61639" ht="15"/>
    <row r="61640" ht="15"/>
    <row r="61641" ht="15"/>
    <row r="61642" ht="15"/>
    <row r="61643" ht="15"/>
    <row r="61644" ht="15"/>
    <row r="61645" ht="15"/>
    <row r="61646" ht="15"/>
    <row r="61647" ht="15"/>
    <row r="61648" ht="15"/>
    <row r="61649" ht="15"/>
    <row r="61650" ht="15"/>
    <row r="61651" ht="15"/>
    <row r="61652" ht="15"/>
    <row r="61653" ht="15"/>
    <row r="61654" ht="15"/>
    <row r="61655" ht="15"/>
    <row r="61656" ht="15"/>
    <row r="61657" ht="15"/>
    <row r="61658" ht="15"/>
    <row r="61659" ht="15"/>
    <row r="61660" ht="15"/>
    <row r="61661" ht="15"/>
    <row r="61662" ht="15"/>
    <row r="61663" ht="15"/>
    <row r="61664" ht="15"/>
    <row r="61665" ht="15"/>
    <row r="61666" ht="15"/>
    <row r="61667" ht="15"/>
    <row r="61668" ht="15"/>
    <row r="61669" ht="15"/>
    <row r="61670" ht="15"/>
    <row r="61671" ht="15"/>
    <row r="61672" ht="15"/>
    <row r="61673" ht="15"/>
    <row r="61674" ht="15"/>
    <row r="61675" ht="15"/>
    <row r="61676" ht="15"/>
    <row r="61677" ht="15"/>
    <row r="61678" ht="15"/>
    <row r="61679" ht="15"/>
    <row r="61680" ht="15"/>
    <row r="61681" ht="15"/>
    <row r="61682" ht="15"/>
    <row r="61683" ht="15"/>
    <row r="61684" ht="15"/>
    <row r="61685" ht="15"/>
    <row r="61686" ht="15"/>
    <row r="61687" ht="15"/>
    <row r="61688" ht="15"/>
    <row r="61689" ht="15"/>
    <row r="61690" ht="15"/>
    <row r="61691" ht="15"/>
    <row r="61692" ht="15"/>
    <row r="61693" ht="15"/>
    <row r="61694" ht="15"/>
    <row r="61695" ht="15"/>
    <row r="61696" ht="15"/>
    <row r="61697" ht="15"/>
    <row r="61698" ht="15"/>
    <row r="61699" ht="15"/>
    <row r="61700" ht="15"/>
    <row r="61701" ht="15"/>
    <row r="61702" ht="15"/>
    <row r="61703" ht="15"/>
    <row r="61704" ht="15"/>
    <row r="61705" ht="15"/>
    <row r="61706" ht="15"/>
    <row r="61707" ht="15"/>
    <row r="61708" ht="15"/>
    <row r="61709" ht="15"/>
    <row r="61710" ht="15"/>
    <row r="61711" ht="15"/>
    <row r="61712" ht="15"/>
    <row r="61713" ht="15"/>
    <row r="61714" ht="15"/>
    <row r="61715" ht="15"/>
    <row r="61716" ht="15"/>
    <row r="61717" ht="15"/>
    <row r="61718" ht="15"/>
    <row r="61719" ht="15"/>
    <row r="61720" ht="15"/>
    <row r="61721" ht="15"/>
    <row r="61722" ht="15"/>
    <row r="61723" ht="15"/>
    <row r="61724" ht="15"/>
    <row r="61725" ht="15"/>
    <row r="61726" ht="15"/>
    <row r="61727" ht="15"/>
    <row r="61728" ht="15"/>
    <row r="61729" ht="15"/>
    <row r="61730" ht="15"/>
    <row r="61731" ht="15"/>
    <row r="61732" ht="15"/>
    <row r="61733" ht="15"/>
    <row r="61734" ht="15"/>
    <row r="61735" ht="15"/>
    <row r="61736" ht="15"/>
    <row r="61737" ht="15"/>
    <row r="61738" ht="15"/>
    <row r="61739" ht="15"/>
    <row r="61740" ht="15"/>
    <row r="61741" ht="15"/>
    <row r="61742" ht="15"/>
    <row r="61743" ht="15"/>
    <row r="61744" ht="15"/>
    <row r="61745" ht="15"/>
    <row r="61746" ht="15"/>
    <row r="61747" ht="15"/>
    <row r="61748" ht="15"/>
    <row r="61749" ht="15"/>
    <row r="61750" ht="15"/>
    <row r="61751" ht="15"/>
    <row r="61752" ht="15"/>
    <row r="61753" ht="15"/>
    <row r="61754" ht="15"/>
    <row r="61755" ht="15"/>
    <row r="61756" ht="15"/>
    <row r="61757" ht="15"/>
    <row r="61758" ht="15"/>
    <row r="61759" ht="15"/>
    <row r="61760" ht="15"/>
    <row r="61761" ht="15"/>
    <row r="61762" ht="15"/>
    <row r="61763" ht="15"/>
    <row r="61764" ht="15"/>
    <row r="61765" ht="15"/>
    <row r="61766" ht="15"/>
    <row r="61767" ht="15"/>
    <row r="61768" ht="15"/>
    <row r="61769" ht="15"/>
    <row r="61770" ht="15"/>
    <row r="61771" ht="15"/>
    <row r="61772" ht="15"/>
    <row r="61773" ht="15"/>
    <row r="61774" ht="15"/>
    <row r="61775" ht="15"/>
    <row r="61776" ht="15"/>
    <row r="61777" ht="15"/>
    <row r="61778" ht="15"/>
    <row r="61779" ht="15"/>
    <row r="61780" ht="15"/>
    <row r="61781" ht="15"/>
    <row r="61782" ht="15"/>
    <row r="61783" ht="15"/>
    <row r="61784" ht="15"/>
    <row r="61785" ht="15"/>
    <row r="61786" ht="15"/>
    <row r="61787" ht="15"/>
    <row r="61788" ht="15"/>
    <row r="61789" ht="15"/>
    <row r="61790" ht="15"/>
    <row r="61791" ht="15"/>
    <row r="61792" ht="15"/>
    <row r="61793" ht="15"/>
    <row r="61794" ht="15"/>
    <row r="61795" ht="15"/>
    <row r="61796" ht="15"/>
    <row r="61797" ht="15"/>
    <row r="61798" ht="15"/>
    <row r="61799" ht="15"/>
    <row r="61800" ht="15"/>
    <row r="61801" ht="15"/>
    <row r="61802" ht="15"/>
    <row r="61803" ht="15"/>
    <row r="61804" ht="15"/>
    <row r="61805" ht="15"/>
    <row r="61806" ht="15"/>
    <row r="61807" ht="15"/>
    <row r="61808" ht="15"/>
    <row r="61809" ht="15"/>
    <row r="61810" ht="15"/>
    <row r="61811" ht="15"/>
    <row r="61812" ht="15"/>
    <row r="61813" ht="15"/>
    <row r="61814" ht="15"/>
    <row r="61815" ht="15"/>
    <row r="61816" ht="15"/>
    <row r="61817" ht="15"/>
    <row r="61818" ht="15"/>
    <row r="61819" ht="15"/>
    <row r="61820" ht="15"/>
    <row r="61821" ht="15"/>
    <row r="61822" ht="15"/>
    <row r="61823" ht="15"/>
    <row r="61824" ht="15"/>
    <row r="61825" ht="15"/>
    <row r="61826" ht="15"/>
    <row r="61827" ht="15"/>
    <row r="61828" ht="15"/>
    <row r="61829" ht="15"/>
    <row r="61830" ht="15"/>
    <row r="61831" ht="15"/>
    <row r="61832" ht="15"/>
    <row r="61833" ht="15"/>
    <row r="61834" ht="15"/>
    <row r="61835" ht="15"/>
    <row r="61836" ht="15"/>
    <row r="61837" ht="15"/>
    <row r="61838" ht="15"/>
    <row r="61839" ht="15"/>
    <row r="61840" ht="15"/>
    <row r="61841" ht="15"/>
    <row r="61842" ht="15"/>
    <row r="61843" ht="15"/>
    <row r="61844" ht="15"/>
    <row r="61845" ht="15"/>
    <row r="61846" ht="15"/>
    <row r="61847" ht="15"/>
    <row r="61848" ht="15"/>
    <row r="61849" ht="15"/>
    <row r="61850" ht="15"/>
    <row r="61851" ht="15"/>
    <row r="61852" ht="15"/>
    <row r="61853" ht="15"/>
    <row r="61854" ht="15"/>
    <row r="61855" ht="15"/>
    <row r="61856" ht="15"/>
    <row r="61857" ht="15"/>
    <row r="61858" ht="15"/>
    <row r="61859" ht="15"/>
    <row r="61860" ht="15"/>
    <row r="61861" ht="15"/>
    <row r="61862" ht="15"/>
    <row r="61863" ht="15"/>
    <row r="61864" ht="15"/>
    <row r="61865" ht="15"/>
    <row r="61866" ht="15"/>
    <row r="61867" ht="15"/>
    <row r="61868" ht="15"/>
    <row r="61869" ht="15"/>
    <row r="61870" ht="15"/>
    <row r="61871" ht="15"/>
    <row r="61872" ht="15"/>
    <row r="61873" ht="15"/>
    <row r="61874" ht="15"/>
    <row r="61875" ht="15"/>
    <row r="61876" ht="15"/>
    <row r="61877" ht="15"/>
    <row r="61878" ht="15"/>
    <row r="61879" ht="15"/>
    <row r="61880" ht="15"/>
    <row r="61881" ht="15"/>
    <row r="61882" ht="15"/>
    <row r="61883" ht="15"/>
    <row r="61884" ht="15"/>
    <row r="61885" ht="15"/>
    <row r="61886" ht="15"/>
    <row r="61887" ht="15"/>
    <row r="61888" ht="15"/>
    <row r="61889" ht="15"/>
    <row r="61890" ht="15"/>
    <row r="61891" ht="15"/>
    <row r="61892" ht="15"/>
    <row r="61893" ht="15"/>
    <row r="61894" ht="15"/>
    <row r="61895" ht="15"/>
    <row r="61896" ht="15"/>
    <row r="61897" ht="15"/>
    <row r="61898" ht="15"/>
    <row r="61899" ht="15"/>
    <row r="61900" ht="15"/>
    <row r="61901" ht="15"/>
    <row r="61902" ht="15"/>
    <row r="61903" ht="15"/>
    <row r="61904" ht="15"/>
    <row r="61905" ht="15"/>
    <row r="61906" ht="15"/>
    <row r="61907" ht="15"/>
    <row r="61908" ht="15"/>
    <row r="61909" ht="15"/>
    <row r="61910" ht="15"/>
    <row r="61911" ht="15"/>
    <row r="61912" ht="15"/>
    <row r="61913" ht="15"/>
    <row r="61914" ht="15"/>
    <row r="61915" ht="15"/>
    <row r="61916" ht="15"/>
    <row r="61917" ht="15"/>
    <row r="61918" ht="15"/>
    <row r="61919" ht="15"/>
    <row r="61920" ht="15"/>
    <row r="61921" ht="15"/>
    <row r="61922" ht="15"/>
    <row r="61923" ht="15"/>
    <row r="61924" ht="15"/>
    <row r="61925" ht="15"/>
    <row r="61926" ht="15"/>
    <row r="61927" ht="15"/>
    <row r="61928" ht="15"/>
    <row r="61929" ht="15"/>
    <row r="61930" ht="15"/>
    <row r="61931" ht="15"/>
    <row r="61932" ht="15"/>
    <row r="61933" ht="15"/>
    <row r="61934" ht="15"/>
    <row r="61935" ht="15"/>
    <row r="61936" ht="15"/>
    <row r="61937" ht="15"/>
    <row r="61938" ht="15"/>
    <row r="61939" ht="15"/>
    <row r="61940" ht="15"/>
    <row r="61941" ht="15"/>
    <row r="61942" ht="15"/>
    <row r="61943" ht="15"/>
    <row r="61944" ht="15"/>
    <row r="61945" ht="15"/>
    <row r="61946" ht="15"/>
    <row r="61947" ht="15"/>
    <row r="61948" ht="15"/>
    <row r="61949" ht="15"/>
    <row r="61950" ht="15"/>
    <row r="61951" ht="15"/>
    <row r="61952" ht="15"/>
    <row r="61953" ht="15"/>
    <row r="61954" ht="15"/>
    <row r="61955" ht="15"/>
    <row r="61956" ht="15"/>
    <row r="61957" ht="15"/>
    <row r="61958" ht="15"/>
    <row r="61959" ht="15"/>
    <row r="61960" ht="15"/>
    <row r="61961" ht="15"/>
    <row r="61962" ht="15"/>
    <row r="61963" ht="15"/>
    <row r="61964" ht="15"/>
    <row r="61965" ht="15"/>
    <row r="61966" ht="15"/>
    <row r="61967" ht="15"/>
    <row r="61968" ht="15"/>
    <row r="61969" ht="15"/>
    <row r="61970" ht="15"/>
    <row r="61971" ht="15"/>
    <row r="61972" ht="15"/>
    <row r="61973" ht="15"/>
    <row r="61974" ht="15"/>
    <row r="61975" ht="15"/>
    <row r="61976" ht="15"/>
    <row r="61977" ht="15"/>
    <row r="61978" ht="15"/>
    <row r="61979" ht="15"/>
    <row r="61980" ht="15"/>
    <row r="61981" ht="15"/>
    <row r="61982" ht="15"/>
    <row r="61983" ht="15"/>
    <row r="61984" ht="15"/>
    <row r="61985" ht="15"/>
    <row r="61986" ht="15"/>
    <row r="61987" ht="15"/>
    <row r="61988" ht="15"/>
    <row r="61989" ht="15"/>
    <row r="61990" ht="15"/>
    <row r="61991" ht="15"/>
    <row r="61992" ht="15"/>
    <row r="61993" ht="15"/>
    <row r="61994" ht="15"/>
    <row r="61995" ht="15"/>
    <row r="61996" ht="15"/>
    <row r="61997" ht="15"/>
    <row r="61998" ht="15"/>
    <row r="61999" ht="15"/>
    <row r="62000" ht="15"/>
    <row r="62001" ht="15"/>
    <row r="62002" ht="15"/>
    <row r="62003" ht="15"/>
    <row r="62004" ht="15"/>
    <row r="62005" ht="15"/>
    <row r="62006" ht="15"/>
    <row r="62007" ht="15"/>
    <row r="62008" ht="15"/>
    <row r="62009" ht="15"/>
    <row r="62010" ht="15"/>
    <row r="62011" ht="15"/>
    <row r="62012" ht="15"/>
    <row r="62013" ht="15"/>
    <row r="62014" ht="15"/>
    <row r="62015" ht="15"/>
    <row r="62016" ht="15"/>
    <row r="62017" ht="15"/>
    <row r="62018" ht="15"/>
    <row r="62019" ht="15"/>
    <row r="62020" ht="15"/>
    <row r="62021" ht="15"/>
    <row r="62022" ht="15"/>
    <row r="62023" ht="15"/>
    <row r="62024" ht="15"/>
    <row r="62025" ht="15"/>
    <row r="62026" ht="15"/>
    <row r="62027" ht="15"/>
    <row r="62028" ht="15"/>
    <row r="62029" ht="15"/>
    <row r="62030" ht="15"/>
    <row r="62031" ht="15"/>
    <row r="62032" ht="15"/>
    <row r="62033" ht="15"/>
    <row r="62034" ht="15"/>
    <row r="62035" ht="15"/>
    <row r="62036" ht="15"/>
    <row r="62037" ht="15"/>
    <row r="62038" ht="15"/>
    <row r="62039" ht="15"/>
    <row r="62040" ht="15"/>
    <row r="62041" ht="15"/>
    <row r="62042" ht="15"/>
    <row r="62043" ht="15"/>
    <row r="62044" ht="15"/>
    <row r="62045" ht="15"/>
    <row r="62046" ht="15"/>
    <row r="62047" ht="15"/>
    <row r="62048" ht="15"/>
    <row r="62049" ht="15"/>
    <row r="62050" ht="15"/>
    <row r="62051" ht="15"/>
    <row r="62052" ht="15"/>
    <row r="62053" ht="15"/>
    <row r="62054" ht="15"/>
    <row r="62055" ht="15"/>
    <row r="62056" ht="15"/>
    <row r="62057" ht="15"/>
    <row r="62058" ht="15"/>
    <row r="62059" ht="15"/>
    <row r="62060" ht="15"/>
    <row r="62061" ht="15"/>
    <row r="62062" ht="15"/>
    <row r="62063" ht="15"/>
    <row r="62064" ht="15"/>
    <row r="62065" ht="15"/>
    <row r="62066" ht="15"/>
    <row r="62067" ht="15"/>
    <row r="62068" ht="15"/>
    <row r="62069" ht="15"/>
    <row r="62070" ht="15"/>
    <row r="62071" ht="15"/>
    <row r="62072" ht="15"/>
    <row r="62073" ht="15"/>
    <row r="62074" ht="15"/>
    <row r="62075" ht="15"/>
    <row r="62076" ht="15"/>
    <row r="62077" ht="15"/>
    <row r="62078" ht="15"/>
    <row r="62079" ht="15"/>
    <row r="62080" ht="15"/>
    <row r="62081" ht="15"/>
    <row r="62082" ht="15"/>
    <row r="62083" ht="15"/>
    <row r="62084" ht="15"/>
    <row r="62085" ht="15"/>
    <row r="62086" ht="15"/>
    <row r="62087" ht="15"/>
    <row r="62088" ht="15"/>
    <row r="62089" ht="15"/>
    <row r="62090" ht="15"/>
    <row r="62091" ht="15"/>
    <row r="62092" ht="15"/>
    <row r="62093" ht="15"/>
    <row r="62094" ht="15"/>
    <row r="62095" ht="15"/>
    <row r="62096" ht="15"/>
    <row r="62097" ht="15"/>
    <row r="62098" ht="15"/>
    <row r="62099" ht="15"/>
    <row r="62100" ht="15"/>
    <row r="62101" ht="15"/>
    <row r="62102" ht="15"/>
    <row r="62103" ht="15"/>
    <row r="62104" ht="15"/>
    <row r="62105" ht="15"/>
    <row r="62106" ht="15"/>
    <row r="62107" ht="15"/>
    <row r="62108" ht="15"/>
    <row r="62109" ht="15"/>
    <row r="62110" ht="15"/>
    <row r="62111" ht="15"/>
    <row r="62112" ht="15"/>
    <row r="62113" ht="15"/>
    <row r="62114" ht="15"/>
    <row r="62115" ht="15"/>
    <row r="62116" ht="15"/>
    <row r="62117" ht="15"/>
    <row r="62118" ht="15"/>
    <row r="62119" ht="15"/>
    <row r="62120" ht="15"/>
    <row r="62121" ht="15"/>
    <row r="62122" ht="15"/>
    <row r="62123" ht="15"/>
    <row r="62124" ht="15"/>
    <row r="62125" ht="15"/>
    <row r="62126" ht="15"/>
    <row r="62127" ht="15"/>
    <row r="62128" ht="15"/>
    <row r="62129" ht="15"/>
    <row r="62130" ht="15"/>
    <row r="62131" ht="15"/>
    <row r="62132" ht="15"/>
    <row r="62133" ht="15"/>
    <row r="62134" ht="15"/>
    <row r="62135" ht="15"/>
    <row r="62136" ht="15"/>
    <row r="62137" ht="15"/>
    <row r="62138" ht="15"/>
    <row r="62139" ht="15"/>
    <row r="62140" ht="15"/>
    <row r="62141" ht="15"/>
    <row r="62142" ht="15"/>
    <row r="62143" ht="15"/>
    <row r="62144" ht="15"/>
    <row r="62145" ht="15"/>
    <row r="62146" ht="15"/>
    <row r="62147" ht="15"/>
    <row r="62148" ht="15"/>
    <row r="62149" ht="15"/>
    <row r="62150" ht="15"/>
    <row r="62151" ht="15"/>
    <row r="62152" ht="15"/>
    <row r="62153" ht="15"/>
    <row r="62154" ht="15"/>
    <row r="62155" ht="15"/>
    <row r="62156" ht="15"/>
    <row r="62157" ht="15"/>
    <row r="62158" ht="15"/>
    <row r="62159" ht="15"/>
    <row r="62160" ht="15"/>
    <row r="62161" ht="15"/>
    <row r="62162" ht="15"/>
    <row r="62163" ht="15"/>
    <row r="62164" ht="15"/>
    <row r="62165" ht="15"/>
    <row r="62166" ht="15"/>
    <row r="62167" ht="15"/>
    <row r="62168" ht="15"/>
    <row r="62169" ht="15"/>
    <row r="62170" ht="15"/>
    <row r="62171" ht="15"/>
    <row r="62172" ht="15"/>
    <row r="62173" ht="15"/>
    <row r="62174" ht="15"/>
    <row r="62175" ht="15"/>
    <row r="62176" ht="15"/>
    <row r="62177" ht="15"/>
    <row r="62178" ht="15"/>
    <row r="62179" ht="15"/>
    <row r="62180" ht="15"/>
    <row r="62181" ht="15"/>
    <row r="62182" ht="15"/>
    <row r="62183" ht="15"/>
    <row r="62184" ht="15"/>
    <row r="62185" ht="15"/>
    <row r="62186" ht="15"/>
    <row r="62187" ht="15"/>
    <row r="62188" ht="15"/>
    <row r="62189" ht="15"/>
    <row r="62190" ht="15"/>
    <row r="62191" ht="15"/>
    <row r="62192" ht="15"/>
    <row r="62193" ht="15"/>
    <row r="62194" ht="15"/>
    <row r="62195" ht="15"/>
    <row r="62196" ht="15"/>
    <row r="62197" ht="15"/>
    <row r="62198" ht="15"/>
    <row r="62199" ht="15"/>
    <row r="62200" ht="15"/>
    <row r="62201" ht="15"/>
    <row r="62202" ht="15"/>
    <row r="62203" ht="15"/>
    <row r="62204" ht="15"/>
    <row r="62205" ht="15"/>
    <row r="62206" ht="15"/>
    <row r="62207" ht="15"/>
    <row r="62208" ht="15"/>
    <row r="62209" ht="15"/>
    <row r="62210" ht="15"/>
    <row r="62211" ht="15"/>
    <row r="62212" ht="15"/>
    <row r="62213" ht="15"/>
    <row r="62214" ht="15"/>
    <row r="62215" ht="15"/>
    <row r="62216" ht="15"/>
    <row r="62217" ht="15"/>
    <row r="62218" ht="15"/>
    <row r="62219" ht="15"/>
    <row r="62220" ht="15"/>
    <row r="62221" ht="15"/>
    <row r="62222" ht="15"/>
    <row r="62223" ht="15"/>
    <row r="62224" ht="15"/>
    <row r="62225" ht="15"/>
    <row r="62226" ht="15"/>
    <row r="62227" ht="15"/>
    <row r="62228" ht="15"/>
    <row r="62229" ht="15"/>
    <row r="62230" ht="15"/>
    <row r="62231" ht="15"/>
    <row r="62232" ht="15"/>
    <row r="62233" ht="15"/>
    <row r="62234" ht="15"/>
    <row r="62235" ht="15"/>
    <row r="62236" ht="15"/>
    <row r="62237" ht="15"/>
    <row r="62238" ht="15"/>
    <row r="62239" ht="15"/>
    <row r="62240" ht="15"/>
    <row r="62241" ht="15"/>
    <row r="62242" ht="15"/>
    <row r="62243" ht="15"/>
    <row r="62244" ht="15"/>
    <row r="62245" ht="15"/>
    <row r="62246" ht="15"/>
    <row r="62247" ht="15"/>
    <row r="62248" ht="15"/>
    <row r="62249" ht="15"/>
    <row r="62250" ht="15"/>
    <row r="62251" ht="15"/>
    <row r="62252" ht="15"/>
    <row r="62253" ht="15"/>
    <row r="62254" ht="15"/>
    <row r="62255" ht="15"/>
    <row r="62256" ht="15"/>
    <row r="62257" ht="15"/>
    <row r="62258" ht="15"/>
    <row r="62259" ht="15"/>
    <row r="62260" ht="15"/>
    <row r="62261" ht="15"/>
    <row r="62262" ht="15"/>
    <row r="62263" ht="15"/>
    <row r="62264" ht="15"/>
    <row r="62265" ht="15"/>
    <row r="62266" ht="15"/>
    <row r="62267" ht="15"/>
    <row r="62268" ht="15"/>
    <row r="62269" ht="15"/>
    <row r="62270" ht="15"/>
    <row r="62271" ht="15"/>
    <row r="62272" ht="15"/>
    <row r="62273" ht="15"/>
    <row r="62274" ht="15"/>
    <row r="62275" ht="15"/>
    <row r="62276" ht="15"/>
    <row r="62277" ht="15"/>
    <row r="62278" ht="15"/>
    <row r="62279" ht="15"/>
    <row r="62280" ht="15"/>
    <row r="62281" ht="15"/>
    <row r="62282" ht="15"/>
    <row r="62283" ht="15"/>
    <row r="62284" ht="15"/>
    <row r="62285" ht="15"/>
    <row r="62286" ht="15"/>
    <row r="62287" ht="15"/>
    <row r="62288" ht="15"/>
    <row r="62289" ht="15"/>
    <row r="62290" ht="15"/>
    <row r="62291" ht="15"/>
    <row r="62292" ht="15"/>
    <row r="62293" ht="15"/>
    <row r="62294" ht="15"/>
    <row r="62295" ht="15"/>
    <row r="62296" ht="15"/>
    <row r="62297" ht="15"/>
    <row r="62298" ht="15"/>
    <row r="62299" ht="15"/>
    <row r="62300" ht="15"/>
    <row r="62301" ht="15"/>
    <row r="62302" ht="15"/>
    <row r="62303" ht="15"/>
    <row r="62304" ht="15"/>
    <row r="62305" ht="15"/>
    <row r="62306" ht="15"/>
    <row r="62307" ht="15"/>
    <row r="62308" ht="15"/>
    <row r="62309" ht="15"/>
    <row r="62310" ht="15"/>
    <row r="62311" ht="15"/>
    <row r="62312" ht="15"/>
    <row r="62313" ht="15"/>
    <row r="62314" ht="15"/>
    <row r="62315" ht="15"/>
    <row r="62316" ht="15"/>
    <row r="62317" ht="15"/>
    <row r="62318" ht="15"/>
    <row r="62319" ht="15"/>
    <row r="62320" ht="15"/>
    <row r="62321" ht="15"/>
    <row r="62322" ht="15"/>
    <row r="62323" ht="15"/>
    <row r="62324" ht="15"/>
    <row r="62325" ht="15"/>
    <row r="62326" ht="15"/>
    <row r="62327" ht="15"/>
    <row r="62328" ht="15"/>
    <row r="62329" ht="15"/>
    <row r="62330" ht="15"/>
    <row r="62331" ht="15"/>
    <row r="62332" ht="15"/>
    <row r="62333" ht="15"/>
    <row r="62334" ht="15"/>
    <row r="62335" ht="15"/>
    <row r="62336" ht="15"/>
    <row r="62337" ht="15"/>
    <row r="62338" ht="15"/>
    <row r="62339" ht="15"/>
    <row r="62340" ht="15"/>
    <row r="62341" ht="15"/>
    <row r="62342" ht="15"/>
    <row r="62343" ht="15"/>
    <row r="62344" ht="15"/>
    <row r="62345" ht="15"/>
    <row r="62346" ht="15"/>
    <row r="62347" ht="15"/>
    <row r="62348" ht="15"/>
    <row r="62349" ht="15"/>
    <row r="62350" ht="15"/>
    <row r="62351" ht="15"/>
    <row r="62352" ht="15"/>
    <row r="62353" ht="15"/>
    <row r="62354" ht="15"/>
    <row r="62355" ht="15"/>
    <row r="62356" ht="15"/>
    <row r="62357" ht="15"/>
    <row r="62358" ht="15"/>
    <row r="62359" ht="15"/>
    <row r="62360" ht="15"/>
    <row r="62361" ht="15"/>
    <row r="62362" ht="15"/>
    <row r="62363" ht="15"/>
    <row r="62364" ht="15"/>
    <row r="62365" ht="15"/>
    <row r="62366" ht="15"/>
    <row r="62367" ht="15"/>
    <row r="62368" ht="15"/>
    <row r="62369" ht="15"/>
    <row r="62370" ht="15"/>
    <row r="62371" ht="15"/>
    <row r="62372" ht="15"/>
    <row r="62373" ht="15"/>
    <row r="62374" ht="15"/>
    <row r="62375" ht="15"/>
    <row r="62376" ht="15"/>
    <row r="62377" ht="15"/>
    <row r="62378" ht="15"/>
    <row r="62379" ht="15"/>
    <row r="62380" ht="15"/>
    <row r="62381" ht="15"/>
    <row r="62382" ht="15"/>
    <row r="62383" ht="15"/>
    <row r="62384" ht="15"/>
    <row r="62385" ht="15"/>
    <row r="62386" ht="15"/>
    <row r="62387" ht="15"/>
    <row r="62388" ht="15"/>
    <row r="62389" ht="15"/>
    <row r="62390" ht="15"/>
    <row r="62391" ht="15"/>
    <row r="62392" ht="15"/>
    <row r="62393" ht="15"/>
    <row r="62394" ht="15"/>
    <row r="62395" ht="15"/>
    <row r="62396" ht="15"/>
    <row r="62397" ht="15"/>
    <row r="62398" ht="15"/>
    <row r="62399" ht="15"/>
    <row r="62400" ht="15"/>
    <row r="62401" ht="15"/>
    <row r="62402" ht="15"/>
    <row r="62403" ht="15"/>
    <row r="62404" ht="15"/>
    <row r="62405" ht="15"/>
    <row r="62406" ht="15"/>
    <row r="62407" ht="15"/>
    <row r="62408" ht="15"/>
    <row r="62409" ht="15"/>
    <row r="62410" ht="15"/>
    <row r="62411" ht="15"/>
    <row r="62412" ht="15"/>
    <row r="62413" ht="15"/>
    <row r="62414" ht="15"/>
    <row r="62415" ht="15"/>
    <row r="62416" ht="15"/>
    <row r="62417" ht="15"/>
    <row r="62418" ht="15"/>
    <row r="62419" ht="15"/>
    <row r="62420" ht="15"/>
    <row r="62421" ht="15"/>
    <row r="62422" ht="15"/>
    <row r="62423" ht="15"/>
    <row r="62424" ht="15"/>
    <row r="62425" ht="15"/>
    <row r="62426" ht="15"/>
    <row r="62427" ht="15"/>
    <row r="62428" ht="15"/>
    <row r="62429" ht="15"/>
    <row r="62430" ht="15"/>
    <row r="62431" ht="15"/>
    <row r="62432" ht="15"/>
    <row r="62433" ht="15"/>
    <row r="62434" ht="15"/>
    <row r="62435" ht="15"/>
    <row r="62436" ht="15"/>
    <row r="62437" ht="15"/>
    <row r="62438" ht="15"/>
    <row r="62439" ht="15"/>
    <row r="62440" ht="15"/>
    <row r="62441" ht="15"/>
    <row r="62442" ht="15"/>
    <row r="62443" ht="15"/>
    <row r="62444" ht="15"/>
    <row r="62445" ht="15"/>
    <row r="62446" ht="15"/>
    <row r="62447" ht="15"/>
    <row r="62448" ht="15"/>
    <row r="62449" ht="15"/>
    <row r="62450" ht="15"/>
    <row r="62451" ht="15"/>
    <row r="62452" ht="15"/>
    <row r="62453" ht="15"/>
    <row r="62454" ht="15"/>
    <row r="62455" ht="15"/>
    <row r="62456" ht="15"/>
    <row r="62457" ht="15"/>
    <row r="62458" ht="15"/>
    <row r="62459" ht="15"/>
    <row r="62460" ht="15"/>
    <row r="62461" ht="15"/>
    <row r="62462" ht="15"/>
    <row r="62463" ht="15"/>
    <row r="62464" ht="15"/>
    <row r="62465" ht="15"/>
    <row r="62466" ht="15"/>
    <row r="62467" ht="15"/>
    <row r="62468" ht="15"/>
    <row r="62469" ht="15"/>
    <row r="62470" ht="15"/>
    <row r="62471" ht="15"/>
    <row r="62472" ht="15"/>
    <row r="62473" ht="15"/>
    <row r="62474" ht="15"/>
    <row r="62475" ht="15"/>
    <row r="62476" ht="15"/>
    <row r="62477" ht="15"/>
    <row r="62478" ht="15"/>
    <row r="62479" ht="15"/>
    <row r="62480" ht="15"/>
    <row r="62481" ht="15"/>
    <row r="62482" ht="15"/>
    <row r="62483" ht="15"/>
    <row r="62484" ht="15"/>
    <row r="62485" ht="15"/>
    <row r="62486" ht="15"/>
    <row r="62487" ht="15"/>
    <row r="62488" ht="15"/>
    <row r="62489" ht="15"/>
    <row r="62490" ht="15"/>
    <row r="62491" ht="15"/>
    <row r="62492" ht="15"/>
    <row r="62493" ht="15"/>
    <row r="62494" ht="15"/>
    <row r="62495" ht="15"/>
    <row r="62496" ht="15"/>
    <row r="62497" ht="15"/>
    <row r="62498" ht="15"/>
    <row r="62499" ht="15"/>
    <row r="62500" ht="15"/>
    <row r="62501" ht="15"/>
    <row r="62502" ht="15"/>
    <row r="62503" ht="15"/>
    <row r="62504" ht="15"/>
    <row r="62505" ht="15"/>
    <row r="62506" ht="15"/>
    <row r="62507" ht="15"/>
    <row r="62508" ht="15"/>
    <row r="62509" ht="15"/>
    <row r="62510" ht="15"/>
    <row r="62511" ht="15"/>
    <row r="62512" ht="15"/>
    <row r="62513" ht="15"/>
    <row r="62514" ht="15"/>
    <row r="62515" ht="15"/>
    <row r="62516" ht="15"/>
    <row r="62517" ht="15"/>
    <row r="62518" ht="15"/>
    <row r="62519" ht="15"/>
    <row r="62520" ht="15"/>
    <row r="62521" ht="15"/>
    <row r="62522" ht="15"/>
    <row r="62523" ht="15"/>
    <row r="62524" ht="15"/>
    <row r="62525" ht="15"/>
    <row r="62526" ht="15"/>
    <row r="62527" ht="15"/>
    <row r="62528" ht="15"/>
    <row r="62529" ht="15"/>
    <row r="62530" ht="15"/>
    <row r="62531" ht="15"/>
    <row r="62532" ht="15"/>
    <row r="62533" ht="15"/>
    <row r="62534" ht="15"/>
    <row r="62535" ht="15"/>
    <row r="62536" ht="15"/>
    <row r="62537" ht="15"/>
    <row r="62538" ht="15"/>
    <row r="62539" ht="15"/>
    <row r="62540" ht="15"/>
    <row r="62541" ht="15"/>
    <row r="62542" ht="15"/>
    <row r="62543" ht="15"/>
    <row r="62544" ht="15"/>
    <row r="62545" ht="15"/>
    <row r="62546" ht="15"/>
    <row r="62547" ht="15"/>
    <row r="62548" ht="15"/>
    <row r="62549" ht="15"/>
    <row r="62550" ht="15"/>
    <row r="62551" ht="15"/>
    <row r="62552" ht="15"/>
    <row r="62553" ht="15"/>
    <row r="62554" ht="15"/>
    <row r="62555" ht="15"/>
    <row r="62556" ht="15"/>
    <row r="62557" ht="15"/>
    <row r="62558" ht="15"/>
    <row r="62559" ht="15"/>
    <row r="62560" ht="15"/>
    <row r="62561" ht="15"/>
    <row r="62562" ht="15"/>
    <row r="62563" ht="15"/>
    <row r="62564" ht="15"/>
    <row r="62565" ht="15"/>
    <row r="62566" ht="15"/>
    <row r="62567" ht="15"/>
    <row r="62568" ht="15"/>
    <row r="62569" ht="15"/>
    <row r="62570" ht="15"/>
    <row r="62571" ht="15"/>
    <row r="62572" ht="15"/>
    <row r="62573" ht="15"/>
    <row r="62574" ht="15"/>
    <row r="62575" ht="15"/>
    <row r="62576" ht="15"/>
    <row r="62577" ht="15"/>
    <row r="62578" ht="15"/>
    <row r="62579" ht="15"/>
    <row r="62580" ht="15"/>
    <row r="62581" ht="15"/>
    <row r="62582" ht="15"/>
    <row r="62583" ht="15"/>
    <row r="62584" ht="15"/>
    <row r="62585" ht="15"/>
    <row r="62586" ht="15"/>
    <row r="62587" ht="15"/>
    <row r="62588" ht="15"/>
    <row r="62589" ht="15"/>
    <row r="62590" ht="15"/>
    <row r="62591" ht="15"/>
    <row r="62592" ht="15"/>
    <row r="62593" ht="15"/>
    <row r="62594" ht="15"/>
    <row r="62595" ht="15"/>
    <row r="62596" ht="15"/>
    <row r="62597" ht="15"/>
    <row r="62598" ht="15"/>
    <row r="62599" ht="15"/>
    <row r="62600" ht="15"/>
    <row r="62601" ht="15"/>
    <row r="62602" ht="15"/>
    <row r="62603" ht="15"/>
    <row r="62604" ht="15"/>
    <row r="62605" ht="15"/>
    <row r="62606" ht="15"/>
    <row r="62607" ht="15"/>
    <row r="62608" ht="15"/>
    <row r="62609" ht="15"/>
    <row r="62610" ht="15"/>
    <row r="62611" ht="15"/>
    <row r="62612" ht="15"/>
    <row r="62613" ht="15"/>
    <row r="62614" ht="15"/>
    <row r="62615" ht="15"/>
    <row r="62616" ht="15"/>
    <row r="62617" ht="15"/>
    <row r="62618" ht="15"/>
    <row r="62619" ht="15"/>
    <row r="62620" ht="15"/>
    <row r="62621" ht="15"/>
    <row r="62622" ht="15"/>
    <row r="62623" ht="15"/>
    <row r="62624" ht="15"/>
    <row r="62625" ht="15"/>
    <row r="62626" ht="15"/>
    <row r="62627" ht="15"/>
    <row r="62628" ht="15"/>
    <row r="62629" ht="15"/>
    <row r="62630" ht="15"/>
    <row r="62631" ht="15"/>
    <row r="62632" ht="15"/>
    <row r="62633" ht="15"/>
    <row r="62634" ht="15"/>
    <row r="62635" ht="15"/>
    <row r="62636" ht="15"/>
    <row r="62637" ht="15"/>
    <row r="62638" ht="15"/>
    <row r="62639" ht="15"/>
    <row r="62640" ht="15"/>
    <row r="62641" ht="15"/>
    <row r="62642" ht="15"/>
    <row r="62643" ht="15"/>
    <row r="62644" ht="15"/>
    <row r="62645" ht="15"/>
    <row r="62646" ht="15"/>
    <row r="62647" ht="15"/>
    <row r="62648" ht="15"/>
    <row r="62649" ht="15"/>
    <row r="62650" ht="15"/>
    <row r="62651" ht="15"/>
    <row r="62652" ht="15"/>
    <row r="62653" ht="15"/>
    <row r="62654" ht="15"/>
    <row r="62655" ht="15"/>
    <row r="62656" ht="15"/>
    <row r="62657" ht="15"/>
    <row r="62658" ht="15"/>
    <row r="62659" ht="15"/>
    <row r="62660" ht="15"/>
    <row r="62661" ht="15"/>
    <row r="62662" ht="15"/>
    <row r="62663" ht="15"/>
    <row r="62664" ht="15"/>
    <row r="62665" ht="15"/>
    <row r="62666" ht="15"/>
    <row r="62667" ht="15"/>
    <row r="62668" ht="15"/>
    <row r="62669" ht="15"/>
    <row r="62670" ht="15"/>
    <row r="62671" ht="15"/>
    <row r="62672" ht="15"/>
    <row r="62673" ht="15"/>
    <row r="62674" ht="15"/>
    <row r="62675" ht="15"/>
    <row r="62676" ht="15"/>
    <row r="62677" ht="15"/>
    <row r="62678" ht="15"/>
    <row r="62679" ht="15"/>
    <row r="62680" ht="15"/>
    <row r="62681" ht="15"/>
    <row r="62682" ht="15"/>
    <row r="62683" ht="15"/>
    <row r="62684" ht="15"/>
    <row r="62685" ht="15"/>
    <row r="62686" ht="15"/>
    <row r="62687" ht="15"/>
    <row r="62688" ht="15"/>
    <row r="62689" ht="15"/>
    <row r="62690" ht="15"/>
    <row r="62691" ht="15"/>
    <row r="62692" ht="15"/>
    <row r="62693" ht="15"/>
    <row r="62694" ht="15"/>
    <row r="62695" ht="15"/>
    <row r="62696" ht="15"/>
    <row r="62697" ht="15"/>
    <row r="62698" ht="15"/>
    <row r="62699" ht="15"/>
    <row r="62700" ht="15"/>
    <row r="62701" ht="15"/>
    <row r="62702" ht="15"/>
    <row r="62703" ht="15"/>
    <row r="62704" ht="15"/>
    <row r="62705" ht="15"/>
    <row r="62706" ht="15"/>
    <row r="62707" ht="15"/>
    <row r="62708" ht="15"/>
    <row r="62709" ht="15"/>
    <row r="62710" ht="15"/>
    <row r="62711" ht="15"/>
    <row r="62712" ht="15"/>
    <row r="62713" ht="15"/>
    <row r="62714" ht="15"/>
    <row r="62715" ht="15"/>
    <row r="62716" ht="15"/>
    <row r="62717" ht="15"/>
    <row r="62718" ht="15"/>
    <row r="62719" ht="15"/>
    <row r="62720" ht="15"/>
    <row r="62721" ht="15"/>
    <row r="62722" ht="15"/>
    <row r="62723" ht="15"/>
    <row r="62724" ht="15"/>
    <row r="62725" ht="15"/>
    <row r="62726" ht="15"/>
    <row r="62727" ht="15"/>
    <row r="62728" ht="15"/>
    <row r="62729" ht="15"/>
    <row r="62730" ht="15"/>
    <row r="62731" ht="15"/>
    <row r="62732" ht="15"/>
    <row r="62733" ht="15"/>
    <row r="62734" ht="15"/>
    <row r="62735" ht="15"/>
    <row r="62736" ht="15"/>
    <row r="62737" ht="15"/>
    <row r="62738" ht="15"/>
    <row r="62739" ht="15"/>
    <row r="62740" ht="15"/>
    <row r="62741" ht="15"/>
    <row r="62742" ht="15"/>
    <row r="62743" ht="15"/>
    <row r="62744" ht="15"/>
    <row r="62745" ht="15"/>
    <row r="62746" ht="15"/>
    <row r="62747" ht="15"/>
    <row r="62748" ht="15"/>
    <row r="62749" ht="15"/>
    <row r="62750" ht="15"/>
    <row r="62751" ht="15"/>
    <row r="62752" ht="15"/>
    <row r="62753" ht="15"/>
    <row r="62754" ht="15"/>
    <row r="62755" ht="15"/>
    <row r="62756" ht="15"/>
    <row r="62757" ht="15"/>
    <row r="62758" ht="15"/>
    <row r="62759" ht="15"/>
    <row r="62760" ht="15"/>
    <row r="62761" ht="15"/>
    <row r="62762" ht="15"/>
    <row r="62763" ht="15"/>
    <row r="62764" ht="15"/>
    <row r="62765" ht="15"/>
    <row r="62766" ht="15"/>
    <row r="62767" ht="15"/>
    <row r="62768" ht="15"/>
    <row r="62769" ht="15"/>
    <row r="62770" ht="15"/>
    <row r="62771" ht="15"/>
    <row r="62772" ht="15"/>
    <row r="62773" ht="15"/>
    <row r="62774" ht="15"/>
    <row r="62775" ht="15"/>
    <row r="62776" ht="15"/>
    <row r="62777" ht="15"/>
    <row r="62778" ht="15"/>
    <row r="62779" ht="15"/>
    <row r="62780" ht="15"/>
    <row r="62781" ht="15"/>
    <row r="62782" ht="15"/>
    <row r="62783" ht="15"/>
    <row r="62784" ht="15"/>
    <row r="62785" ht="15"/>
    <row r="62786" ht="15"/>
    <row r="62787" ht="15"/>
    <row r="62788" ht="15"/>
    <row r="62789" ht="15"/>
    <row r="62790" ht="15"/>
    <row r="62791" ht="15"/>
    <row r="62792" ht="15"/>
    <row r="62793" ht="15"/>
    <row r="62794" ht="15"/>
    <row r="62795" ht="15"/>
    <row r="62796" ht="15"/>
    <row r="62797" ht="15"/>
    <row r="62798" ht="15"/>
    <row r="62799" ht="15"/>
    <row r="62800" ht="15"/>
    <row r="62801" ht="15"/>
    <row r="62802" ht="15"/>
    <row r="62803" ht="15"/>
    <row r="62804" ht="15"/>
    <row r="62805" ht="15"/>
    <row r="62806" ht="15"/>
    <row r="62807" ht="15"/>
    <row r="62808" ht="15"/>
    <row r="62809" ht="15"/>
    <row r="62810" ht="15"/>
    <row r="62811" ht="15"/>
    <row r="62812" ht="15"/>
    <row r="62813" ht="15"/>
    <row r="62814" ht="15"/>
    <row r="62815" ht="15"/>
    <row r="62816" ht="15"/>
    <row r="62817" ht="15"/>
    <row r="62818" ht="15"/>
    <row r="62819" ht="15"/>
    <row r="62820" ht="15"/>
    <row r="62821" ht="15"/>
    <row r="62822" ht="15"/>
    <row r="62823" ht="15"/>
    <row r="62824" ht="15"/>
    <row r="62825" ht="15"/>
    <row r="62826" ht="15"/>
    <row r="62827" ht="15"/>
    <row r="6282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2"/>
    <dataValidation allowBlank="1" showInputMessage="1" showErrorMessage="1" promptTitle="Vertex 2 Name" prompt="Enter the name of the edge's second vertex." sqref="B3:B152"/>
    <dataValidation allowBlank="1" showInputMessage="1" showErrorMessage="1" promptTitle="Vertex 1 Name" prompt="Enter the name of the edge's first vertex." sqref="A3:A1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2"/>
    <dataValidation allowBlank="1" showInputMessage="1" promptTitle="Edge Width" prompt="Enter an optional edge width between 1 and 10." errorTitle="Invalid Edge Width" error="The optional edge width must be a whole number between 1 and 10." sqref="D3:D152"/>
    <dataValidation allowBlank="1" showInputMessage="1" promptTitle="Edge Color" prompt="To select an optional edge color, right-click and select Select Color on the right-click menu." sqref="C3:C1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2"/>
    <dataValidation allowBlank="1" showErrorMessage="1" sqref="N2:N1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71A97-54CB-476F-862F-3E109CE9E97A}">
  <dimension ref="A25:B34"/>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95" t="s">
        <v>8066</v>
      </c>
      <c r="B25" t="s">
        <v>8065</v>
      </c>
    </row>
    <row r="26" spans="1:2" ht="15">
      <c r="A26" s="96" t="s">
        <v>8068</v>
      </c>
      <c r="B26" s="3">
        <v>150</v>
      </c>
    </row>
    <row r="27" spans="1:2" ht="15">
      <c r="A27" s="97" t="s">
        <v>8069</v>
      </c>
      <c r="B27" s="3">
        <v>150</v>
      </c>
    </row>
    <row r="28" spans="1:2" ht="15">
      <c r="A28" s="98" t="s">
        <v>8251</v>
      </c>
      <c r="B28" s="3">
        <v>23</v>
      </c>
    </row>
    <row r="29" spans="1:2" ht="15">
      <c r="A29" s="98" t="s">
        <v>8070</v>
      </c>
      <c r="B29" s="3">
        <v>25</v>
      </c>
    </row>
    <row r="30" spans="1:2" ht="15">
      <c r="A30" s="98" t="s">
        <v>8071</v>
      </c>
      <c r="B30" s="3">
        <v>32</v>
      </c>
    </row>
    <row r="31" spans="1:2" ht="15">
      <c r="A31" s="98" t="s">
        <v>8072</v>
      </c>
      <c r="B31" s="3">
        <v>14</v>
      </c>
    </row>
    <row r="32" spans="1:2" ht="15">
      <c r="A32" s="98" t="s">
        <v>8073</v>
      </c>
      <c r="B32" s="3">
        <v>52</v>
      </c>
    </row>
    <row r="33" spans="1:2" ht="15">
      <c r="A33" s="98" t="s">
        <v>8074</v>
      </c>
      <c r="B33" s="3">
        <v>4</v>
      </c>
    </row>
    <row r="34" spans="1:2" ht="15">
      <c r="A34" s="96" t="s">
        <v>8067</v>
      </c>
      <c r="B34" s="3">
        <v>150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222</v>
      </c>
      <c r="AU2" s="13" t="s">
        <v>268</v>
      </c>
      <c r="AV2" s="13" t="s">
        <v>269</v>
      </c>
      <c r="AW2" s="13" t="s">
        <v>270</v>
      </c>
      <c r="AX2" s="13" t="s">
        <v>271</v>
      </c>
      <c r="AY2" s="13" t="s">
        <v>272</v>
      </c>
      <c r="AZ2" s="13" t="s">
        <v>273</v>
      </c>
      <c r="BA2" s="13" t="s">
        <v>293</v>
      </c>
      <c r="BB2" s="90" t="s">
        <v>343</v>
      </c>
      <c r="BC2" s="90" t="s">
        <v>344</v>
      </c>
      <c r="BD2" s="90" t="s">
        <v>345</v>
      </c>
      <c r="BE2" s="90" t="s">
        <v>346</v>
      </c>
      <c r="BF2" s="90" t="s">
        <v>347</v>
      </c>
      <c r="BG2" s="90" t="s">
        <v>348</v>
      </c>
      <c r="BH2" s="90" t="s">
        <v>349</v>
      </c>
      <c r="BI2" s="90" t="s">
        <v>350</v>
      </c>
      <c r="BJ2" s="90" t="s">
        <v>352</v>
      </c>
      <c r="BK2" s="90" t="s">
        <v>8055</v>
      </c>
      <c r="BL2" s="90" t="s">
        <v>8056</v>
      </c>
      <c r="BM2" s="90" t="s">
        <v>8057</v>
      </c>
      <c r="BN2" s="90" t="s">
        <v>8058</v>
      </c>
      <c r="BO2" s="90" t="s">
        <v>8059</v>
      </c>
      <c r="BP2" s="90" t="s">
        <v>8060</v>
      </c>
      <c r="BQ2" s="90" t="s">
        <v>8061</v>
      </c>
      <c r="BR2" s="90" t="s">
        <v>8062</v>
      </c>
      <c r="BS2" s="90" t="s">
        <v>8063</v>
      </c>
      <c r="BT2" s="90" t="s">
        <v>8064</v>
      </c>
      <c r="BU2" s="3"/>
      <c r="BV2" s="3"/>
    </row>
    <row r="3" spans="1:74" ht="15" customHeight="1">
      <c r="A3" s="66" t="s">
        <v>8443</v>
      </c>
      <c r="B3" s="83"/>
      <c r="C3" s="83"/>
      <c r="D3" s="99">
        <v>1000</v>
      </c>
      <c r="E3" s="101"/>
      <c r="F3" s="81" t="str">
        <f>HYPERLINK("https://pbs.twimg.com/profile_images/821285234129899521/NjW-7jkB_normal.jpg")</f>
        <v>https://pbs.twimg.com/profile_images/821285234129899521/NjW-7jkB_normal.jpg</v>
      </c>
      <c r="G3" s="83"/>
      <c r="H3" s="82" t="s">
        <v>8443</v>
      </c>
      <c r="I3" s="102"/>
      <c r="J3" s="102"/>
      <c r="K3" s="82" t="s">
        <v>8756</v>
      </c>
      <c r="L3" s="106">
        <v>2756.601719096042</v>
      </c>
      <c r="M3" s="107">
        <v>1904.541748046875</v>
      </c>
      <c r="N3" s="107">
        <v>5165.2080078125</v>
      </c>
      <c r="O3" s="108"/>
      <c r="P3" s="109"/>
      <c r="Q3" s="109"/>
      <c r="R3" s="49"/>
      <c r="S3" s="49">
        <v>1</v>
      </c>
      <c r="T3" s="49">
        <v>23</v>
      </c>
      <c r="U3" s="50">
        <v>253</v>
      </c>
      <c r="V3" s="50">
        <v>0.041667</v>
      </c>
      <c r="W3" s="50">
        <v>0.098908</v>
      </c>
      <c r="X3" s="50">
        <v>5.93795</v>
      </c>
      <c r="Y3" s="50">
        <v>0.041666666666666664</v>
      </c>
      <c r="Z3" s="50">
        <v>0</v>
      </c>
      <c r="AA3" s="103">
        <v>3</v>
      </c>
      <c r="AB3" s="103"/>
      <c r="AC3" s="104"/>
      <c r="AD3" s="67" t="s">
        <v>8602</v>
      </c>
      <c r="AE3" s="73" t="s">
        <v>8555</v>
      </c>
      <c r="AF3" s="67">
        <v>1699</v>
      </c>
      <c r="AG3" s="67">
        <v>1131</v>
      </c>
      <c r="AH3" s="67">
        <v>3026</v>
      </c>
      <c r="AI3" s="67">
        <v>10566</v>
      </c>
      <c r="AJ3" s="67"/>
      <c r="AK3" s="67" t="s">
        <v>8683</v>
      </c>
      <c r="AL3" s="67" t="s">
        <v>8701</v>
      </c>
      <c r="AM3" s="71" t="str">
        <f>HYPERLINK("https://t.co/eoolJZz5L6")</f>
        <v>https://t.co/eoolJZz5L6</v>
      </c>
      <c r="AN3" s="67"/>
      <c r="AO3" s="69">
        <v>39893.98913194444</v>
      </c>
      <c r="AP3" s="71" t="str">
        <f>HYPERLINK("https://pbs.twimg.com/profile_banners/25748292/1606944141")</f>
        <v>https://pbs.twimg.com/profile_banners/25748292/1606944141</v>
      </c>
      <c r="AQ3" s="67" t="b">
        <v>0</v>
      </c>
      <c r="AR3" s="67" t="b">
        <v>0</v>
      </c>
      <c r="AS3" s="67" t="b">
        <v>1</v>
      </c>
      <c r="AT3" s="67"/>
      <c r="AU3" s="67">
        <v>20</v>
      </c>
      <c r="AV3" s="71" t="str">
        <f>HYPERLINK("https://abs.twimg.com/images/themes/theme10/bg.gif")</f>
        <v>https://abs.twimg.com/images/themes/theme10/bg.gif</v>
      </c>
      <c r="AW3" s="67" t="b">
        <v>0</v>
      </c>
      <c r="AX3" s="67" t="s">
        <v>282</v>
      </c>
      <c r="AY3" s="71" t="str">
        <f>HYPERLINK("https://twitter.com/xaosprincess")</f>
        <v>https://twitter.com/xaosprincess</v>
      </c>
      <c r="AZ3" s="67" t="s">
        <v>66</v>
      </c>
      <c r="BA3" s="67" t="str">
        <f>REPLACE(INDEX(GroupVertices[Group],MATCH(Vertices[[#This Row],[Vertex]],GroupVertices[Vertex],0)),1,1,"")</f>
        <v>1</v>
      </c>
      <c r="BB3" s="49">
        <v>2</v>
      </c>
      <c r="BC3" s="50">
        <v>4.444444444444445</v>
      </c>
      <c r="BD3" s="49">
        <v>0</v>
      </c>
      <c r="BE3" s="50">
        <v>0</v>
      </c>
      <c r="BF3" s="49">
        <v>0</v>
      </c>
      <c r="BG3" s="50">
        <v>0</v>
      </c>
      <c r="BH3" s="49">
        <v>43</v>
      </c>
      <c r="BI3" s="50">
        <v>95.55555555555556</v>
      </c>
      <c r="BJ3" s="49">
        <v>45</v>
      </c>
      <c r="BK3" s="49"/>
      <c r="BL3" s="49"/>
      <c r="BM3" s="49"/>
      <c r="BN3" s="49"/>
      <c r="BO3" s="49" t="s">
        <v>8505</v>
      </c>
      <c r="BP3" s="49" t="s">
        <v>8505</v>
      </c>
      <c r="BQ3" s="94" t="s">
        <v>8858</v>
      </c>
      <c r="BR3" s="94" t="s">
        <v>8858</v>
      </c>
      <c r="BS3" s="94" t="s">
        <v>8889</v>
      </c>
      <c r="BT3" s="94" t="s">
        <v>8889</v>
      </c>
      <c r="BU3" s="3"/>
      <c r="BV3" s="3"/>
    </row>
    <row r="4" spans="1:77" ht="15">
      <c r="A4" s="66" t="s">
        <v>8450</v>
      </c>
      <c r="B4" s="83"/>
      <c r="C4" s="83"/>
      <c r="D4" s="99"/>
      <c r="E4" s="110"/>
      <c r="F4" s="81" t="str">
        <f>HYPERLINK("https://pbs.twimg.com/profile_images/1256182810/twitter_normal.jpg")</f>
        <v>https://pbs.twimg.com/profile_images/1256182810/twitter_normal.jpg</v>
      </c>
      <c r="G4" s="111"/>
      <c r="H4" s="82" t="s">
        <v>8450</v>
      </c>
      <c r="I4" s="102"/>
      <c r="J4" s="112"/>
      <c r="K4" s="82" t="s">
        <v>8702</v>
      </c>
      <c r="L4" s="113">
        <v>1</v>
      </c>
      <c r="M4" s="107">
        <v>3838.296630859375</v>
      </c>
      <c r="N4" s="107">
        <v>6250.16162109375</v>
      </c>
      <c r="O4" s="108"/>
      <c r="P4" s="109"/>
      <c r="Q4" s="109"/>
      <c r="R4" s="114"/>
      <c r="S4" s="49">
        <v>2</v>
      </c>
      <c r="T4" s="49">
        <v>0</v>
      </c>
      <c r="U4" s="50">
        <v>0</v>
      </c>
      <c r="V4" s="50">
        <v>0.021739</v>
      </c>
      <c r="W4" s="50">
        <v>0.027095</v>
      </c>
      <c r="X4" s="50">
        <v>0.570604</v>
      </c>
      <c r="Y4" s="50">
        <v>0.5</v>
      </c>
      <c r="Z4" s="50">
        <v>0</v>
      </c>
      <c r="AA4" s="103">
        <v>4</v>
      </c>
      <c r="AB4" s="103"/>
      <c r="AC4" s="104"/>
      <c r="AD4" s="68" t="s">
        <v>8559</v>
      </c>
      <c r="AE4" s="74" t="s">
        <v>8603</v>
      </c>
      <c r="AF4" s="68">
        <v>0</v>
      </c>
      <c r="AG4" s="68">
        <v>149</v>
      </c>
      <c r="AH4" s="68">
        <v>37</v>
      </c>
      <c r="AI4" s="68">
        <v>23</v>
      </c>
      <c r="AJ4" s="68"/>
      <c r="AK4" s="68"/>
      <c r="AL4" s="68"/>
      <c r="AM4" s="72" t="str">
        <f>HYPERLINK("http://t.co/YAGyIYgDat")</f>
        <v>http://t.co/YAGyIYgDat</v>
      </c>
      <c r="AN4" s="68"/>
      <c r="AO4" s="70">
        <v>39990.83162037037</v>
      </c>
      <c r="AP4" s="68"/>
      <c r="AQ4" s="68" t="b">
        <v>1</v>
      </c>
      <c r="AR4" s="68" t="b">
        <v>0</v>
      </c>
      <c r="AS4" s="68" t="b">
        <v>0</v>
      </c>
      <c r="AT4" s="68"/>
      <c r="AU4" s="68">
        <v>4</v>
      </c>
      <c r="AV4" s="72" t="str">
        <f>HYPERLINK("https://abs.twimg.com/images/themes/theme1/bg.png")</f>
        <v>https://abs.twimg.com/images/themes/theme1/bg.png</v>
      </c>
      <c r="AW4" s="68" t="b">
        <v>0</v>
      </c>
      <c r="AX4" s="68" t="s">
        <v>282</v>
      </c>
      <c r="AY4" s="72" t="str">
        <f>HYPERLINK("https://twitter.com/bjoernbartholdy")</f>
        <v>https://twitter.com/bjoernbartholdy</v>
      </c>
      <c r="AZ4" s="68" t="s">
        <v>65</v>
      </c>
      <c r="BA4" s="67"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8442</v>
      </c>
      <c r="B5" s="83"/>
      <c r="C5" s="83"/>
      <c r="D5" s="99">
        <v>1000</v>
      </c>
      <c r="E5" s="110"/>
      <c r="F5" s="81" t="str">
        <f>HYPERLINK("https://pbs.twimg.com/profile_images/971807255116042242/b8oe09aZ_normal.jpg")</f>
        <v>https://pbs.twimg.com/profile_images/971807255116042242/b8oe09aZ_normal.jpg</v>
      </c>
      <c r="G5" s="111"/>
      <c r="H5" s="82" t="s">
        <v>8442</v>
      </c>
      <c r="I5" s="102"/>
      <c r="J5" s="112"/>
      <c r="K5" s="82" t="s">
        <v>8703</v>
      </c>
      <c r="L5" s="113">
        <v>2756.601719096042</v>
      </c>
      <c r="M5" s="107">
        <v>2040.91015625</v>
      </c>
      <c r="N5" s="107">
        <v>4841.3701171875</v>
      </c>
      <c r="O5" s="108"/>
      <c r="P5" s="109"/>
      <c r="Q5" s="109"/>
      <c r="R5" s="114"/>
      <c r="S5" s="49">
        <v>0</v>
      </c>
      <c r="T5" s="49">
        <v>24</v>
      </c>
      <c r="U5" s="50">
        <v>253</v>
      </c>
      <c r="V5" s="50">
        <v>0.041667</v>
      </c>
      <c r="W5" s="50">
        <v>0.098908</v>
      </c>
      <c r="X5" s="50">
        <v>5.93795</v>
      </c>
      <c r="Y5" s="50">
        <v>0.041666666666666664</v>
      </c>
      <c r="Z5" s="50">
        <v>0</v>
      </c>
      <c r="AA5" s="103">
        <v>5</v>
      </c>
      <c r="AB5" s="103"/>
      <c r="AC5" s="104"/>
      <c r="AD5" s="68" t="s">
        <v>8560</v>
      </c>
      <c r="AE5" s="74" t="s">
        <v>8604</v>
      </c>
      <c r="AF5" s="68">
        <v>2256</v>
      </c>
      <c r="AG5" s="68">
        <v>364</v>
      </c>
      <c r="AH5" s="68">
        <v>2305</v>
      </c>
      <c r="AI5" s="68">
        <v>1620</v>
      </c>
      <c r="AJ5" s="68"/>
      <c r="AK5" s="68" t="s">
        <v>8646</v>
      </c>
      <c r="AL5" s="68" t="s">
        <v>8684</v>
      </c>
      <c r="AM5" s="72" t="str">
        <f>HYPERLINK("https://t.co/lhlSTGLgax")</f>
        <v>https://t.co/lhlSTGLgax</v>
      </c>
      <c r="AN5" s="68"/>
      <c r="AO5" s="70">
        <v>42997.49891203704</v>
      </c>
      <c r="AP5" s="72" t="str">
        <f>HYPERLINK("https://pbs.twimg.com/profile_banners/910110834759753730/1520531834")</f>
        <v>https://pbs.twimg.com/profile_banners/910110834759753730/1520531834</v>
      </c>
      <c r="AQ5" s="68" t="b">
        <v>1</v>
      </c>
      <c r="AR5" s="68" t="b">
        <v>0</v>
      </c>
      <c r="AS5" s="68" t="b">
        <v>0</v>
      </c>
      <c r="AT5" s="68"/>
      <c r="AU5" s="68">
        <v>13</v>
      </c>
      <c r="AV5" s="68"/>
      <c r="AW5" s="68" t="b">
        <v>0</v>
      </c>
      <c r="AX5" s="68" t="s">
        <v>282</v>
      </c>
      <c r="AY5" s="72" t="str">
        <f>HYPERLINK("https://twitter.com/a11y_mmo")</f>
        <v>https://twitter.com/a11y_mmo</v>
      </c>
      <c r="AZ5" s="68" t="s">
        <v>66</v>
      </c>
      <c r="BA5" s="67" t="str">
        <f>REPLACE(INDEX(GroupVertices[Group],MATCH(Vertices[[#This Row],[Vertex]],GroupVertices[Vertex],0)),1,1,"")</f>
        <v>1</v>
      </c>
      <c r="BB5" s="49">
        <v>2</v>
      </c>
      <c r="BC5" s="50">
        <v>4.444444444444445</v>
      </c>
      <c r="BD5" s="49">
        <v>0</v>
      </c>
      <c r="BE5" s="50">
        <v>0</v>
      </c>
      <c r="BF5" s="49">
        <v>0</v>
      </c>
      <c r="BG5" s="50">
        <v>0</v>
      </c>
      <c r="BH5" s="49">
        <v>43</v>
      </c>
      <c r="BI5" s="50">
        <v>95.55555555555556</v>
      </c>
      <c r="BJ5" s="49">
        <v>45</v>
      </c>
      <c r="BK5" s="49"/>
      <c r="BL5" s="49"/>
      <c r="BM5" s="49"/>
      <c r="BN5" s="49"/>
      <c r="BO5" s="49" t="s">
        <v>8505</v>
      </c>
      <c r="BP5" s="49" t="s">
        <v>8505</v>
      </c>
      <c r="BQ5" s="94" t="s">
        <v>8858</v>
      </c>
      <c r="BR5" s="94" t="s">
        <v>8858</v>
      </c>
      <c r="BS5" s="94" t="s">
        <v>8889</v>
      </c>
      <c r="BT5" s="94" t="s">
        <v>8889</v>
      </c>
      <c r="BU5" s="2"/>
      <c r="BV5" s="3"/>
      <c r="BW5" s="3"/>
      <c r="BX5" s="3"/>
      <c r="BY5" s="3"/>
    </row>
    <row r="6" spans="1:77" ht="15">
      <c r="A6" s="66" t="s">
        <v>8451</v>
      </c>
      <c r="B6" s="83"/>
      <c r="C6" s="83"/>
      <c r="D6" s="99"/>
      <c r="E6" s="110"/>
      <c r="F6" s="81" t="str">
        <f>HYPERLINK("https://pbs.twimg.com/profile_images/1359720946/ERIC2_normal.jpg")</f>
        <v>https://pbs.twimg.com/profile_images/1359720946/ERIC2_normal.jpg</v>
      </c>
      <c r="G6" s="111"/>
      <c r="H6" s="82" t="s">
        <v>8451</v>
      </c>
      <c r="I6" s="102"/>
      <c r="J6" s="112"/>
      <c r="K6" s="82" t="s">
        <v>8704</v>
      </c>
      <c r="L6" s="113">
        <v>1</v>
      </c>
      <c r="M6" s="107">
        <v>3616.351806640625</v>
      </c>
      <c r="N6" s="107">
        <v>2546.777587890625</v>
      </c>
      <c r="O6" s="108"/>
      <c r="P6" s="109"/>
      <c r="Q6" s="109"/>
      <c r="R6" s="114"/>
      <c r="S6" s="49">
        <v>2</v>
      </c>
      <c r="T6" s="49">
        <v>0</v>
      </c>
      <c r="U6" s="50">
        <v>0</v>
      </c>
      <c r="V6" s="50">
        <v>0.021739</v>
      </c>
      <c r="W6" s="50">
        <v>0.027095</v>
      </c>
      <c r="X6" s="50">
        <v>0.570604</v>
      </c>
      <c r="Y6" s="50">
        <v>0.5</v>
      </c>
      <c r="Z6" s="50">
        <v>0</v>
      </c>
      <c r="AA6" s="103">
        <v>6</v>
      </c>
      <c r="AB6" s="103"/>
      <c r="AC6" s="104"/>
      <c r="AD6" s="68" t="s">
        <v>8561</v>
      </c>
      <c r="AE6" s="74" t="s">
        <v>8605</v>
      </c>
      <c r="AF6" s="68">
        <v>324</v>
      </c>
      <c r="AG6" s="68">
        <v>13502</v>
      </c>
      <c r="AH6" s="68">
        <v>5548</v>
      </c>
      <c r="AI6" s="68">
        <v>5283</v>
      </c>
      <c r="AJ6" s="68"/>
      <c r="AK6" s="68" t="s">
        <v>8647</v>
      </c>
      <c r="AL6" s="68" t="s">
        <v>8357</v>
      </c>
      <c r="AM6" s="72" t="str">
        <f>HYPERLINK("https://t.co/Mxh5hyqoJT")</f>
        <v>https://t.co/Mxh5hyqoJT</v>
      </c>
      <c r="AN6" s="68"/>
      <c r="AO6" s="70">
        <v>39958.1027662037</v>
      </c>
      <c r="AP6" s="72" t="str">
        <f>HYPERLINK("https://pbs.twimg.com/profile_banners/42332035/1435116231")</f>
        <v>https://pbs.twimg.com/profile_banners/42332035/1435116231</v>
      </c>
      <c r="AQ6" s="68" t="b">
        <v>1</v>
      </c>
      <c r="AR6" s="68" t="b">
        <v>0</v>
      </c>
      <c r="AS6" s="68" t="b">
        <v>1</v>
      </c>
      <c r="AT6" s="68"/>
      <c r="AU6" s="68">
        <v>596</v>
      </c>
      <c r="AV6" s="72" t="str">
        <f>HYPERLINK("https://abs.twimg.com/images/themes/theme1/bg.png")</f>
        <v>https://abs.twimg.com/images/themes/theme1/bg.png</v>
      </c>
      <c r="AW6" s="68" t="b">
        <v>0</v>
      </c>
      <c r="AX6" s="68" t="s">
        <v>282</v>
      </c>
      <c r="AY6" s="72" t="str">
        <f>HYPERLINK("https://twitter.com/zimmermaneric")</f>
        <v>https://twitter.com/zimmermaneric</v>
      </c>
      <c r="AZ6" s="68" t="s">
        <v>65</v>
      </c>
      <c r="BA6" s="67"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8452</v>
      </c>
      <c r="B7" s="83"/>
      <c r="C7" s="83"/>
      <c r="D7" s="99"/>
      <c r="E7" s="110"/>
      <c r="F7" s="81" t="str">
        <f>HYPERLINK("https://pbs.twimg.com/profile_images/3174550424/774dced57e0f3593db2a28a5dd1426c4_normal.jpeg")</f>
        <v>https://pbs.twimg.com/profile_images/3174550424/774dced57e0f3593db2a28a5dd1426c4_normal.jpeg</v>
      </c>
      <c r="G7" s="111"/>
      <c r="H7" s="82" t="s">
        <v>8452</v>
      </c>
      <c r="I7" s="102"/>
      <c r="J7" s="112"/>
      <c r="K7" s="82" t="s">
        <v>8705</v>
      </c>
      <c r="L7" s="113">
        <v>1</v>
      </c>
      <c r="M7" s="107">
        <v>220.81846618652344</v>
      </c>
      <c r="N7" s="107">
        <v>7062.37548828125</v>
      </c>
      <c r="O7" s="108"/>
      <c r="P7" s="109"/>
      <c r="Q7" s="109"/>
      <c r="R7" s="114"/>
      <c r="S7" s="49">
        <v>2</v>
      </c>
      <c r="T7" s="49">
        <v>0</v>
      </c>
      <c r="U7" s="50">
        <v>0</v>
      </c>
      <c r="V7" s="50">
        <v>0.021739</v>
      </c>
      <c r="W7" s="50">
        <v>0.027095</v>
      </c>
      <c r="X7" s="50">
        <v>0.570604</v>
      </c>
      <c r="Y7" s="50">
        <v>0.5</v>
      </c>
      <c r="Z7" s="50">
        <v>0</v>
      </c>
      <c r="AA7" s="103">
        <v>7</v>
      </c>
      <c r="AB7" s="103"/>
      <c r="AC7" s="104"/>
      <c r="AD7" s="68" t="s">
        <v>8562</v>
      </c>
      <c r="AE7" s="74" t="s">
        <v>8606</v>
      </c>
      <c r="AF7" s="68">
        <v>62</v>
      </c>
      <c r="AG7" s="68">
        <v>192</v>
      </c>
      <c r="AH7" s="68">
        <v>167</v>
      </c>
      <c r="AI7" s="68">
        <v>146</v>
      </c>
      <c r="AJ7" s="68"/>
      <c r="AK7" s="68" t="s">
        <v>8648</v>
      </c>
      <c r="AL7" s="68" t="s">
        <v>8133</v>
      </c>
      <c r="AM7" s="72" t="str">
        <f>HYPERLINK("http://t.co/6KS1hklu")</f>
        <v>http://t.co/6KS1hklu</v>
      </c>
      <c r="AN7" s="68"/>
      <c r="AO7" s="70">
        <v>41222.35675925926</v>
      </c>
      <c r="AP7" s="68"/>
      <c r="AQ7" s="68" t="b">
        <v>1</v>
      </c>
      <c r="AR7" s="68" t="b">
        <v>0</v>
      </c>
      <c r="AS7" s="68" t="b">
        <v>1</v>
      </c>
      <c r="AT7" s="68"/>
      <c r="AU7" s="68">
        <v>7</v>
      </c>
      <c r="AV7" s="72" t="str">
        <f>HYPERLINK("https://abs.twimg.com/images/themes/theme1/bg.png")</f>
        <v>https://abs.twimg.com/images/themes/theme1/bg.png</v>
      </c>
      <c r="AW7" s="68" t="b">
        <v>0</v>
      </c>
      <c r="AX7" s="68" t="s">
        <v>282</v>
      </c>
      <c r="AY7" s="72" t="str">
        <f>HYPERLINK("https://twitter.com/katiheljakka")</f>
        <v>https://twitter.com/katiheljakka</v>
      </c>
      <c r="AZ7" s="68" t="s">
        <v>65</v>
      </c>
      <c r="BA7" s="67"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8453</v>
      </c>
      <c r="B8" s="83"/>
      <c r="C8" s="83"/>
      <c r="D8" s="99"/>
      <c r="E8" s="110"/>
      <c r="F8" s="81" t="str">
        <f>HYPERLINK("https://pbs.twimg.com/profile_images/1395656532193423360/XDWWJsMx_normal.jpg")</f>
        <v>https://pbs.twimg.com/profile_images/1395656532193423360/XDWWJsMx_normal.jpg</v>
      </c>
      <c r="G8" s="111"/>
      <c r="H8" s="82" t="s">
        <v>8453</v>
      </c>
      <c r="I8" s="102"/>
      <c r="J8" s="112"/>
      <c r="K8" s="82" t="s">
        <v>8706</v>
      </c>
      <c r="L8" s="113">
        <v>1</v>
      </c>
      <c r="M8" s="107">
        <v>3863.732421875</v>
      </c>
      <c r="N8" s="107">
        <v>4215.9423828125</v>
      </c>
      <c r="O8" s="108"/>
      <c r="P8" s="109"/>
      <c r="Q8" s="109"/>
      <c r="R8" s="114"/>
      <c r="S8" s="49">
        <v>2</v>
      </c>
      <c r="T8" s="49">
        <v>0</v>
      </c>
      <c r="U8" s="50">
        <v>0</v>
      </c>
      <c r="V8" s="50">
        <v>0.021739</v>
      </c>
      <c r="W8" s="50">
        <v>0.027095</v>
      </c>
      <c r="X8" s="50">
        <v>0.570604</v>
      </c>
      <c r="Y8" s="50">
        <v>0.5</v>
      </c>
      <c r="Z8" s="50">
        <v>0</v>
      </c>
      <c r="AA8" s="103">
        <v>8</v>
      </c>
      <c r="AB8" s="103"/>
      <c r="AC8" s="104"/>
      <c r="AD8" s="68" t="s">
        <v>8563</v>
      </c>
      <c r="AE8" s="74" t="s">
        <v>8607</v>
      </c>
      <c r="AF8" s="68">
        <v>1183</v>
      </c>
      <c r="AG8" s="68">
        <v>1281</v>
      </c>
      <c r="AH8" s="68">
        <v>2401</v>
      </c>
      <c r="AI8" s="68">
        <v>3063</v>
      </c>
      <c r="AJ8" s="68"/>
      <c r="AK8" s="68" t="s">
        <v>8649</v>
      </c>
      <c r="AL8" s="68" t="s">
        <v>8353</v>
      </c>
      <c r="AM8" s="72" t="str">
        <f>HYPERLINK("https://t.co/TbnxlYjvjN")</f>
        <v>https://t.co/TbnxlYjvjN</v>
      </c>
      <c r="AN8" s="68"/>
      <c r="AO8" s="70">
        <v>40837.45153935185</v>
      </c>
      <c r="AP8" s="72" t="str">
        <f>HYPERLINK("https://pbs.twimg.com/profile_banners/395236717/1533212389")</f>
        <v>https://pbs.twimg.com/profile_banners/395236717/1533212389</v>
      </c>
      <c r="AQ8" s="68" t="b">
        <v>0</v>
      </c>
      <c r="AR8" s="68" t="b">
        <v>0</v>
      </c>
      <c r="AS8" s="68" t="b">
        <v>1</v>
      </c>
      <c r="AT8" s="68"/>
      <c r="AU8" s="68">
        <v>80</v>
      </c>
      <c r="AV8" s="72" t="str">
        <f>HYPERLINK("https://abs.twimg.com/images/themes/theme1/bg.png")</f>
        <v>https://abs.twimg.com/images/themes/theme1/bg.png</v>
      </c>
      <c r="AW8" s="68" t="b">
        <v>0</v>
      </c>
      <c r="AX8" s="68" t="s">
        <v>282</v>
      </c>
      <c r="AY8" s="72" t="str">
        <f>HYPERLINK("https://twitter.com/thielemartin")</f>
        <v>https://twitter.com/thielemartin</v>
      </c>
      <c r="AZ8" s="68" t="s">
        <v>65</v>
      </c>
      <c r="BA8" s="67"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8454</v>
      </c>
      <c r="B9" s="83"/>
      <c r="C9" s="83"/>
      <c r="D9" s="99"/>
      <c r="E9" s="110"/>
      <c r="F9" s="81" t="str">
        <f>HYPERLINK("https://pbs.twimg.com/profile_images/1044863831628029952/NIiG1wGX_normal.jpg")</f>
        <v>https://pbs.twimg.com/profile_images/1044863831628029952/NIiG1wGX_normal.jpg</v>
      </c>
      <c r="G9" s="111"/>
      <c r="H9" s="82" t="s">
        <v>8454</v>
      </c>
      <c r="I9" s="102"/>
      <c r="J9" s="112"/>
      <c r="K9" s="82" t="s">
        <v>8707</v>
      </c>
      <c r="L9" s="113">
        <v>1</v>
      </c>
      <c r="M9" s="107">
        <v>1721.4544677734375</v>
      </c>
      <c r="N9" s="107">
        <v>144.4942169189453</v>
      </c>
      <c r="O9" s="108"/>
      <c r="P9" s="109"/>
      <c r="Q9" s="109"/>
      <c r="R9" s="114"/>
      <c r="S9" s="49">
        <v>2</v>
      </c>
      <c r="T9" s="49">
        <v>0</v>
      </c>
      <c r="U9" s="50">
        <v>0</v>
      </c>
      <c r="V9" s="50">
        <v>0.021739</v>
      </c>
      <c r="W9" s="50">
        <v>0.027095</v>
      </c>
      <c r="X9" s="50">
        <v>0.570604</v>
      </c>
      <c r="Y9" s="50">
        <v>0.5</v>
      </c>
      <c r="Z9" s="50">
        <v>0</v>
      </c>
      <c r="AA9" s="103">
        <v>9</v>
      </c>
      <c r="AB9" s="103"/>
      <c r="AC9" s="104"/>
      <c r="AD9" s="68" t="s">
        <v>8564</v>
      </c>
      <c r="AE9" s="74" t="s">
        <v>8608</v>
      </c>
      <c r="AF9" s="68">
        <v>1316</v>
      </c>
      <c r="AG9" s="68">
        <v>1550</v>
      </c>
      <c r="AH9" s="68">
        <v>4208</v>
      </c>
      <c r="AI9" s="68">
        <v>4305</v>
      </c>
      <c r="AJ9" s="68"/>
      <c r="AK9" s="68" t="s">
        <v>8650</v>
      </c>
      <c r="AL9" s="68" t="s">
        <v>8685</v>
      </c>
      <c r="AM9" s="72" t="str">
        <f>HYPERLINK("https://t.co/8RsEQ4fDku")</f>
        <v>https://t.co/8RsEQ4fDku</v>
      </c>
      <c r="AN9" s="68"/>
      <c r="AO9" s="70">
        <v>40334.553194444445</v>
      </c>
      <c r="AP9" s="72" t="str">
        <f>HYPERLINK("https://pbs.twimg.com/profile_banners/152244737/1540103583")</f>
        <v>https://pbs.twimg.com/profile_banners/152244737/1540103583</v>
      </c>
      <c r="AQ9" s="68" t="b">
        <v>0</v>
      </c>
      <c r="AR9" s="68" t="b">
        <v>0</v>
      </c>
      <c r="AS9" s="68" t="b">
        <v>1</v>
      </c>
      <c r="AT9" s="68"/>
      <c r="AU9" s="68">
        <v>214</v>
      </c>
      <c r="AV9" s="72" t="str">
        <f>HYPERLINK("https://abs.twimg.com/images/themes/theme2/bg.gif")</f>
        <v>https://abs.twimg.com/images/themes/theme2/bg.gif</v>
      </c>
      <c r="AW9" s="68" t="b">
        <v>0</v>
      </c>
      <c r="AX9" s="68" t="s">
        <v>282</v>
      </c>
      <c r="AY9" s="72" t="str">
        <f>HYPERLINK("https://twitter.com/thorsten_unger")</f>
        <v>https://twitter.com/thorsten_unger</v>
      </c>
      <c r="AZ9" s="68" t="s">
        <v>65</v>
      </c>
      <c r="BA9" s="67"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8455</v>
      </c>
      <c r="B10" s="83"/>
      <c r="C10" s="83"/>
      <c r="D10" s="99"/>
      <c r="E10" s="110"/>
      <c r="F10" s="81" t="str">
        <f>HYPERLINK("https://pbs.twimg.com/profile_images/959401649465896960/CB6UyS3Y_normal.jpg")</f>
        <v>https://pbs.twimg.com/profile_images/959401649465896960/CB6UyS3Y_normal.jpg</v>
      </c>
      <c r="G10" s="111"/>
      <c r="H10" s="82" t="s">
        <v>8455</v>
      </c>
      <c r="I10" s="102"/>
      <c r="J10" s="112"/>
      <c r="K10" s="82" t="s">
        <v>8708</v>
      </c>
      <c r="L10" s="113">
        <v>1</v>
      </c>
      <c r="M10" s="107">
        <v>714.0311889648438</v>
      </c>
      <c r="N10" s="107">
        <v>8639.1376953125</v>
      </c>
      <c r="O10" s="108"/>
      <c r="P10" s="109"/>
      <c r="Q10" s="109"/>
      <c r="R10" s="114"/>
      <c r="S10" s="49">
        <v>2</v>
      </c>
      <c r="T10" s="49">
        <v>0</v>
      </c>
      <c r="U10" s="50">
        <v>0</v>
      </c>
      <c r="V10" s="50">
        <v>0.021739</v>
      </c>
      <c r="W10" s="50">
        <v>0.027095</v>
      </c>
      <c r="X10" s="50">
        <v>0.570604</v>
      </c>
      <c r="Y10" s="50">
        <v>0.5</v>
      </c>
      <c r="Z10" s="50">
        <v>0</v>
      </c>
      <c r="AA10" s="103">
        <v>10</v>
      </c>
      <c r="AB10" s="103"/>
      <c r="AC10" s="104"/>
      <c r="AD10" s="68" t="s">
        <v>8565</v>
      </c>
      <c r="AE10" s="74" t="s">
        <v>8609</v>
      </c>
      <c r="AF10" s="68">
        <v>1627</v>
      </c>
      <c r="AG10" s="68">
        <v>419</v>
      </c>
      <c r="AH10" s="68">
        <v>390</v>
      </c>
      <c r="AI10" s="68">
        <v>38578</v>
      </c>
      <c r="AJ10" s="68"/>
      <c r="AK10" s="68" t="s">
        <v>8651</v>
      </c>
      <c r="AL10" s="68" t="s">
        <v>8686</v>
      </c>
      <c r="AM10" s="72" t="str">
        <f>HYPERLINK("https://t.co/17MUUKf2W4")</f>
        <v>https://t.co/17MUUKf2W4</v>
      </c>
      <c r="AN10" s="68"/>
      <c r="AO10" s="70">
        <v>43133.47866898148</v>
      </c>
      <c r="AP10" s="72" t="str">
        <f>HYPERLINK("https://pbs.twimg.com/profile_banners/959388245917347841/1557916258")</f>
        <v>https://pbs.twimg.com/profile_banners/959388245917347841/1557916258</v>
      </c>
      <c r="AQ10" s="68" t="b">
        <v>1</v>
      </c>
      <c r="AR10" s="68" t="b">
        <v>0</v>
      </c>
      <c r="AS10" s="68" t="b">
        <v>0</v>
      </c>
      <c r="AT10" s="68"/>
      <c r="AU10" s="68">
        <v>4</v>
      </c>
      <c r="AV10" s="68"/>
      <c r="AW10" s="68" t="b">
        <v>0</v>
      </c>
      <c r="AX10" s="68" t="s">
        <v>282</v>
      </c>
      <c r="AY10" s="72" t="str">
        <f>HYPERLINK("https://twitter.com/ariethus")</f>
        <v>https://twitter.com/ariethus</v>
      </c>
      <c r="AZ10" s="68" t="s">
        <v>65</v>
      </c>
      <c r="BA10" s="67"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8456</v>
      </c>
      <c r="B11" s="83"/>
      <c r="C11" s="83"/>
      <c r="D11" s="99"/>
      <c r="E11" s="110"/>
      <c r="F11" s="81" t="str">
        <f>HYPERLINK("https://pbs.twimg.com/profile_images/1393810171651100683/uIf0l9fi_normal.jpg")</f>
        <v>https://pbs.twimg.com/profile_images/1393810171651100683/uIf0l9fi_normal.jpg</v>
      </c>
      <c r="G11" s="111"/>
      <c r="H11" s="82" t="s">
        <v>8456</v>
      </c>
      <c r="I11" s="102"/>
      <c r="J11" s="112"/>
      <c r="K11" s="82" t="s">
        <v>8709</v>
      </c>
      <c r="L11" s="113">
        <v>1</v>
      </c>
      <c r="M11" s="107">
        <v>1749.581787109375</v>
      </c>
      <c r="N11" s="107">
        <v>1984.97705078125</v>
      </c>
      <c r="O11" s="108"/>
      <c r="P11" s="109"/>
      <c r="Q11" s="109"/>
      <c r="R11" s="114"/>
      <c r="S11" s="49">
        <v>2</v>
      </c>
      <c r="T11" s="49">
        <v>0</v>
      </c>
      <c r="U11" s="50">
        <v>0</v>
      </c>
      <c r="V11" s="50">
        <v>0.021739</v>
      </c>
      <c r="W11" s="50">
        <v>0.027095</v>
      </c>
      <c r="X11" s="50">
        <v>0.570604</v>
      </c>
      <c r="Y11" s="50">
        <v>0.5</v>
      </c>
      <c r="Z11" s="50">
        <v>0</v>
      </c>
      <c r="AA11" s="103">
        <v>11</v>
      </c>
      <c r="AB11" s="103"/>
      <c r="AC11" s="104"/>
      <c r="AD11" s="68" t="s">
        <v>8566</v>
      </c>
      <c r="AE11" s="74" t="s">
        <v>8610</v>
      </c>
      <c r="AF11" s="68">
        <v>2430</v>
      </c>
      <c r="AG11" s="68">
        <v>8330</v>
      </c>
      <c r="AH11" s="68">
        <v>7753</v>
      </c>
      <c r="AI11" s="68">
        <v>6259</v>
      </c>
      <c r="AJ11" s="68"/>
      <c r="AK11" s="68" t="s">
        <v>8652</v>
      </c>
      <c r="AL11" s="68" t="s">
        <v>8687</v>
      </c>
      <c r="AM11" s="72" t="str">
        <f>HYPERLINK("https://t.co/Wo4rBs3GWP")</f>
        <v>https://t.co/Wo4rBs3GWP</v>
      </c>
      <c r="AN11" s="68"/>
      <c r="AO11" s="70">
        <v>40111.71225694445</v>
      </c>
      <c r="AP11" s="72" t="str">
        <f>HYPERLINK("https://pbs.twimg.com/profile_banners/85120200/1623846460")</f>
        <v>https://pbs.twimg.com/profile_banners/85120200/1623846460</v>
      </c>
      <c r="AQ11" s="68" t="b">
        <v>0</v>
      </c>
      <c r="AR11" s="68" t="b">
        <v>0</v>
      </c>
      <c r="AS11" s="68" t="b">
        <v>1</v>
      </c>
      <c r="AT11" s="68"/>
      <c r="AU11" s="68">
        <v>339</v>
      </c>
      <c r="AV11" s="72" t="str">
        <f>HYPERLINK("https://abs.twimg.com/images/themes/theme1/bg.png")</f>
        <v>https://abs.twimg.com/images/themes/theme1/bg.png</v>
      </c>
      <c r="AW11" s="68" t="b">
        <v>1</v>
      </c>
      <c r="AX11" s="68" t="s">
        <v>282</v>
      </c>
      <c r="AY11" s="72" t="str">
        <f>HYPERLINK("https://twitter.com/senckenberg")</f>
        <v>https://twitter.com/senckenberg</v>
      </c>
      <c r="AZ11" s="68" t="s">
        <v>65</v>
      </c>
      <c r="BA11" s="67"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8457</v>
      </c>
      <c r="B12" s="83"/>
      <c r="C12" s="83"/>
      <c r="D12" s="99"/>
      <c r="E12" s="110"/>
      <c r="F12" s="81" t="str">
        <f>HYPERLINK("https://pbs.twimg.com/profile_images/1125836511671390209/62IAHcn9_normal.png")</f>
        <v>https://pbs.twimg.com/profile_images/1125836511671390209/62IAHcn9_normal.png</v>
      </c>
      <c r="G12" s="111"/>
      <c r="H12" s="82" t="s">
        <v>8457</v>
      </c>
      <c r="I12" s="102"/>
      <c r="J12" s="112"/>
      <c r="K12" s="82" t="s">
        <v>8710</v>
      </c>
      <c r="L12" s="113">
        <v>1</v>
      </c>
      <c r="M12" s="107">
        <v>2754.708984375</v>
      </c>
      <c r="N12" s="107">
        <v>7573.47314453125</v>
      </c>
      <c r="O12" s="108"/>
      <c r="P12" s="109"/>
      <c r="Q12" s="109"/>
      <c r="R12" s="114"/>
      <c r="S12" s="49">
        <v>2</v>
      </c>
      <c r="T12" s="49">
        <v>0</v>
      </c>
      <c r="U12" s="50">
        <v>0</v>
      </c>
      <c r="V12" s="50">
        <v>0.021739</v>
      </c>
      <c r="W12" s="50">
        <v>0.027095</v>
      </c>
      <c r="X12" s="50">
        <v>0.570604</v>
      </c>
      <c r="Y12" s="50">
        <v>0.5</v>
      </c>
      <c r="Z12" s="50">
        <v>0</v>
      </c>
      <c r="AA12" s="103">
        <v>12</v>
      </c>
      <c r="AB12" s="103"/>
      <c r="AC12" s="104"/>
      <c r="AD12" s="68" t="s">
        <v>8567</v>
      </c>
      <c r="AE12" s="74" t="s">
        <v>8611</v>
      </c>
      <c r="AF12" s="68">
        <v>43</v>
      </c>
      <c r="AG12" s="68">
        <v>24</v>
      </c>
      <c r="AH12" s="68">
        <v>34</v>
      </c>
      <c r="AI12" s="68">
        <v>35</v>
      </c>
      <c r="AJ12" s="68"/>
      <c r="AK12" s="68"/>
      <c r="AL12" s="68" t="s">
        <v>8688</v>
      </c>
      <c r="AM12" s="72" t="str">
        <f>HYPERLINK("https://t.co/qA8aky6p15")</f>
        <v>https://t.co/qA8aky6p15</v>
      </c>
      <c r="AN12" s="68"/>
      <c r="AO12" s="70">
        <v>43406.75712962963</v>
      </c>
      <c r="AP12" s="72" t="str">
        <f>HYPERLINK("https://pbs.twimg.com/profile_banners/1058421045324058625/1557256787")</f>
        <v>https://pbs.twimg.com/profile_banners/1058421045324058625/1557256787</v>
      </c>
      <c r="AQ12" s="68" t="b">
        <v>0</v>
      </c>
      <c r="AR12" s="68" t="b">
        <v>0</v>
      </c>
      <c r="AS12" s="68" t="b">
        <v>1</v>
      </c>
      <c r="AT12" s="68"/>
      <c r="AU12" s="68">
        <v>3</v>
      </c>
      <c r="AV12" s="72" t="str">
        <f>HYPERLINK("https://abs.twimg.com/images/themes/theme1/bg.png")</f>
        <v>https://abs.twimg.com/images/themes/theme1/bg.png</v>
      </c>
      <c r="AW12" s="68" t="b">
        <v>0</v>
      </c>
      <c r="AX12" s="68" t="s">
        <v>282</v>
      </c>
      <c r="AY12" s="72" t="str">
        <f>HYPERLINK("https://twitter.com/haptogmbh")</f>
        <v>https://twitter.com/haptogmbh</v>
      </c>
      <c r="AZ12" s="68" t="s">
        <v>65</v>
      </c>
      <c r="BA12" s="67"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8458</v>
      </c>
      <c r="B13" s="83"/>
      <c r="C13" s="83"/>
      <c r="D13" s="99"/>
      <c r="E13" s="110"/>
      <c r="F13" s="81" t="str">
        <f>HYPERLINK("https://pbs.twimg.com/profile_images/466507321300893696/1hQkmRlo_normal.png")</f>
        <v>https://pbs.twimg.com/profile_images/466507321300893696/1hQkmRlo_normal.png</v>
      </c>
      <c r="G13" s="111"/>
      <c r="H13" s="82" t="s">
        <v>8458</v>
      </c>
      <c r="I13" s="102"/>
      <c r="J13" s="112"/>
      <c r="K13" s="82" t="s">
        <v>8711</v>
      </c>
      <c r="L13" s="113">
        <v>1</v>
      </c>
      <c r="M13" s="107">
        <v>1783.3330078125</v>
      </c>
      <c r="N13" s="107">
        <v>8273.640625</v>
      </c>
      <c r="O13" s="108"/>
      <c r="P13" s="109"/>
      <c r="Q13" s="109"/>
      <c r="R13" s="114"/>
      <c r="S13" s="49">
        <v>2</v>
      </c>
      <c r="T13" s="49">
        <v>0</v>
      </c>
      <c r="U13" s="50">
        <v>0</v>
      </c>
      <c r="V13" s="50">
        <v>0.021739</v>
      </c>
      <c r="W13" s="50">
        <v>0.027095</v>
      </c>
      <c r="X13" s="50">
        <v>0.570604</v>
      </c>
      <c r="Y13" s="50">
        <v>0.5</v>
      </c>
      <c r="Z13" s="50">
        <v>0</v>
      </c>
      <c r="AA13" s="103">
        <v>13</v>
      </c>
      <c r="AB13" s="103"/>
      <c r="AC13" s="104"/>
      <c r="AD13" s="68" t="s">
        <v>8568</v>
      </c>
      <c r="AE13" s="74" t="s">
        <v>8612</v>
      </c>
      <c r="AF13" s="68">
        <v>499</v>
      </c>
      <c r="AG13" s="68">
        <v>245</v>
      </c>
      <c r="AH13" s="68">
        <v>290</v>
      </c>
      <c r="AI13" s="68">
        <v>1015</v>
      </c>
      <c r="AJ13" s="68"/>
      <c r="AK13" s="68" t="s">
        <v>8653</v>
      </c>
      <c r="AL13" s="68" t="s">
        <v>8689</v>
      </c>
      <c r="AM13" s="68"/>
      <c r="AN13" s="68"/>
      <c r="AO13" s="70">
        <v>40774.53270833333</v>
      </c>
      <c r="AP13" s="72" t="str">
        <f>HYPERLINK("https://pbs.twimg.com/profile_banners/358134353/1501668922")</f>
        <v>https://pbs.twimg.com/profile_banners/358134353/1501668922</v>
      </c>
      <c r="AQ13" s="68" t="b">
        <v>0</v>
      </c>
      <c r="AR13" s="68" t="b">
        <v>0</v>
      </c>
      <c r="AS13" s="68" t="b">
        <v>0</v>
      </c>
      <c r="AT13" s="68"/>
      <c r="AU13" s="68">
        <v>6</v>
      </c>
      <c r="AV13" s="72" t="str">
        <f>HYPERLINK("https://abs.twimg.com/images/themes/theme1/bg.png")</f>
        <v>https://abs.twimg.com/images/themes/theme1/bg.png</v>
      </c>
      <c r="AW13" s="68" t="b">
        <v>0</v>
      </c>
      <c r="AX13" s="68" t="s">
        <v>282</v>
      </c>
      <c r="AY13" s="72" t="str">
        <f>HYPERLINK("https://twitter.com/hcschmidt")</f>
        <v>https://twitter.com/hcschmidt</v>
      </c>
      <c r="AZ13" s="68" t="s">
        <v>65</v>
      </c>
      <c r="BA13" s="67"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8459</v>
      </c>
      <c r="B14" s="83"/>
      <c r="C14" s="83"/>
      <c r="D14" s="99"/>
      <c r="E14" s="110"/>
      <c r="F14" s="81" t="str">
        <f>HYPERLINK("https://pbs.twimg.com/profile_images/1345115797799264257/uRCGRZUQ_normal.jpg")</f>
        <v>https://pbs.twimg.com/profile_images/1345115797799264257/uRCGRZUQ_normal.jpg</v>
      </c>
      <c r="G14" s="111"/>
      <c r="H14" s="82" t="s">
        <v>8459</v>
      </c>
      <c r="I14" s="102"/>
      <c r="J14" s="112"/>
      <c r="K14" s="82" t="s">
        <v>8712</v>
      </c>
      <c r="L14" s="113">
        <v>1</v>
      </c>
      <c r="M14" s="107">
        <v>2899.114013671875</v>
      </c>
      <c r="N14" s="107">
        <v>9306.7080078125</v>
      </c>
      <c r="O14" s="108"/>
      <c r="P14" s="109"/>
      <c r="Q14" s="109"/>
      <c r="R14" s="114"/>
      <c r="S14" s="49">
        <v>2</v>
      </c>
      <c r="T14" s="49">
        <v>0</v>
      </c>
      <c r="U14" s="50">
        <v>0</v>
      </c>
      <c r="V14" s="50">
        <v>0.021739</v>
      </c>
      <c r="W14" s="50">
        <v>0.027095</v>
      </c>
      <c r="X14" s="50">
        <v>0.570604</v>
      </c>
      <c r="Y14" s="50">
        <v>0.5</v>
      </c>
      <c r="Z14" s="50">
        <v>0</v>
      </c>
      <c r="AA14" s="103">
        <v>14</v>
      </c>
      <c r="AB14" s="103"/>
      <c r="AC14" s="104"/>
      <c r="AD14" s="68" t="s">
        <v>8569</v>
      </c>
      <c r="AE14" s="74" t="s">
        <v>8613</v>
      </c>
      <c r="AF14" s="68">
        <v>1292</v>
      </c>
      <c r="AG14" s="68">
        <v>1457</v>
      </c>
      <c r="AH14" s="68">
        <v>5639</v>
      </c>
      <c r="AI14" s="68">
        <v>4803</v>
      </c>
      <c r="AJ14" s="68"/>
      <c r="AK14" s="68" t="s">
        <v>8654</v>
      </c>
      <c r="AL14" s="68" t="s">
        <v>8690</v>
      </c>
      <c r="AM14" s="72" t="str">
        <f>HYPERLINK("http://t.co/5JA3djXhsk")</f>
        <v>http://t.co/5JA3djXhsk</v>
      </c>
      <c r="AN14" s="68"/>
      <c r="AO14" s="70">
        <v>39872.341458333336</v>
      </c>
      <c r="AP14" s="72" t="str">
        <f>HYPERLINK("https://pbs.twimg.com/profile_banners/22239791/1609535573")</f>
        <v>https://pbs.twimg.com/profile_banners/22239791/1609535573</v>
      </c>
      <c r="AQ14" s="68" t="b">
        <v>0</v>
      </c>
      <c r="AR14" s="68" t="b">
        <v>0</v>
      </c>
      <c r="AS14" s="68" t="b">
        <v>0</v>
      </c>
      <c r="AT14" s="68"/>
      <c r="AU14" s="68">
        <v>53</v>
      </c>
      <c r="AV14" s="72" t="str">
        <f>HYPERLINK("https://abs.twimg.com/images/themes/theme1/bg.png")</f>
        <v>https://abs.twimg.com/images/themes/theme1/bg.png</v>
      </c>
      <c r="AW14" s="68" t="b">
        <v>0</v>
      </c>
      <c r="AX14" s="68" t="s">
        <v>282</v>
      </c>
      <c r="AY14" s="72" t="str">
        <f>HYPERLINK("https://twitter.com/t0mm7")</f>
        <v>https://twitter.com/t0mm7</v>
      </c>
      <c r="AZ14" s="68" t="s">
        <v>65</v>
      </c>
      <c r="BA14" s="67"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8460</v>
      </c>
      <c r="B15" s="83"/>
      <c r="C15" s="83"/>
      <c r="D15" s="99"/>
      <c r="E15" s="110"/>
      <c r="F15" s="81" t="str">
        <f>HYPERLINK("https://pbs.twimg.com/profile_images/1413535123174264833/is0pZqtm_normal.jpg")</f>
        <v>https://pbs.twimg.com/profile_images/1413535123174264833/is0pZqtm_normal.jpg</v>
      </c>
      <c r="G15" s="111"/>
      <c r="H15" s="82" t="s">
        <v>8460</v>
      </c>
      <c r="I15" s="102"/>
      <c r="J15" s="112"/>
      <c r="K15" s="82" t="s">
        <v>8713</v>
      </c>
      <c r="L15" s="113">
        <v>1</v>
      </c>
      <c r="M15" s="107">
        <v>3228.22802734375</v>
      </c>
      <c r="N15" s="107">
        <v>5232.59814453125</v>
      </c>
      <c r="O15" s="108"/>
      <c r="P15" s="109"/>
      <c r="Q15" s="109"/>
      <c r="R15" s="114"/>
      <c r="S15" s="49">
        <v>2</v>
      </c>
      <c r="T15" s="49">
        <v>0</v>
      </c>
      <c r="U15" s="50">
        <v>0</v>
      </c>
      <c r="V15" s="50">
        <v>0.021739</v>
      </c>
      <c r="W15" s="50">
        <v>0.027095</v>
      </c>
      <c r="X15" s="50">
        <v>0.570604</v>
      </c>
      <c r="Y15" s="50">
        <v>0.5</v>
      </c>
      <c r="Z15" s="50">
        <v>0</v>
      </c>
      <c r="AA15" s="103">
        <v>15</v>
      </c>
      <c r="AB15" s="103"/>
      <c r="AC15" s="104"/>
      <c r="AD15" s="68" t="s">
        <v>8570</v>
      </c>
      <c r="AE15" s="74" t="s">
        <v>8614</v>
      </c>
      <c r="AF15" s="68">
        <v>424</v>
      </c>
      <c r="AG15" s="68">
        <v>2158</v>
      </c>
      <c r="AH15" s="68">
        <v>100</v>
      </c>
      <c r="AI15" s="68">
        <v>262</v>
      </c>
      <c r="AJ15" s="68"/>
      <c r="AK15" s="68" t="s">
        <v>8655</v>
      </c>
      <c r="AL15" s="68" t="s">
        <v>8132</v>
      </c>
      <c r="AM15" s="72" t="str">
        <f>HYPERLINK("https://t.co/5F0qdr5Yty")</f>
        <v>https://t.co/5F0qdr5Yty</v>
      </c>
      <c r="AN15" s="68"/>
      <c r="AO15" s="70">
        <v>43234.047789351855</v>
      </c>
      <c r="AP15" s="72" t="str">
        <f>HYPERLINK("https://pbs.twimg.com/profile_banners/995833274277785601/1526745603")</f>
        <v>https://pbs.twimg.com/profile_banners/995833274277785601/1526745603</v>
      </c>
      <c r="AQ15" s="68" t="b">
        <v>0</v>
      </c>
      <c r="AR15" s="68" t="b">
        <v>0</v>
      </c>
      <c r="AS15" s="68" t="b">
        <v>1</v>
      </c>
      <c r="AT15" s="68"/>
      <c r="AU15" s="68">
        <v>37</v>
      </c>
      <c r="AV15" s="72" t="str">
        <f>HYPERLINK("https://abs.twimg.com/images/themes/theme1/bg.png")</f>
        <v>https://abs.twimg.com/images/themes/theme1/bg.png</v>
      </c>
      <c r="AW15" s="68" t="b">
        <v>0</v>
      </c>
      <c r="AX15" s="68" t="s">
        <v>282</v>
      </c>
      <c r="AY15" s="72" t="str">
        <f>HYPERLINK("https://twitter.com/blacksquirrel__")</f>
        <v>https://twitter.com/blacksquirrel__</v>
      </c>
      <c r="AZ15" s="68" t="s">
        <v>65</v>
      </c>
      <c r="BA15" s="67"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8461</v>
      </c>
      <c r="B16" s="83"/>
      <c r="C16" s="83"/>
      <c r="D16" s="99"/>
      <c r="E16" s="110"/>
      <c r="F16" s="81" t="str">
        <f>HYPERLINK("https://pbs.twimg.com/profile_images/1369994609267462144/mzUI7l7V_normal.jpg")</f>
        <v>https://pbs.twimg.com/profile_images/1369994609267462144/mzUI7l7V_normal.jpg</v>
      </c>
      <c r="G16" s="111"/>
      <c r="H16" s="82" t="s">
        <v>8461</v>
      </c>
      <c r="I16" s="102"/>
      <c r="J16" s="112"/>
      <c r="K16" s="82" t="s">
        <v>8714</v>
      </c>
      <c r="L16" s="113">
        <v>1</v>
      </c>
      <c r="M16" s="107">
        <v>931.6598510742188</v>
      </c>
      <c r="N16" s="107">
        <v>6734.06591796875</v>
      </c>
      <c r="O16" s="108"/>
      <c r="P16" s="109"/>
      <c r="Q16" s="109"/>
      <c r="R16" s="114"/>
      <c r="S16" s="49">
        <v>2</v>
      </c>
      <c r="T16" s="49">
        <v>0</v>
      </c>
      <c r="U16" s="50">
        <v>0</v>
      </c>
      <c r="V16" s="50">
        <v>0.021739</v>
      </c>
      <c r="W16" s="50">
        <v>0.027095</v>
      </c>
      <c r="X16" s="50">
        <v>0.570604</v>
      </c>
      <c r="Y16" s="50">
        <v>0.5</v>
      </c>
      <c r="Z16" s="50">
        <v>0</v>
      </c>
      <c r="AA16" s="103">
        <v>16</v>
      </c>
      <c r="AB16" s="103"/>
      <c r="AC16" s="104"/>
      <c r="AD16" s="68" t="s">
        <v>8571</v>
      </c>
      <c r="AE16" s="74" t="s">
        <v>8615</v>
      </c>
      <c r="AF16" s="68">
        <v>28</v>
      </c>
      <c r="AG16" s="68">
        <v>13</v>
      </c>
      <c r="AH16" s="68">
        <v>6</v>
      </c>
      <c r="AI16" s="68">
        <v>9</v>
      </c>
      <c r="AJ16" s="68"/>
      <c r="AK16" s="68" t="s">
        <v>8656</v>
      </c>
      <c r="AL16" s="68"/>
      <c r="AM16" s="68"/>
      <c r="AN16" s="68"/>
      <c r="AO16" s="70">
        <v>44266.53505787037</v>
      </c>
      <c r="AP16" s="72" t="str">
        <f>HYPERLINK("https://pbs.twimg.com/profile_banners/1369994041476190210/1615467942")</f>
        <v>https://pbs.twimg.com/profile_banners/1369994041476190210/1615467942</v>
      </c>
      <c r="AQ16" s="68" t="b">
        <v>1</v>
      </c>
      <c r="AR16" s="68" t="b">
        <v>0</v>
      </c>
      <c r="AS16" s="68" t="b">
        <v>0</v>
      </c>
      <c r="AT16" s="68"/>
      <c r="AU16" s="68">
        <v>0</v>
      </c>
      <c r="AV16" s="68"/>
      <c r="AW16" s="68" t="b">
        <v>0</v>
      </c>
      <c r="AX16" s="68" t="s">
        <v>282</v>
      </c>
      <c r="AY16" s="72" t="str">
        <f>HYPERLINK("https://twitter.com/rafaelepplee")</f>
        <v>https://twitter.com/rafaelepplee</v>
      </c>
      <c r="AZ16" s="68" t="s">
        <v>65</v>
      </c>
      <c r="BA16" s="67"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8462</v>
      </c>
      <c r="B17" s="83"/>
      <c r="C17" s="83"/>
      <c r="D17" s="99"/>
      <c r="E17" s="110"/>
      <c r="F17" s="81" t="str">
        <f>HYPERLINK("https://pbs.twimg.com/profile_images/855458028157644800/IcuWe9Bs_normal.jpg")</f>
        <v>https://pbs.twimg.com/profile_images/855458028157644800/IcuWe9Bs_normal.jpg</v>
      </c>
      <c r="G17" s="111"/>
      <c r="H17" s="82" t="s">
        <v>8462</v>
      </c>
      <c r="I17" s="102"/>
      <c r="J17" s="112"/>
      <c r="K17" s="82" t="s">
        <v>8715</v>
      </c>
      <c r="L17" s="113">
        <v>1</v>
      </c>
      <c r="M17" s="107">
        <v>3100.872314453125</v>
      </c>
      <c r="N17" s="107">
        <v>1021.0266723632812</v>
      </c>
      <c r="O17" s="108"/>
      <c r="P17" s="109"/>
      <c r="Q17" s="109"/>
      <c r="R17" s="114"/>
      <c r="S17" s="49">
        <v>2</v>
      </c>
      <c r="T17" s="49">
        <v>0</v>
      </c>
      <c r="U17" s="50">
        <v>0</v>
      </c>
      <c r="V17" s="50">
        <v>0.021739</v>
      </c>
      <c r="W17" s="50">
        <v>0.027095</v>
      </c>
      <c r="X17" s="50">
        <v>0.570604</v>
      </c>
      <c r="Y17" s="50">
        <v>0.5</v>
      </c>
      <c r="Z17" s="50">
        <v>0</v>
      </c>
      <c r="AA17" s="103">
        <v>17</v>
      </c>
      <c r="AB17" s="103"/>
      <c r="AC17" s="104"/>
      <c r="AD17" s="68" t="s">
        <v>8572</v>
      </c>
      <c r="AE17" s="74" t="s">
        <v>8616</v>
      </c>
      <c r="AF17" s="68">
        <v>55</v>
      </c>
      <c r="AG17" s="68">
        <v>34</v>
      </c>
      <c r="AH17" s="68">
        <v>13</v>
      </c>
      <c r="AI17" s="68">
        <v>50</v>
      </c>
      <c r="AJ17" s="68"/>
      <c r="AK17" s="68" t="s">
        <v>8657</v>
      </c>
      <c r="AL17" s="68" t="s">
        <v>8691</v>
      </c>
      <c r="AM17" s="68"/>
      <c r="AN17" s="68"/>
      <c r="AO17" s="70">
        <v>42122.28104166667</v>
      </c>
      <c r="AP17" s="68"/>
      <c r="AQ17" s="68" t="b">
        <v>1</v>
      </c>
      <c r="AR17" s="68" t="b">
        <v>0</v>
      </c>
      <c r="AS17" s="68" t="b">
        <v>0</v>
      </c>
      <c r="AT17" s="68"/>
      <c r="AU17" s="68">
        <v>2</v>
      </c>
      <c r="AV17" s="72" t="str">
        <f>HYPERLINK("https://abs.twimg.com/images/themes/theme1/bg.png")</f>
        <v>https://abs.twimg.com/images/themes/theme1/bg.png</v>
      </c>
      <c r="AW17" s="68" t="b">
        <v>0</v>
      </c>
      <c r="AX17" s="68" t="s">
        <v>282</v>
      </c>
      <c r="AY17" s="72" t="str">
        <f>HYPERLINK("https://twitter.com/wardaszko")</f>
        <v>https://twitter.com/wardaszko</v>
      </c>
      <c r="AZ17" s="68" t="s">
        <v>65</v>
      </c>
      <c r="BA17" s="67"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8463</v>
      </c>
      <c r="B18" s="83"/>
      <c r="C18" s="83"/>
      <c r="D18" s="99"/>
      <c r="E18" s="110"/>
      <c r="F18" s="81" t="str">
        <f>HYPERLINK("https://pbs.twimg.com/profile_images/693035232056995840/G-A6JH7f_normal.jpg")</f>
        <v>https://pbs.twimg.com/profile_images/693035232056995840/G-A6JH7f_normal.jpg</v>
      </c>
      <c r="G18" s="111"/>
      <c r="H18" s="82" t="s">
        <v>8463</v>
      </c>
      <c r="I18" s="102"/>
      <c r="J18" s="112"/>
      <c r="K18" s="82" t="s">
        <v>8716</v>
      </c>
      <c r="L18" s="113">
        <v>1</v>
      </c>
      <c r="M18" s="107">
        <v>2177.622314453125</v>
      </c>
      <c r="N18" s="107">
        <v>9854.505859375</v>
      </c>
      <c r="O18" s="108"/>
      <c r="P18" s="109"/>
      <c r="Q18" s="109"/>
      <c r="R18" s="114"/>
      <c r="S18" s="49">
        <v>2</v>
      </c>
      <c r="T18" s="49">
        <v>0</v>
      </c>
      <c r="U18" s="50">
        <v>0</v>
      </c>
      <c r="V18" s="50">
        <v>0.021739</v>
      </c>
      <c r="W18" s="50">
        <v>0.027095</v>
      </c>
      <c r="X18" s="50">
        <v>0.570604</v>
      </c>
      <c r="Y18" s="50">
        <v>0.5</v>
      </c>
      <c r="Z18" s="50">
        <v>0</v>
      </c>
      <c r="AA18" s="103">
        <v>18</v>
      </c>
      <c r="AB18" s="103"/>
      <c r="AC18" s="104"/>
      <c r="AD18" s="68" t="s">
        <v>8573</v>
      </c>
      <c r="AE18" s="74" t="s">
        <v>8617</v>
      </c>
      <c r="AF18" s="68">
        <v>31</v>
      </c>
      <c r="AG18" s="68">
        <v>27</v>
      </c>
      <c r="AH18" s="68">
        <v>13</v>
      </c>
      <c r="AI18" s="68">
        <v>59</v>
      </c>
      <c r="AJ18" s="68"/>
      <c r="AK18" s="68"/>
      <c r="AL18" s="68"/>
      <c r="AM18" s="68"/>
      <c r="AN18" s="68"/>
      <c r="AO18" s="70">
        <v>42071.16085648148</v>
      </c>
      <c r="AP18" s="68"/>
      <c r="AQ18" s="68" t="b">
        <v>0</v>
      </c>
      <c r="AR18" s="68" t="b">
        <v>0</v>
      </c>
      <c r="AS18" s="68" t="b">
        <v>0</v>
      </c>
      <c r="AT18" s="68"/>
      <c r="AU18" s="68">
        <v>0</v>
      </c>
      <c r="AV18" s="72" t="str">
        <f>HYPERLINK("https://abs.twimg.com/images/themes/theme5/bg.gif")</f>
        <v>https://abs.twimg.com/images/themes/theme5/bg.gif</v>
      </c>
      <c r="AW18" s="68" t="b">
        <v>0</v>
      </c>
      <c r="AX18" s="68" t="s">
        <v>282</v>
      </c>
      <c r="AY18" s="72" t="str">
        <f>HYPERLINK("https://twitter.com/melina1rose")</f>
        <v>https://twitter.com/melina1rose</v>
      </c>
      <c r="AZ18" s="68" t="s">
        <v>65</v>
      </c>
      <c r="BA18" s="67"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8464</v>
      </c>
      <c r="B19" s="83"/>
      <c r="C19" s="83"/>
      <c r="D19" s="99"/>
      <c r="E19" s="110"/>
      <c r="F19" s="81" t="str">
        <f>HYPERLINK("https://pbs.twimg.com/profile_images/1106175128243716099/zW2yRQdY_normal.jpg")</f>
        <v>https://pbs.twimg.com/profile_images/1106175128243716099/zW2yRQdY_normal.jpg</v>
      </c>
      <c r="G19" s="111"/>
      <c r="H19" s="82" t="s">
        <v>8464</v>
      </c>
      <c r="I19" s="102"/>
      <c r="J19" s="112"/>
      <c r="K19" s="82" t="s">
        <v>8717</v>
      </c>
      <c r="L19" s="113">
        <v>1</v>
      </c>
      <c r="M19" s="107">
        <v>2436.844482421875</v>
      </c>
      <c r="N19" s="107">
        <v>394.4919738769531</v>
      </c>
      <c r="O19" s="108"/>
      <c r="P19" s="109"/>
      <c r="Q19" s="109"/>
      <c r="R19" s="114"/>
      <c r="S19" s="49">
        <v>2</v>
      </c>
      <c r="T19" s="49">
        <v>0</v>
      </c>
      <c r="U19" s="50">
        <v>0</v>
      </c>
      <c r="V19" s="50">
        <v>0.021739</v>
      </c>
      <c r="W19" s="50">
        <v>0.027095</v>
      </c>
      <c r="X19" s="50">
        <v>0.570604</v>
      </c>
      <c r="Y19" s="50">
        <v>0.5</v>
      </c>
      <c r="Z19" s="50">
        <v>0</v>
      </c>
      <c r="AA19" s="103">
        <v>19</v>
      </c>
      <c r="AB19" s="103"/>
      <c r="AC19" s="104"/>
      <c r="AD19" s="68" t="s">
        <v>8574</v>
      </c>
      <c r="AE19" s="74" t="s">
        <v>8618</v>
      </c>
      <c r="AF19" s="68">
        <v>341</v>
      </c>
      <c r="AG19" s="68">
        <v>274</v>
      </c>
      <c r="AH19" s="68">
        <v>1565</v>
      </c>
      <c r="AI19" s="68">
        <v>1167</v>
      </c>
      <c r="AJ19" s="68"/>
      <c r="AK19" s="68" t="s">
        <v>8658</v>
      </c>
      <c r="AL19" s="68" t="s">
        <v>8692</v>
      </c>
      <c r="AM19" s="72" t="str">
        <f>HYPERLINK("https://t.co/bNTyQk0rJr")</f>
        <v>https://t.co/bNTyQk0rJr</v>
      </c>
      <c r="AN19" s="68"/>
      <c r="AO19" s="70">
        <v>40397.960439814815</v>
      </c>
      <c r="AP19" s="72" t="str">
        <f>HYPERLINK("https://pbs.twimg.com/profile_banners/175890288/1552567686")</f>
        <v>https://pbs.twimg.com/profile_banners/175890288/1552567686</v>
      </c>
      <c r="AQ19" s="68" t="b">
        <v>0</v>
      </c>
      <c r="AR19" s="68" t="b">
        <v>0</v>
      </c>
      <c r="AS19" s="68" t="b">
        <v>1</v>
      </c>
      <c r="AT19" s="68"/>
      <c r="AU19" s="68">
        <v>0</v>
      </c>
      <c r="AV19" s="72" t="str">
        <f>HYPERLINK("https://abs.twimg.com/images/themes/theme15/bg.png")</f>
        <v>https://abs.twimg.com/images/themes/theme15/bg.png</v>
      </c>
      <c r="AW19" s="68" t="b">
        <v>0</v>
      </c>
      <c r="AX19" s="68" t="s">
        <v>282</v>
      </c>
      <c r="AY19" s="72" t="str">
        <f>HYPERLINK("https://twitter.com/rjd129")</f>
        <v>https://twitter.com/rjd129</v>
      </c>
      <c r="AZ19" s="68" t="s">
        <v>65</v>
      </c>
      <c r="BA19" s="67"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8465</v>
      </c>
      <c r="B20" s="83"/>
      <c r="C20" s="83"/>
      <c r="D20" s="99"/>
      <c r="E20" s="110"/>
      <c r="F20" s="81" t="str">
        <f>HYPERLINK("https://pbs.twimg.com/profile_images/1125828315632275458/R6PyJsef_normal.jpg")</f>
        <v>https://pbs.twimg.com/profile_images/1125828315632275458/R6PyJsef_normal.jpg</v>
      </c>
      <c r="G20" s="111"/>
      <c r="H20" s="82" t="s">
        <v>8465</v>
      </c>
      <c r="I20" s="102"/>
      <c r="J20" s="112"/>
      <c r="K20" s="82" t="s">
        <v>8718</v>
      </c>
      <c r="L20" s="113">
        <v>1</v>
      </c>
      <c r="M20" s="107">
        <v>2829.582763671875</v>
      </c>
      <c r="N20" s="107">
        <v>2704.044677734375</v>
      </c>
      <c r="O20" s="108"/>
      <c r="P20" s="109"/>
      <c r="Q20" s="109"/>
      <c r="R20" s="114"/>
      <c r="S20" s="49">
        <v>2</v>
      </c>
      <c r="T20" s="49">
        <v>0</v>
      </c>
      <c r="U20" s="50">
        <v>0</v>
      </c>
      <c r="V20" s="50">
        <v>0.021739</v>
      </c>
      <c r="W20" s="50">
        <v>0.027095</v>
      </c>
      <c r="X20" s="50">
        <v>0.570604</v>
      </c>
      <c r="Y20" s="50">
        <v>0.5</v>
      </c>
      <c r="Z20" s="50">
        <v>0</v>
      </c>
      <c r="AA20" s="103">
        <v>20</v>
      </c>
      <c r="AB20" s="103"/>
      <c r="AC20" s="104"/>
      <c r="AD20" s="68" t="s">
        <v>8575</v>
      </c>
      <c r="AE20" s="74" t="s">
        <v>8619</v>
      </c>
      <c r="AF20" s="68">
        <v>1450</v>
      </c>
      <c r="AG20" s="68">
        <v>626</v>
      </c>
      <c r="AH20" s="68">
        <v>1180</v>
      </c>
      <c r="AI20" s="68">
        <v>2734</v>
      </c>
      <c r="AJ20" s="68"/>
      <c r="AK20" s="68" t="s">
        <v>8659</v>
      </c>
      <c r="AL20" s="68" t="s">
        <v>8262</v>
      </c>
      <c r="AM20" s="68"/>
      <c r="AN20" s="68"/>
      <c r="AO20" s="70">
        <v>40834.52133101852</v>
      </c>
      <c r="AP20" s="72" t="str">
        <f>HYPERLINK("https://pbs.twimg.com/profile_banners/393361845/1537798473")</f>
        <v>https://pbs.twimg.com/profile_banners/393361845/1537798473</v>
      </c>
      <c r="AQ20" s="68" t="b">
        <v>1</v>
      </c>
      <c r="AR20" s="68" t="b">
        <v>0</v>
      </c>
      <c r="AS20" s="68" t="b">
        <v>1</v>
      </c>
      <c r="AT20" s="68"/>
      <c r="AU20" s="68">
        <v>7</v>
      </c>
      <c r="AV20" s="72" t="str">
        <f>HYPERLINK("https://abs.twimg.com/images/themes/theme1/bg.png")</f>
        <v>https://abs.twimg.com/images/themes/theme1/bg.png</v>
      </c>
      <c r="AW20" s="68" t="b">
        <v>0</v>
      </c>
      <c r="AX20" s="68" t="s">
        <v>282</v>
      </c>
      <c r="AY20" s="72" t="str">
        <f>HYPERLINK("https://twitter.com/emmajoyreay")</f>
        <v>https://twitter.com/emmajoyreay</v>
      </c>
      <c r="AZ20" s="68" t="s">
        <v>65</v>
      </c>
      <c r="BA20" s="67"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8466</v>
      </c>
      <c r="B21" s="83"/>
      <c r="C21" s="83"/>
      <c r="D21" s="99"/>
      <c r="E21" s="110"/>
      <c r="F21" s="81" t="str">
        <f>HYPERLINK("https://pbs.twimg.com/profile_images/1333824588103495683/2nINsa5t_normal.jpg")</f>
        <v>https://pbs.twimg.com/profile_images/1333824588103495683/2nINsa5t_normal.jpg</v>
      </c>
      <c r="G21" s="111"/>
      <c r="H21" s="82" t="s">
        <v>8466</v>
      </c>
      <c r="I21" s="102"/>
      <c r="J21" s="112"/>
      <c r="K21" s="82" t="s">
        <v>8719</v>
      </c>
      <c r="L21" s="113">
        <v>1</v>
      </c>
      <c r="M21" s="107">
        <v>526.591796875</v>
      </c>
      <c r="N21" s="107">
        <v>1923.7723388671875</v>
      </c>
      <c r="O21" s="108"/>
      <c r="P21" s="109"/>
      <c r="Q21" s="109"/>
      <c r="R21" s="114"/>
      <c r="S21" s="49">
        <v>2</v>
      </c>
      <c r="T21" s="49">
        <v>0</v>
      </c>
      <c r="U21" s="50">
        <v>0</v>
      </c>
      <c r="V21" s="50">
        <v>0.021739</v>
      </c>
      <c r="W21" s="50">
        <v>0.027095</v>
      </c>
      <c r="X21" s="50">
        <v>0.570604</v>
      </c>
      <c r="Y21" s="50">
        <v>0.5</v>
      </c>
      <c r="Z21" s="50">
        <v>0</v>
      </c>
      <c r="AA21" s="103">
        <v>21</v>
      </c>
      <c r="AB21" s="103"/>
      <c r="AC21" s="104"/>
      <c r="AD21" s="68" t="s">
        <v>8576</v>
      </c>
      <c r="AE21" s="74" t="s">
        <v>8620</v>
      </c>
      <c r="AF21" s="68">
        <v>886</v>
      </c>
      <c r="AG21" s="68">
        <v>173</v>
      </c>
      <c r="AH21" s="68">
        <v>319</v>
      </c>
      <c r="AI21" s="68">
        <v>3651</v>
      </c>
      <c r="AJ21" s="68"/>
      <c r="AK21" s="68" t="s">
        <v>8660</v>
      </c>
      <c r="AL21" s="68"/>
      <c r="AM21" s="72" t="str">
        <f>HYPERLINK("https://t.co/Apwa0kHgFs")</f>
        <v>https://t.co/Apwa0kHgFs</v>
      </c>
      <c r="AN21" s="68"/>
      <c r="AO21" s="70">
        <v>40175.83908564815</v>
      </c>
      <c r="AP21" s="72" t="str">
        <f>HYPERLINK("https://pbs.twimg.com/profile_banners/100035602/1519967304")</f>
        <v>https://pbs.twimg.com/profile_banners/100035602/1519967304</v>
      </c>
      <c r="AQ21" s="68" t="b">
        <v>0</v>
      </c>
      <c r="AR21" s="68" t="b">
        <v>0</v>
      </c>
      <c r="AS21" s="68" t="b">
        <v>0</v>
      </c>
      <c r="AT21" s="68"/>
      <c r="AU21" s="68">
        <v>1</v>
      </c>
      <c r="AV21" s="72" t="str">
        <f>HYPERLINK("https://abs.twimg.com/images/themes/theme1/bg.png")</f>
        <v>https://abs.twimg.com/images/themes/theme1/bg.png</v>
      </c>
      <c r="AW21" s="68" t="b">
        <v>0</v>
      </c>
      <c r="AX21" s="68" t="s">
        <v>282</v>
      </c>
      <c r="AY21" s="72" t="str">
        <f>HYPERLINK("https://twitter.com/rebecreation")</f>
        <v>https://twitter.com/rebecreation</v>
      </c>
      <c r="AZ21" s="68" t="s">
        <v>65</v>
      </c>
      <c r="BA21" s="67"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8467</v>
      </c>
      <c r="B22" s="83"/>
      <c r="C22" s="83"/>
      <c r="D22" s="99"/>
      <c r="E22" s="110"/>
      <c r="F22" s="81" t="str">
        <f>HYPERLINK("https://pbs.twimg.com/profile_images/1295636413770326022/ROiVocuB_normal.jpg")</f>
        <v>https://pbs.twimg.com/profile_images/1295636413770326022/ROiVocuB_normal.jpg</v>
      </c>
      <c r="G22" s="111"/>
      <c r="H22" s="82" t="s">
        <v>8467</v>
      </c>
      <c r="I22" s="102"/>
      <c r="J22" s="112"/>
      <c r="K22" s="82" t="s">
        <v>8720</v>
      </c>
      <c r="L22" s="113">
        <v>1</v>
      </c>
      <c r="M22" s="107">
        <v>3509.28173828125</v>
      </c>
      <c r="N22" s="107">
        <v>7902.20751953125</v>
      </c>
      <c r="O22" s="108"/>
      <c r="P22" s="109"/>
      <c r="Q22" s="109"/>
      <c r="R22" s="114"/>
      <c r="S22" s="49">
        <v>2</v>
      </c>
      <c r="T22" s="49">
        <v>0</v>
      </c>
      <c r="U22" s="50">
        <v>0</v>
      </c>
      <c r="V22" s="50">
        <v>0.021739</v>
      </c>
      <c r="W22" s="50">
        <v>0.027095</v>
      </c>
      <c r="X22" s="50">
        <v>0.570604</v>
      </c>
      <c r="Y22" s="50">
        <v>0.5</v>
      </c>
      <c r="Z22" s="50">
        <v>0</v>
      </c>
      <c r="AA22" s="103">
        <v>22</v>
      </c>
      <c r="AB22" s="103"/>
      <c r="AC22" s="104"/>
      <c r="AD22" s="68" t="s">
        <v>8577</v>
      </c>
      <c r="AE22" s="74" t="s">
        <v>8621</v>
      </c>
      <c r="AF22" s="68">
        <v>174</v>
      </c>
      <c r="AG22" s="68">
        <v>662</v>
      </c>
      <c r="AH22" s="68">
        <v>661</v>
      </c>
      <c r="AI22" s="68">
        <v>491</v>
      </c>
      <c r="AJ22" s="68"/>
      <c r="AK22" s="68" t="s">
        <v>8661</v>
      </c>
      <c r="AL22" s="68" t="s">
        <v>8693</v>
      </c>
      <c r="AM22" s="72" t="str">
        <f>HYPERLINK("https://t.co/tAXQWAuaCv")</f>
        <v>https://t.co/tAXQWAuaCv</v>
      </c>
      <c r="AN22" s="68"/>
      <c r="AO22" s="70">
        <v>40994.44644675926</v>
      </c>
      <c r="AP22" s="72" t="str">
        <f>HYPERLINK("https://pbs.twimg.com/profile_banners/537109709/1623152113")</f>
        <v>https://pbs.twimg.com/profile_banners/537109709/1623152113</v>
      </c>
      <c r="AQ22" s="68" t="b">
        <v>0</v>
      </c>
      <c r="AR22" s="68" t="b">
        <v>0</v>
      </c>
      <c r="AS22" s="68" t="b">
        <v>1</v>
      </c>
      <c r="AT22" s="68"/>
      <c r="AU22" s="68">
        <v>16</v>
      </c>
      <c r="AV22" s="72" t="str">
        <f>HYPERLINK("https://abs.twimg.com/images/themes/theme1/bg.png")</f>
        <v>https://abs.twimg.com/images/themes/theme1/bg.png</v>
      </c>
      <c r="AW22" s="68" t="b">
        <v>0</v>
      </c>
      <c r="AX22" s="68" t="s">
        <v>282</v>
      </c>
      <c r="AY22" s="72" t="str">
        <f>HYPERLINK("https://twitter.com/clashorealities")</f>
        <v>https://twitter.com/clashorealities</v>
      </c>
      <c r="AZ22" s="68" t="s">
        <v>65</v>
      </c>
      <c r="BA22" s="67"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8382</v>
      </c>
      <c r="B23" s="83"/>
      <c r="C23" s="83"/>
      <c r="D23" s="99"/>
      <c r="E23" s="110"/>
      <c r="F23" s="81" t="str">
        <f>HYPERLINK("https://pbs.twimg.com/profile_images/51930140/Photo_1_normal.jpg")</f>
        <v>https://pbs.twimg.com/profile_images/51930140/Photo_1_normal.jpg</v>
      </c>
      <c r="G23" s="111"/>
      <c r="H23" s="82" t="s">
        <v>8382</v>
      </c>
      <c r="I23" s="102"/>
      <c r="J23" s="112"/>
      <c r="K23" s="82" t="s">
        <v>8721</v>
      </c>
      <c r="L23" s="113">
        <v>1</v>
      </c>
      <c r="M23" s="107">
        <v>1334.553955078125</v>
      </c>
      <c r="N23" s="107">
        <v>9628.4482421875</v>
      </c>
      <c r="O23" s="108"/>
      <c r="P23" s="109"/>
      <c r="Q23" s="109"/>
      <c r="R23" s="114"/>
      <c r="S23" s="49">
        <v>2</v>
      </c>
      <c r="T23" s="49">
        <v>0</v>
      </c>
      <c r="U23" s="50">
        <v>0</v>
      </c>
      <c r="V23" s="50">
        <v>0.021739</v>
      </c>
      <c r="W23" s="50">
        <v>0.027095</v>
      </c>
      <c r="X23" s="50">
        <v>0.570604</v>
      </c>
      <c r="Y23" s="50">
        <v>0.5</v>
      </c>
      <c r="Z23" s="50">
        <v>0</v>
      </c>
      <c r="AA23" s="103">
        <v>23</v>
      </c>
      <c r="AB23" s="103"/>
      <c r="AC23" s="104"/>
      <c r="AD23" s="68" t="s">
        <v>8578</v>
      </c>
      <c r="AE23" s="74" t="s">
        <v>8622</v>
      </c>
      <c r="AF23" s="68">
        <v>53</v>
      </c>
      <c r="AG23" s="68">
        <v>243</v>
      </c>
      <c r="AH23" s="68">
        <v>199</v>
      </c>
      <c r="AI23" s="68">
        <v>5</v>
      </c>
      <c r="AJ23" s="68"/>
      <c r="AK23" s="68"/>
      <c r="AL23" s="68"/>
      <c r="AM23" s="68"/>
      <c r="AN23" s="68"/>
      <c r="AO23" s="70">
        <v>39527.755833333336</v>
      </c>
      <c r="AP23" s="68"/>
      <c r="AQ23" s="68" t="b">
        <v>1</v>
      </c>
      <c r="AR23" s="68" t="b">
        <v>0</v>
      </c>
      <c r="AS23" s="68" t="b">
        <v>1</v>
      </c>
      <c r="AT23" s="68"/>
      <c r="AU23" s="68">
        <v>4</v>
      </c>
      <c r="AV23" s="72" t="str">
        <f>HYPERLINK("https://abs.twimg.com/images/themes/theme1/bg.png")</f>
        <v>https://abs.twimg.com/images/themes/theme1/bg.png</v>
      </c>
      <c r="AW23" s="68" t="b">
        <v>0</v>
      </c>
      <c r="AX23" s="68" t="s">
        <v>282</v>
      </c>
      <c r="AY23" s="72" t="str">
        <f>HYPERLINK("https://twitter.com/gsf")</f>
        <v>https://twitter.com/gsf</v>
      </c>
      <c r="AZ23" s="68" t="s">
        <v>65</v>
      </c>
      <c r="BA23" s="67"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8468</v>
      </c>
      <c r="B24" s="83"/>
      <c r="C24" s="83"/>
      <c r="D24" s="99"/>
      <c r="E24" s="110"/>
      <c r="F24" s="81" t="str">
        <f>HYPERLINK("https://pbs.twimg.com/profile_images/1131975870363475970/MuahI96o_normal.jpg")</f>
        <v>https://pbs.twimg.com/profile_images/1131975870363475970/MuahI96o_normal.jpg</v>
      </c>
      <c r="G24" s="111"/>
      <c r="H24" s="82" t="s">
        <v>8468</v>
      </c>
      <c r="I24" s="102"/>
      <c r="J24" s="112"/>
      <c r="K24" s="82" t="s">
        <v>8722</v>
      </c>
      <c r="L24" s="113">
        <v>1</v>
      </c>
      <c r="M24" s="107">
        <v>859.40625</v>
      </c>
      <c r="N24" s="107">
        <v>3846.266357421875</v>
      </c>
      <c r="O24" s="108"/>
      <c r="P24" s="109"/>
      <c r="Q24" s="109"/>
      <c r="R24" s="114"/>
      <c r="S24" s="49">
        <v>2</v>
      </c>
      <c r="T24" s="49">
        <v>0</v>
      </c>
      <c r="U24" s="50">
        <v>0</v>
      </c>
      <c r="V24" s="50">
        <v>0.021739</v>
      </c>
      <c r="W24" s="50">
        <v>0.027095</v>
      </c>
      <c r="X24" s="50">
        <v>0.570604</v>
      </c>
      <c r="Y24" s="50">
        <v>0.5</v>
      </c>
      <c r="Z24" s="50">
        <v>0</v>
      </c>
      <c r="AA24" s="103">
        <v>24</v>
      </c>
      <c r="AB24" s="103"/>
      <c r="AC24" s="104"/>
      <c r="AD24" s="68" t="s">
        <v>8106</v>
      </c>
      <c r="AE24" s="74" t="s">
        <v>8623</v>
      </c>
      <c r="AF24" s="68">
        <v>119</v>
      </c>
      <c r="AG24" s="68">
        <v>199</v>
      </c>
      <c r="AH24" s="68">
        <v>3633</v>
      </c>
      <c r="AI24" s="68">
        <v>5782</v>
      </c>
      <c r="AJ24" s="68"/>
      <c r="AK24" s="68" t="s">
        <v>8662</v>
      </c>
      <c r="AL24" s="68"/>
      <c r="AM24" s="68"/>
      <c r="AN24" s="68"/>
      <c r="AO24" s="70">
        <v>41109.12709490741</v>
      </c>
      <c r="AP24" s="72" t="str">
        <f>HYPERLINK("https://pbs.twimg.com/profile_banners/704243420/1587318661")</f>
        <v>https://pbs.twimg.com/profile_banners/704243420/1587318661</v>
      </c>
      <c r="AQ24" s="68" t="b">
        <v>1</v>
      </c>
      <c r="AR24" s="68" t="b">
        <v>0</v>
      </c>
      <c r="AS24" s="68" t="b">
        <v>0</v>
      </c>
      <c r="AT24" s="68"/>
      <c r="AU24" s="68">
        <v>1</v>
      </c>
      <c r="AV24" s="72" t="str">
        <f>HYPERLINK("https://abs.twimg.com/images/themes/theme1/bg.png")</f>
        <v>https://abs.twimg.com/images/themes/theme1/bg.png</v>
      </c>
      <c r="AW24" s="68" t="b">
        <v>0</v>
      </c>
      <c r="AX24" s="68" t="s">
        <v>282</v>
      </c>
      <c r="AY24" s="72" t="str">
        <f>HYPERLINK("https://twitter.com/nick_yeee")</f>
        <v>https://twitter.com/nick_yeee</v>
      </c>
      <c r="AZ24" s="68" t="s">
        <v>65</v>
      </c>
      <c r="BA24" s="67"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8469</v>
      </c>
      <c r="B25" s="83"/>
      <c r="C25" s="83"/>
      <c r="D25" s="99"/>
      <c r="E25" s="110"/>
      <c r="F25" s="81" t="str">
        <f>HYPERLINK("https://pbs.twimg.com/profile_images/919052848318513152/czf1AlGN_normal.jpg")</f>
        <v>https://pbs.twimg.com/profile_images/919052848318513152/czf1AlGN_normal.jpg</v>
      </c>
      <c r="G25" s="111"/>
      <c r="H25" s="82" t="s">
        <v>8469</v>
      </c>
      <c r="I25" s="102"/>
      <c r="J25" s="112"/>
      <c r="K25" s="82" t="s">
        <v>8723</v>
      </c>
      <c r="L25" s="113">
        <v>1</v>
      </c>
      <c r="M25" s="107">
        <v>131.1926727294922</v>
      </c>
      <c r="N25" s="107">
        <v>3533.8740234375</v>
      </c>
      <c r="O25" s="108"/>
      <c r="P25" s="109"/>
      <c r="Q25" s="109"/>
      <c r="R25" s="114"/>
      <c r="S25" s="49">
        <v>2</v>
      </c>
      <c r="T25" s="49">
        <v>0</v>
      </c>
      <c r="U25" s="50">
        <v>0</v>
      </c>
      <c r="V25" s="50">
        <v>0.021739</v>
      </c>
      <c r="W25" s="50">
        <v>0.027095</v>
      </c>
      <c r="X25" s="50">
        <v>0.570604</v>
      </c>
      <c r="Y25" s="50">
        <v>0.5</v>
      </c>
      <c r="Z25" s="50">
        <v>0</v>
      </c>
      <c r="AA25" s="103">
        <v>25</v>
      </c>
      <c r="AB25" s="103"/>
      <c r="AC25" s="104"/>
      <c r="AD25" s="68" t="s">
        <v>8579</v>
      </c>
      <c r="AE25" s="74" t="s">
        <v>8624</v>
      </c>
      <c r="AF25" s="68">
        <v>2017</v>
      </c>
      <c r="AG25" s="68">
        <v>16120</v>
      </c>
      <c r="AH25" s="68">
        <v>23292</v>
      </c>
      <c r="AI25" s="68">
        <v>24148</v>
      </c>
      <c r="AJ25" s="68"/>
      <c r="AK25" s="68" t="s">
        <v>8663</v>
      </c>
      <c r="AL25" s="68" t="s">
        <v>8130</v>
      </c>
      <c r="AM25" s="72" t="str">
        <f>HYPERLINK("https://t.co/A5LHvbeKbb")</f>
        <v>https://t.co/A5LHvbeKbb</v>
      </c>
      <c r="AN25" s="68"/>
      <c r="AO25" s="70">
        <v>39877.422939814816</v>
      </c>
      <c r="AP25" s="72" t="str">
        <f>HYPERLINK("https://pbs.twimg.com/profile_banners/22903724/1503545693")</f>
        <v>https://pbs.twimg.com/profile_banners/22903724/1503545693</v>
      </c>
      <c r="AQ25" s="68" t="b">
        <v>0</v>
      </c>
      <c r="AR25" s="68" t="b">
        <v>0</v>
      </c>
      <c r="AS25" s="68" t="b">
        <v>0</v>
      </c>
      <c r="AT25" s="68"/>
      <c r="AU25" s="68">
        <v>457</v>
      </c>
      <c r="AV25" s="72" t="str">
        <f>HYPERLINK("https://abs.twimg.com/images/themes/theme20/bg.png")</f>
        <v>https://abs.twimg.com/images/themes/theme20/bg.png</v>
      </c>
      <c r="AW25" s="68" t="b">
        <v>1</v>
      </c>
      <c r="AX25" s="68" t="s">
        <v>282</v>
      </c>
      <c r="AY25" s="72" t="str">
        <f>HYPERLINK("https://twitter.com/celiahodent")</f>
        <v>https://twitter.com/celiahodent</v>
      </c>
      <c r="AZ25" s="68" t="s">
        <v>65</v>
      </c>
      <c r="BA25" s="67"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8470</v>
      </c>
      <c r="B26" s="83"/>
      <c r="C26" s="83"/>
      <c r="D26" s="99"/>
      <c r="E26" s="110"/>
      <c r="F26" s="81" t="str">
        <f>HYPERLINK("https://pbs.twimg.com/profile_images/595251509333340161/q9YVMHfL_normal.jpg")</f>
        <v>https://pbs.twimg.com/profile_images/595251509333340161/q9YVMHfL_normal.jpg</v>
      </c>
      <c r="G26" s="111"/>
      <c r="H26" s="82" t="s">
        <v>8470</v>
      </c>
      <c r="I26" s="102"/>
      <c r="J26" s="112"/>
      <c r="K26" s="82" t="s">
        <v>8724</v>
      </c>
      <c r="L26" s="113">
        <v>1</v>
      </c>
      <c r="M26" s="107">
        <v>106.14649963378906</v>
      </c>
      <c r="N26" s="107">
        <v>5316.875</v>
      </c>
      <c r="O26" s="108"/>
      <c r="P26" s="109"/>
      <c r="Q26" s="109"/>
      <c r="R26" s="114"/>
      <c r="S26" s="49">
        <v>2</v>
      </c>
      <c r="T26" s="49">
        <v>0</v>
      </c>
      <c r="U26" s="50">
        <v>0</v>
      </c>
      <c r="V26" s="50">
        <v>0.021739</v>
      </c>
      <c r="W26" s="50">
        <v>0.027095</v>
      </c>
      <c r="X26" s="50">
        <v>0.570604</v>
      </c>
      <c r="Y26" s="50">
        <v>0.5</v>
      </c>
      <c r="Z26" s="50">
        <v>0</v>
      </c>
      <c r="AA26" s="103">
        <v>26</v>
      </c>
      <c r="AB26" s="103"/>
      <c r="AC26" s="104"/>
      <c r="AD26" s="68" t="s">
        <v>8580</v>
      </c>
      <c r="AE26" s="74" t="s">
        <v>8625</v>
      </c>
      <c r="AF26" s="68">
        <v>1</v>
      </c>
      <c r="AG26" s="68">
        <v>465</v>
      </c>
      <c r="AH26" s="68">
        <v>72</v>
      </c>
      <c r="AI26" s="68">
        <v>0</v>
      </c>
      <c r="AJ26" s="68"/>
      <c r="AK26" s="68"/>
      <c r="AL26" s="68"/>
      <c r="AM26" s="72" t="str">
        <f>HYPERLINK("https://t.co/cdPOgCcbY7")</f>
        <v>https://t.co/cdPOgCcbY7</v>
      </c>
      <c r="AN26" s="68"/>
      <c r="AO26" s="70">
        <v>42128.65049768519</v>
      </c>
      <c r="AP26" s="68"/>
      <c r="AQ26" s="68" t="b">
        <v>1</v>
      </c>
      <c r="AR26" s="68" t="b">
        <v>0</v>
      </c>
      <c r="AS26" s="68" t="b">
        <v>0</v>
      </c>
      <c r="AT26" s="68"/>
      <c r="AU26" s="68">
        <v>22</v>
      </c>
      <c r="AV26" s="72" t="str">
        <f>HYPERLINK("https://abs.twimg.com/images/themes/theme1/bg.png")</f>
        <v>https://abs.twimg.com/images/themes/theme1/bg.png</v>
      </c>
      <c r="AW26" s="68" t="b">
        <v>0</v>
      </c>
      <c r="AX26" s="68" t="s">
        <v>282</v>
      </c>
      <c r="AY26" s="72" t="str">
        <f>HYPERLINK("https://twitter.com/chrisc_crawford")</f>
        <v>https://twitter.com/chrisc_crawford</v>
      </c>
      <c r="AZ26" s="68" t="s">
        <v>65</v>
      </c>
      <c r="BA26" s="67"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8471</v>
      </c>
      <c r="B27" s="83"/>
      <c r="C27" s="83"/>
      <c r="D27" s="99"/>
      <c r="E27" s="110"/>
      <c r="F27" s="81" t="str">
        <f>HYPERLINK("https://pbs.twimg.com/profile_images/1402651414824992774/6h7YGSug_normal.jpg")</f>
        <v>https://pbs.twimg.com/profile_images/1402651414824992774/6h7YGSug_normal.jpg</v>
      </c>
      <c r="G27" s="111"/>
      <c r="H27" s="82" t="s">
        <v>8471</v>
      </c>
      <c r="I27" s="102"/>
      <c r="J27" s="112"/>
      <c r="K27" s="82" t="s">
        <v>8725</v>
      </c>
      <c r="L27" s="113">
        <v>1</v>
      </c>
      <c r="M27" s="107">
        <v>1031.6060791015625</v>
      </c>
      <c r="N27" s="107">
        <v>868.1012573242188</v>
      </c>
      <c r="O27" s="108"/>
      <c r="P27" s="109"/>
      <c r="Q27" s="109"/>
      <c r="R27" s="114"/>
      <c r="S27" s="49">
        <v>2</v>
      </c>
      <c r="T27" s="49">
        <v>0</v>
      </c>
      <c r="U27" s="50">
        <v>0</v>
      </c>
      <c r="V27" s="50">
        <v>0.021739</v>
      </c>
      <c r="W27" s="50">
        <v>0.027095</v>
      </c>
      <c r="X27" s="50">
        <v>0.570604</v>
      </c>
      <c r="Y27" s="50">
        <v>0.5</v>
      </c>
      <c r="Z27" s="50">
        <v>0</v>
      </c>
      <c r="AA27" s="103">
        <v>27</v>
      </c>
      <c r="AB27" s="103"/>
      <c r="AC27" s="104"/>
      <c r="AD27" s="68" t="s">
        <v>8581</v>
      </c>
      <c r="AE27" s="74" t="s">
        <v>8626</v>
      </c>
      <c r="AF27" s="68">
        <v>666</v>
      </c>
      <c r="AG27" s="68">
        <v>3252</v>
      </c>
      <c r="AH27" s="68">
        <v>4470</v>
      </c>
      <c r="AI27" s="68">
        <v>8694</v>
      </c>
      <c r="AJ27" s="68"/>
      <c r="AK27" s="68" t="s">
        <v>8664</v>
      </c>
      <c r="AL27" s="68" t="s">
        <v>8694</v>
      </c>
      <c r="AM27" s="72" t="str">
        <f>HYPERLINK("https://t.co/9p5g0Uaifr")</f>
        <v>https://t.co/9p5g0Uaifr</v>
      </c>
      <c r="AN27" s="68"/>
      <c r="AO27" s="70">
        <v>40502.421631944446</v>
      </c>
      <c r="AP27" s="72" t="str">
        <f>HYPERLINK("https://pbs.twimg.com/profile_banners/217722468/1623253135")</f>
        <v>https://pbs.twimg.com/profile_banners/217722468/1623253135</v>
      </c>
      <c r="AQ27" s="68" t="b">
        <v>0</v>
      </c>
      <c r="AR27" s="68" t="b">
        <v>0</v>
      </c>
      <c r="AS27" s="68" t="b">
        <v>0</v>
      </c>
      <c r="AT27" s="68"/>
      <c r="AU27" s="68">
        <v>36</v>
      </c>
      <c r="AV27" s="72" t="str">
        <f>HYPERLINK("https://abs.twimg.com/images/themes/theme1/bg.png")</f>
        <v>https://abs.twimg.com/images/themes/theme1/bg.png</v>
      </c>
      <c r="AW27" s="68" t="b">
        <v>0</v>
      </c>
      <c r="AX27" s="68" t="s">
        <v>282</v>
      </c>
      <c r="AY27" s="72" t="str">
        <f>HYPERLINK("https://twitter.com/fawzimesmar")</f>
        <v>https://twitter.com/fawzimesmar</v>
      </c>
      <c r="AZ27" s="68" t="s">
        <v>65</v>
      </c>
      <c r="BA27" s="67"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8444</v>
      </c>
      <c r="B28" s="83"/>
      <c r="C28" s="83"/>
      <c r="D28" s="99">
        <v>958.8682807660628</v>
      </c>
      <c r="E28" s="110"/>
      <c r="F28" s="81" t="str">
        <f>HYPERLINK("https://pbs.twimg.com/profile_images/1312899804310237185/mgxd04N2_normal.jpg")</f>
        <v>https://pbs.twimg.com/profile_images/1312899804310237185/mgxd04N2_normal.jpg</v>
      </c>
      <c r="G28" s="111"/>
      <c r="H28" s="82" t="s">
        <v>8444</v>
      </c>
      <c r="I28" s="102"/>
      <c r="J28" s="112"/>
      <c r="K28" s="82" t="s">
        <v>8726</v>
      </c>
      <c r="L28" s="113">
        <v>2101.591247669196</v>
      </c>
      <c r="M28" s="107">
        <v>8710.83203125</v>
      </c>
      <c r="N28" s="107">
        <v>5949.5712890625</v>
      </c>
      <c r="O28" s="108"/>
      <c r="P28" s="109"/>
      <c r="Q28" s="109"/>
      <c r="R28" s="114"/>
      <c r="S28" s="49">
        <v>0</v>
      </c>
      <c r="T28" s="49">
        <v>13</v>
      </c>
      <c r="U28" s="50">
        <v>192.861538</v>
      </c>
      <c r="V28" s="50">
        <v>0.013514</v>
      </c>
      <c r="W28" s="50">
        <v>0.015334</v>
      </c>
      <c r="X28" s="50">
        <v>2.500962</v>
      </c>
      <c r="Y28" s="50">
        <v>0.15384615384615385</v>
      </c>
      <c r="Z28" s="50">
        <v>0</v>
      </c>
      <c r="AA28" s="103">
        <v>28</v>
      </c>
      <c r="AB28" s="103"/>
      <c r="AC28" s="104"/>
      <c r="AD28" s="68" t="s">
        <v>8582</v>
      </c>
      <c r="AE28" s="74" t="s">
        <v>8627</v>
      </c>
      <c r="AF28" s="68">
        <v>1977</v>
      </c>
      <c r="AG28" s="68">
        <v>4573</v>
      </c>
      <c r="AH28" s="68">
        <v>3893</v>
      </c>
      <c r="AI28" s="68">
        <v>16840</v>
      </c>
      <c r="AJ28" s="68"/>
      <c r="AK28" s="68" t="s">
        <v>8665</v>
      </c>
      <c r="AL28" s="68" t="s">
        <v>8695</v>
      </c>
      <c r="AM28" s="72" t="str">
        <f>HYPERLINK("https://t.co/PVOTWSJ9od")</f>
        <v>https://t.co/PVOTWSJ9od</v>
      </c>
      <c r="AN28" s="68"/>
      <c r="AO28" s="70">
        <v>41563.448900462965</v>
      </c>
      <c r="AP28" s="72" t="str">
        <f>HYPERLINK("https://pbs.twimg.com/profile_banners/1964547709/1614368978")</f>
        <v>https://pbs.twimg.com/profile_banners/1964547709/1614368978</v>
      </c>
      <c r="AQ28" s="68" t="b">
        <v>1</v>
      </c>
      <c r="AR28" s="68" t="b">
        <v>0</v>
      </c>
      <c r="AS28" s="68" t="b">
        <v>1</v>
      </c>
      <c r="AT28" s="68"/>
      <c r="AU28" s="68">
        <v>22</v>
      </c>
      <c r="AV28" s="72" t="str">
        <f>HYPERLINK("https://abs.twimg.com/images/themes/theme1/bg.png")</f>
        <v>https://abs.twimg.com/images/themes/theme1/bg.png</v>
      </c>
      <c r="AW28" s="68" t="b">
        <v>0</v>
      </c>
      <c r="AX28" s="68" t="s">
        <v>282</v>
      </c>
      <c r="AY28" s="72" t="str">
        <f>HYPERLINK("https://twitter.com/salonemessenger")</f>
        <v>https://twitter.com/salonemessenger</v>
      </c>
      <c r="AZ28" s="68" t="s">
        <v>66</v>
      </c>
      <c r="BA28" s="67" t="str">
        <f>REPLACE(INDEX(GroupVertices[Group],MATCH(Vertices[[#This Row],[Vertex]],GroupVertices[Vertex],0)),1,1,"")</f>
        <v>3</v>
      </c>
      <c r="BB28" s="49">
        <v>0</v>
      </c>
      <c r="BC28" s="50">
        <v>0</v>
      </c>
      <c r="BD28" s="49">
        <v>1</v>
      </c>
      <c r="BE28" s="50">
        <v>3.4482758620689653</v>
      </c>
      <c r="BF28" s="49">
        <v>0</v>
      </c>
      <c r="BG28" s="50">
        <v>0</v>
      </c>
      <c r="BH28" s="49">
        <v>28</v>
      </c>
      <c r="BI28" s="50">
        <v>96.55172413793103</v>
      </c>
      <c r="BJ28" s="49">
        <v>29</v>
      </c>
      <c r="BK28" s="49" t="s">
        <v>8250</v>
      </c>
      <c r="BL28" s="49" t="s">
        <v>8250</v>
      </c>
      <c r="BM28" s="49" t="s">
        <v>8089</v>
      </c>
      <c r="BN28" s="49" t="s">
        <v>8089</v>
      </c>
      <c r="BO28" s="49"/>
      <c r="BP28" s="49"/>
      <c r="BQ28" s="94" t="s">
        <v>8905</v>
      </c>
      <c r="BR28" s="94" t="s">
        <v>8905</v>
      </c>
      <c r="BS28" s="94" t="s">
        <v>8891</v>
      </c>
      <c r="BT28" s="94" t="s">
        <v>8891</v>
      </c>
      <c r="BU28" s="2"/>
      <c r="BV28" s="3"/>
      <c r="BW28" s="3"/>
      <c r="BX28" s="3"/>
      <c r="BY28" s="3"/>
    </row>
    <row r="29" spans="1:77" ht="15">
      <c r="A29" s="66" t="s">
        <v>8472</v>
      </c>
      <c r="B29" s="83"/>
      <c r="C29" s="83"/>
      <c r="D29" s="99"/>
      <c r="E29" s="110"/>
      <c r="F29" s="81" t="str">
        <f>HYPERLINK("https://pbs.twimg.com/profile_images/1363165706691506181/jPFMUU6k_normal.jpg")</f>
        <v>https://pbs.twimg.com/profile_images/1363165706691506181/jPFMUU6k_normal.jpg</v>
      </c>
      <c r="G29" s="111"/>
      <c r="H29" s="82" t="s">
        <v>8472</v>
      </c>
      <c r="I29" s="102"/>
      <c r="J29" s="112"/>
      <c r="K29" s="82" t="s">
        <v>8727</v>
      </c>
      <c r="L29" s="113">
        <v>1</v>
      </c>
      <c r="M29" s="107">
        <v>7640.71435546875</v>
      </c>
      <c r="N29" s="107">
        <v>3753.2509765625</v>
      </c>
      <c r="O29" s="108"/>
      <c r="P29" s="109"/>
      <c r="Q29" s="109"/>
      <c r="R29" s="114"/>
      <c r="S29" s="49">
        <v>3</v>
      </c>
      <c r="T29" s="49">
        <v>0</v>
      </c>
      <c r="U29" s="50">
        <v>0</v>
      </c>
      <c r="V29" s="50">
        <v>0.009174</v>
      </c>
      <c r="W29" s="50">
        <v>0.006407</v>
      </c>
      <c r="X29" s="50">
        <v>0.640572</v>
      </c>
      <c r="Y29" s="50">
        <v>0.6666666666666666</v>
      </c>
      <c r="Z29" s="50">
        <v>0</v>
      </c>
      <c r="AA29" s="103">
        <v>29</v>
      </c>
      <c r="AB29" s="103"/>
      <c r="AC29" s="104"/>
      <c r="AD29" s="68" t="s">
        <v>8583</v>
      </c>
      <c r="AE29" s="74" t="s">
        <v>8628</v>
      </c>
      <c r="AF29" s="68">
        <v>2510</v>
      </c>
      <c r="AG29" s="68">
        <v>3645</v>
      </c>
      <c r="AH29" s="68">
        <v>3430</v>
      </c>
      <c r="AI29" s="68">
        <v>9198</v>
      </c>
      <c r="AJ29" s="68"/>
      <c r="AK29" s="68" t="s">
        <v>8666</v>
      </c>
      <c r="AL29" s="68" t="s">
        <v>8696</v>
      </c>
      <c r="AM29" s="72" t="str">
        <f>HYPERLINK("https://t.co/3ZtMmMDcvo")</f>
        <v>https://t.co/3ZtMmMDcvo</v>
      </c>
      <c r="AN29" s="68"/>
      <c r="AO29" s="70">
        <v>40209.951736111114</v>
      </c>
      <c r="AP29" s="72" t="str">
        <f>HYPERLINK("https://pbs.twimg.com/profile_banners/110256378/1623201447")</f>
        <v>https://pbs.twimg.com/profile_banners/110256378/1623201447</v>
      </c>
      <c r="AQ29" s="68" t="b">
        <v>0</v>
      </c>
      <c r="AR29" s="68" t="b">
        <v>0</v>
      </c>
      <c r="AS29" s="68" t="b">
        <v>1</v>
      </c>
      <c r="AT29" s="68"/>
      <c r="AU29" s="68">
        <v>85</v>
      </c>
      <c r="AV29" s="72" t="str">
        <f>HYPERLINK("https://abs.twimg.com/images/themes/theme15/bg.png")</f>
        <v>https://abs.twimg.com/images/themes/theme15/bg.png</v>
      </c>
      <c r="AW29" s="68" t="b">
        <v>0</v>
      </c>
      <c r="AX29" s="68" t="s">
        <v>282</v>
      </c>
      <c r="AY29" s="72" t="str">
        <f>HYPERLINK("https://twitter.com/gocooper")</f>
        <v>https://twitter.com/gocooper</v>
      </c>
      <c r="AZ29" s="68" t="s">
        <v>65</v>
      </c>
      <c r="BA29" s="67"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8473</v>
      </c>
      <c r="B30" s="83"/>
      <c r="C30" s="83"/>
      <c r="D30" s="99">
        <v>870.9965890808528</v>
      </c>
      <c r="E30" s="110"/>
      <c r="F30" s="81" t="str">
        <f>HYPERLINK("https://pbs.twimg.com/profile_images/1407000015281831937/YhEzwk_z_normal.jpg")</f>
        <v>https://pbs.twimg.com/profile_images/1407000015281831937/YhEzwk_z_normal.jpg</v>
      </c>
      <c r="G30" s="111"/>
      <c r="H30" s="82" t="s">
        <v>8473</v>
      </c>
      <c r="I30" s="102"/>
      <c r="J30" s="112"/>
      <c r="K30" s="82" t="s">
        <v>8728</v>
      </c>
      <c r="L30" s="113">
        <v>1177.3042911556226</v>
      </c>
      <c r="M30" s="107">
        <v>9563.6396484375</v>
      </c>
      <c r="N30" s="107">
        <v>5025.2646484375</v>
      </c>
      <c r="O30" s="108"/>
      <c r="P30" s="109"/>
      <c r="Q30" s="109"/>
      <c r="R30" s="114"/>
      <c r="S30" s="49">
        <v>4</v>
      </c>
      <c r="T30" s="49">
        <v>0</v>
      </c>
      <c r="U30" s="50">
        <v>108</v>
      </c>
      <c r="V30" s="50">
        <v>0.011364</v>
      </c>
      <c r="W30" s="50">
        <v>0.007107</v>
      </c>
      <c r="X30" s="50">
        <v>0.914122</v>
      </c>
      <c r="Y30" s="50">
        <v>0.3333333333333333</v>
      </c>
      <c r="Z30" s="50">
        <v>0</v>
      </c>
      <c r="AA30" s="103">
        <v>30</v>
      </c>
      <c r="AB30" s="103"/>
      <c r="AC30" s="104"/>
      <c r="AD30" s="68" t="s">
        <v>8584</v>
      </c>
      <c r="AE30" s="74" t="s">
        <v>8629</v>
      </c>
      <c r="AF30" s="68">
        <v>3429</v>
      </c>
      <c r="AG30" s="68">
        <v>65727</v>
      </c>
      <c r="AH30" s="68">
        <v>32801</v>
      </c>
      <c r="AI30" s="68">
        <v>8184</v>
      </c>
      <c r="AJ30" s="68"/>
      <c r="AK30" s="68" t="s">
        <v>8667</v>
      </c>
      <c r="AL30" s="68" t="s">
        <v>281</v>
      </c>
      <c r="AM30" s="72" t="str">
        <f>HYPERLINK("https://t.co/GhVysge5cT")</f>
        <v>https://t.co/GhVysge5cT</v>
      </c>
      <c r="AN30" s="68"/>
      <c r="AO30" s="70">
        <v>39960.6880787037</v>
      </c>
      <c r="AP30" s="72" t="str">
        <f>HYPERLINK("https://pbs.twimg.com/profile_banners/42918167/1624949529")</f>
        <v>https://pbs.twimg.com/profile_banners/42918167/1624949529</v>
      </c>
      <c r="AQ30" s="68" t="b">
        <v>0</v>
      </c>
      <c r="AR30" s="68" t="b">
        <v>0</v>
      </c>
      <c r="AS30" s="68" t="b">
        <v>1</v>
      </c>
      <c r="AT30" s="68"/>
      <c r="AU30" s="68">
        <v>1037</v>
      </c>
      <c r="AV30" s="72" t="str">
        <f>HYPERLINK("https://abs.twimg.com/images/themes/theme3/bg.gif")</f>
        <v>https://abs.twimg.com/images/themes/theme3/bg.gif</v>
      </c>
      <c r="AW30" s="68" t="b">
        <v>1</v>
      </c>
      <c r="AX30" s="68" t="s">
        <v>282</v>
      </c>
      <c r="AY30" s="72" t="str">
        <f>HYPERLINK("https://twitter.com/wise_tweets")</f>
        <v>https://twitter.com/wise_tweets</v>
      </c>
      <c r="AZ30" s="68" t="s">
        <v>65</v>
      </c>
      <c r="BA30" s="67"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8474</v>
      </c>
      <c r="B31" s="83"/>
      <c r="C31" s="83"/>
      <c r="D31" s="99"/>
      <c r="E31" s="110"/>
      <c r="F31" s="81" t="str">
        <f>HYPERLINK("https://pbs.twimg.com/profile_images/1219335654326202368/al7ksWlP_normal.jpg")</f>
        <v>https://pbs.twimg.com/profile_images/1219335654326202368/al7ksWlP_normal.jpg</v>
      </c>
      <c r="G31" s="111"/>
      <c r="H31" s="82" t="s">
        <v>8474</v>
      </c>
      <c r="I31" s="102"/>
      <c r="J31" s="112"/>
      <c r="K31" s="82" t="s">
        <v>8729</v>
      </c>
      <c r="L31" s="113">
        <v>1</v>
      </c>
      <c r="M31" s="107">
        <v>9457.0625</v>
      </c>
      <c r="N31" s="107">
        <v>9005.2060546875</v>
      </c>
      <c r="O31" s="108"/>
      <c r="P31" s="109"/>
      <c r="Q31" s="109"/>
      <c r="R31" s="114"/>
      <c r="S31" s="49">
        <v>3</v>
      </c>
      <c r="T31" s="49">
        <v>0</v>
      </c>
      <c r="U31" s="50">
        <v>0</v>
      </c>
      <c r="V31" s="50">
        <v>0.009174</v>
      </c>
      <c r="W31" s="50">
        <v>0.006407</v>
      </c>
      <c r="X31" s="50">
        <v>0.640572</v>
      </c>
      <c r="Y31" s="50">
        <v>0.6666666666666666</v>
      </c>
      <c r="Z31" s="50">
        <v>0</v>
      </c>
      <c r="AA31" s="103">
        <v>31</v>
      </c>
      <c r="AB31" s="103"/>
      <c r="AC31" s="104"/>
      <c r="AD31" s="68" t="s">
        <v>8585</v>
      </c>
      <c r="AE31" s="74" t="s">
        <v>8630</v>
      </c>
      <c r="AF31" s="68">
        <v>15675</v>
      </c>
      <c r="AG31" s="68">
        <v>26768</v>
      </c>
      <c r="AH31" s="68">
        <v>17682</v>
      </c>
      <c r="AI31" s="68">
        <v>12825</v>
      </c>
      <c r="AJ31" s="68"/>
      <c r="AK31" s="68" t="s">
        <v>8668</v>
      </c>
      <c r="AL31" s="68"/>
      <c r="AM31" s="72" t="str">
        <f>HYPERLINK("https://t.co/noyvwXJDmO")</f>
        <v>https://t.co/noyvwXJDmO</v>
      </c>
      <c r="AN31" s="68"/>
      <c r="AO31" s="70">
        <v>41082.60165509259</v>
      </c>
      <c r="AP31" s="72" t="str">
        <f>HYPERLINK("https://pbs.twimg.com/profile_banners/615211487/1561919871")</f>
        <v>https://pbs.twimg.com/profile_banners/615211487/1561919871</v>
      </c>
      <c r="AQ31" s="68" t="b">
        <v>0</v>
      </c>
      <c r="AR31" s="68" t="b">
        <v>0</v>
      </c>
      <c r="AS31" s="68" t="b">
        <v>0</v>
      </c>
      <c r="AT31" s="68"/>
      <c r="AU31" s="68">
        <v>220</v>
      </c>
      <c r="AV31" s="72" t="str">
        <f>HYPERLINK("https://abs.twimg.com/images/themes/theme1/bg.png")</f>
        <v>https://abs.twimg.com/images/themes/theme1/bg.png</v>
      </c>
      <c r="AW31" s="68" t="b">
        <v>0</v>
      </c>
      <c r="AX31" s="68" t="s">
        <v>282</v>
      </c>
      <c r="AY31" s="72" t="str">
        <f>HYPERLINK("https://twitter.com/lead4changeorg")</f>
        <v>https://twitter.com/lead4changeorg</v>
      </c>
      <c r="AZ31" s="68" t="s">
        <v>65</v>
      </c>
      <c r="BA31" s="67"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8475</v>
      </c>
      <c r="B32" s="83"/>
      <c r="C32" s="83"/>
      <c r="D32" s="99"/>
      <c r="E32" s="110"/>
      <c r="F32" s="81" t="str">
        <f>HYPERLINK("https://pbs.twimg.com/profile_images/1284893349812502536/8RExJsUM_normal.jpg")</f>
        <v>https://pbs.twimg.com/profile_images/1284893349812502536/8RExJsUM_normal.jpg</v>
      </c>
      <c r="G32" s="111"/>
      <c r="H32" s="82" t="s">
        <v>8475</v>
      </c>
      <c r="I32" s="102"/>
      <c r="J32" s="112"/>
      <c r="K32" s="82" t="s">
        <v>8730</v>
      </c>
      <c r="L32" s="113">
        <v>1</v>
      </c>
      <c r="M32" s="107">
        <v>9892.853515625</v>
      </c>
      <c r="N32" s="107">
        <v>7162.63671875</v>
      </c>
      <c r="O32" s="108"/>
      <c r="P32" s="109"/>
      <c r="Q32" s="109"/>
      <c r="R32" s="114"/>
      <c r="S32" s="49">
        <v>3</v>
      </c>
      <c r="T32" s="49">
        <v>0</v>
      </c>
      <c r="U32" s="50">
        <v>0</v>
      </c>
      <c r="V32" s="50">
        <v>0.009174</v>
      </c>
      <c r="W32" s="50">
        <v>0.006407</v>
      </c>
      <c r="X32" s="50">
        <v>0.640572</v>
      </c>
      <c r="Y32" s="50">
        <v>0.6666666666666666</v>
      </c>
      <c r="Z32" s="50">
        <v>0</v>
      </c>
      <c r="AA32" s="103">
        <v>32</v>
      </c>
      <c r="AB32" s="103"/>
      <c r="AC32" s="104"/>
      <c r="AD32" s="68" t="s">
        <v>8586</v>
      </c>
      <c r="AE32" s="74" t="s">
        <v>8631</v>
      </c>
      <c r="AF32" s="68">
        <v>6533</v>
      </c>
      <c r="AG32" s="68">
        <v>6880</v>
      </c>
      <c r="AH32" s="68">
        <v>6776</v>
      </c>
      <c r="AI32" s="68">
        <v>8571</v>
      </c>
      <c r="AJ32" s="68"/>
      <c r="AK32" s="68" t="s">
        <v>8669</v>
      </c>
      <c r="AL32" s="68"/>
      <c r="AM32" s="72" t="str">
        <f>HYPERLINK("https://t.co/S9EbYKedgG")</f>
        <v>https://t.co/S9EbYKedgG</v>
      </c>
      <c r="AN32" s="68"/>
      <c r="AO32" s="70">
        <v>41649.13150462963</v>
      </c>
      <c r="AP32" s="72" t="str">
        <f>HYPERLINK("https://pbs.twimg.com/profile_banners/2272091818/1590210574")</f>
        <v>https://pbs.twimg.com/profile_banners/2272091818/1590210574</v>
      </c>
      <c r="AQ32" s="68" t="b">
        <v>1</v>
      </c>
      <c r="AR32" s="68" t="b">
        <v>0</v>
      </c>
      <c r="AS32" s="68" t="b">
        <v>1</v>
      </c>
      <c r="AT32" s="68"/>
      <c r="AU32" s="68">
        <v>16</v>
      </c>
      <c r="AV32" s="72" t="str">
        <f>HYPERLINK("https://abs.twimg.com/images/themes/theme1/bg.png")</f>
        <v>https://abs.twimg.com/images/themes/theme1/bg.png</v>
      </c>
      <c r="AW32" s="68" t="b">
        <v>0</v>
      </c>
      <c r="AX32" s="68" t="s">
        <v>282</v>
      </c>
      <c r="AY32" s="72" t="str">
        <f>HYPERLINK("https://twitter.com/drgabewillis")</f>
        <v>https://twitter.com/drgabewillis</v>
      </c>
      <c r="AZ32" s="68" t="s">
        <v>65</v>
      </c>
      <c r="BA32" s="67"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8476</v>
      </c>
      <c r="B33" s="83"/>
      <c r="C33" s="83"/>
      <c r="D33" s="99"/>
      <c r="E33" s="110"/>
      <c r="F33" s="81" t="str">
        <f>HYPERLINK("https://pbs.twimg.com/profile_images/1392960880967438337/8sFqDSML_normal.jpg")</f>
        <v>https://pbs.twimg.com/profile_images/1392960880967438337/8sFqDSML_normal.jpg</v>
      </c>
      <c r="G33" s="111"/>
      <c r="H33" s="82" t="s">
        <v>8476</v>
      </c>
      <c r="I33" s="102"/>
      <c r="J33" s="112"/>
      <c r="K33" s="82" t="s">
        <v>8731</v>
      </c>
      <c r="L33" s="113">
        <v>1</v>
      </c>
      <c r="M33" s="107">
        <v>7275.17626953125</v>
      </c>
      <c r="N33" s="107">
        <v>7749.55078125</v>
      </c>
      <c r="O33" s="108"/>
      <c r="P33" s="109"/>
      <c r="Q33" s="109"/>
      <c r="R33" s="114"/>
      <c r="S33" s="49">
        <v>3</v>
      </c>
      <c r="T33" s="49">
        <v>0</v>
      </c>
      <c r="U33" s="50">
        <v>0</v>
      </c>
      <c r="V33" s="50">
        <v>0.009174</v>
      </c>
      <c r="W33" s="50">
        <v>0.006407</v>
      </c>
      <c r="X33" s="50">
        <v>0.640572</v>
      </c>
      <c r="Y33" s="50">
        <v>0.6666666666666666</v>
      </c>
      <c r="Z33" s="50">
        <v>0</v>
      </c>
      <c r="AA33" s="103">
        <v>33</v>
      </c>
      <c r="AB33" s="103"/>
      <c r="AC33" s="104"/>
      <c r="AD33" s="68" t="s">
        <v>8587</v>
      </c>
      <c r="AE33" s="74" t="s">
        <v>8632</v>
      </c>
      <c r="AF33" s="68">
        <v>1878</v>
      </c>
      <c r="AG33" s="68">
        <v>1617</v>
      </c>
      <c r="AH33" s="68">
        <v>1467</v>
      </c>
      <c r="AI33" s="68">
        <v>1108</v>
      </c>
      <c r="AJ33" s="68"/>
      <c r="AK33" s="68" t="s">
        <v>8670</v>
      </c>
      <c r="AL33" s="68" t="s">
        <v>8349</v>
      </c>
      <c r="AM33" s="72" t="str">
        <f>HYPERLINK("https://t.co/UwhpQC7uHO")</f>
        <v>https://t.co/UwhpQC7uHO</v>
      </c>
      <c r="AN33" s="68"/>
      <c r="AO33" s="70">
        <v>43621.97256944444</v>
      </c>
      <c r="AP33" s="72" t="str">
        <f>HYPERLINK("https://pbs.twimg.com/profile_banners/1136412509680820224/1620945688")</f>
        <v>https://pbs.twimg.com/profile_banners/1136412509680820224/1620945688</v>
      </c>
      <c r="AQ33" s="68" t="b">
        <v>1</v>
      </c>
      <c r="AR33" s="68" t="b">
        <v>0</v>
      </c>
      <c r="AS33" s="68" t="b">
        <v>0</v>
      </c>
      <c r="AT33" s="68"/>
      <c r="AU33" s="68">
        <v>11</v>
      </c>
      <c r="AV33" s="68"/>
      <c r="AW33" s="68" t="b">
        <v>0</v>
      </c>
      <c r="AX33" s="68" t="s">
        <v>282</v>
      </c>
      <c r="AY33" s="72" t="str">
        <f>HYPERLINK("https://twitter.com/nonprofit_show")</f>
        <v>https://twitter.com/nonprofit_show</v>
      </c>
      <c r="AZ33" s="68" t="s">
        <v>65</v>
      </c>
      <c r="BA33" s="67"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8477</v>
      </c>
      <c r="B34" s="83"/>
      <c r="C34" s="83"/>
      <c r="D34" s="99"/>
      <c r="E34" s="110"/>
      <c r="F34" s="81" t="str">
        <f>HYPERLINK("https://pbs.twimg.com/profile_images/1305253235523952640/qLWB3fhq_normal.jpg")</f>
        <v>https://pbs.twimg.com/profile_images/1305253235523952640/qLWB3fhq_normal.jpg</v>
      </c>
      <c r="G34" s="111"/>
      <c r="H34" s="82" t="s">
        <v>8477</v>
      </c>
      <c r="I34" s="102"/>
      <c r="J34" s="112"/>
      <c r="K34" s="82" t="s">
        <v>8732</v>
      </c>
      <c r="L34" s="113">
        <v>1</v>
      </c>
      <c r="M34" s="107">
        <v>7196.732421875</v>
      </c>
      <c r="N34" s="107">
        <v>5600.46435546875</v>
      </c>
      <c r="O34" s="108"/>
      <c r="P34" s="109"/>
      <c r="Q34" s="109"/>
      <c r="R34" s="114"/>
      <c r="S34" s="49">
        <v>3</v>
      </c>
      <c r="T34" s="49">
        <v>0</v>
      </c>
      <c r="U34" s="50">
        <v>0</v>
      </c>
      <c r="V34" s="50">
        <v>0.009174</v>
      </c>
      <c r="W34" s="50">
        <v>0.006407</v>
      </c>
      <c r="X34" s="50">
        <v>0.640572</v>
      </c>
      <c r="Y34" s="50">
        <v>0.6666666666666666</v>
      </c>
      <c r="Z34" s="50">
        <v>0</v>
      </c>
      <c r="AA34" s="103">
        <v>34</v>
      </c>
      <c r="AB34" s="103"/>
      <c r="AC34" s="104"/>
      <c r="AD34" s="68" t="s">
        <v>8588</v>
      </c>
      <c r="AE34" s="74" t="s">
        <v>8633</v>
      </c>
      <c r="AF34" s="68">
        <v>2356</v>
      </c>
      <c r="AG34" s="68">
        <v>468</v>
      </c>
      <c r="AH34" s="68">
        <v>53</v>
      </c>
      <c r="AI34" s="68">
        <v>40</v>
      </c>
      <c r="AJ34" s="68"/>
      <c r="AK34" s="68" t="s">
        <v>8671</v>
      </c>
      <c r="AL34" s="68"/>
      <c r="AM34" s="72" t="str">
        <f>HYPERLINK("https://t.co/BIShtchrUg")</f>
        <v>https://t.co/BIShtchrUg</v>
      </c>
      <c r="AN34" s="68"/>
      <c r="AO34" s="70">
        <v>43408.7569212963</v>
      </c>
      <c r="AP34" s="72" t="str">
        <f>HYPERLINK("https://pbs.twimg.com/profile_banners/1059145746027503616/1600031597")</f>
        <v>https://pbs.twimg.com/profile_banners/1059145746027503616/1600031597</v>
      </c>
      <c r="AQ34" s="68" t="b">
        <v>1</v>
      </c>
      <c r="AR34" s="68" t="b">
        <v>0</v>
      </c>
      <c r="AS34" s="68" t="b">
        <v>0</v>
      </c>
      <c r="AT34" s="68"/>
      <c r="AU34" s="68">
        <v>1</v>
      </c>
      <c r="AV34" s="68"/>
      <c r="AW34" s="68" t="b">
        <v>0</v>
      </c>
      <c r="AX34" s="68" t="s">
        <v>282</v>
      </c>
      <c r="AY34" s="72" t="str">
        <f>HYPERLINK("https://twitter.com/edgather")</f>
        <v>https://twitter.com/edgather</v>
      </c>
      <c r="AZ34" s="68" t="s">
        <v>65</v>
      </c>
      <c r="BA34" s="67"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8478</v>
      </c>
      <c r="B35" s="83"/>
      <c r="C35" s="83"/>
      <c r="D35" s="99"/>
      <c r="E35" s="110"/>
      <c r="F35" s="81" t="str">
        <f>HYPERLINK("https://pbs.twimg.com/profile_images/1139610075029475329/yQ6QrGxo_normal.png")</f>
        <v>https://pbs.twimg.com/profile_images/1139610075029475329/yQ6QrGxo_normal.png</v>
      </c>
      <c r="G35" s="111"/>
      <c r="H35" s="82" t="s">
        <v>8478</v>
      </c>
      <c r="I35" s="102"/>
      <c r="J35" s="112"/>
      <c r="K35" s="82" t="s">
        <v>8733</v>
      </c>
      <c r="L35" s="113">
        <v>1</v>
      </c>
      <c r="M35" s="107">
        <v>8423.97265625</v>
      </c>
      <c r="N35" s="107">
        <v>2918.783203125</v>
      </c>
      <c r="O35" s="108"/>
      <c r="P35" s="109"/>
      <c r="Q35" s="109"/>
      <c r="R35" s="114"/>
      <c r="S35" s="49">
        <v>3</v>
      </c>
      <c r="T35" s="49">
        <v>0</v>
      </c>
      <c r="U35" s="50">
        <v>0</v>
      </c>
      <c r="V35" s="50">
        <v>0.009174</v>
      </c>
      <c r="W35" s="50">
        <v>0.006407</v>
      </c>
      <c r="X35" s="50">
        <v>0.640572</v>
      </c>
      <c r="Y35" s="50">
        <v>0.6666666666666666</v>
      </c>
      <c r="Z35" s="50">
        <v>0</v>
      </c>
      <c r="AA35" s="103">
        <v>35</v>
      </c>
      <c r="AB35" s="103"/>
      <c r="AC35" s="104"/>
      <c r="AD35" s="68" t="s">
        <v>8589</v>
      </c>
      <c r="AE35" s="74" t="s">
        <v>8634</v>
      </c>
      <c r="AF35" s="68">
        <v>6927</v>
      </c>
      <c r="AG35" s="68">
        <v>7056</v>
      </c>
      <c r="AH35" s="68">
        <v>8747</v>
      </c>
      <c r="AI35" s="68">
        <v>16220</v>
      </c>
      <c r="AJ35" s="68"/>
      <c r="AK35" s="68" t="s">
        <v>8672</v>
      </c>
      <c r="AL35" s="68" t="s">
        <v>8697</v>
      </c>
      <c r="AM35" s="72" t="str">
        <f>HYPERLINK("https://t.co/Zn47HTvYLH")</f>
        <v>https://t.co/Zn47HTvYLH</v>
      </c>
      <c r="AN35" s="68"/>
      <c r="AO35" s="70">
        <v>40448.11381944444</v>
      </c>
      <c r="AP35" s="72" t="str">
        <f>HYPERLINK("https://pbs.twimg.com/profile_banners/195590957/1356177761")</f>
        <v>https://pbs.twimg.com/profile_banners/195590957/1356177761</v>
      </c>
      <c r="AQ35" s="68" t="b">
        <v>1</v>
      </c>
      <c r="AR35" s="68" t="b">
        <v>0</v>
      </c>
      <c r="AS35" s="68" t="b">
        <v>1</v>
      </c>
      <c r="AT35" s="68"/>
      <c r="AU35" s="68">
        <v>214</v>
      </c>
      <c r="AV35" s="72" t="str">
        <f>HYPERLINK("https://abs.twimg.com/images/themes/theme1/bg.png")</f>
        <v>https://abs.twimg.com/images/themes/theme1/bg.png</v>
      </c>
      <c r="AW35" s="68" t="b">
        <v>0</v>
      </c>
      <c r="AX35" s="68" t="s">
        <v>282</v>
      </c>
      <c r="AY35" s="72" t="str">
        <f>HYPERLINK("https://twitter.com/loukaparry")</f>
        <v>https://twitter.com/loukaparry</v>
      </c>
      <c r="AZ35" s="68" t="s">
        <v>65</v>
      </c>
      <c r="BA35" s="67"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8479</v>
      </c>
      <c r="B36" s="83"/>
      <c r="C36" s="83"/>
      <c r="D36" s="99"/>
      <c r="E36" s="110"/>
      <c r="F36" s="81" t="str">
        <f>HYPERLINK("https://pbs.twimg.com/profile_images/602287589601583104/svD2RJOx_normal.jpg")</f>
        <v>https://pbs.twimg.com/profile_images/602287589601583104/svD2RJOx_normal.jpg</v>
      </c>
      <c r="G36" s="111"/>
      <c r="H36" s="82" t="s">
        <v>8479</v>
      </c>
      <c r="I36" s="102"/>
      <c r="J36" s="112"/>
      <c r="K36" s="82" t="s">
        <v>8734</v>
      </c>
      <c r="L36" s="113">
        <v>1</v>
      </c>
      <c r="M36" s="107">
        <v>9257.791015625</v>
      </c>
      <c r="N36" s="107">
        <v>3391.950439453125</v>
      </c>
      <c r="O36" s="108"/>
      <c r="P36" s="109"/>
      <c r="Q36" s="109"/>
      <c r="R36" s="114"/>
      <c r="S36" s="49">
        <v>3</v>
      </c>
      <c r="T36" s="49">
        <v>0</v>
      </c>
      <c r="U36" s="50">
        <v>0</v>
      </c>
      <c r="V36" s="50">
        <v>0.009174</v>
      </c>
      <c r="W36" s="50">
        <v>0.006407</v>
      </c>
      <c r="X36" s="50">
        <v>0.640572</v>
      </c>
      <c r="Y36" s="50">
        <v>0.6666666666666666</v>
      </c>
      <c r="Z36" s="50">
        <v>0</v>
      </c>
      <c r="AA36" s="103">
        <v>36</v>
      </c>
      <c r="AB36" s="103"/>
      <c r="AC36" s="104"/>
      <c r="AD36" s="68" t="s">
        <v>8590</v>
      </c>
      <c r="AE36" s="74" t="s">
        <v>8635</v>
      </c>
      <c r="AF36" s="68">
        <v>2452</v>
      </c>
      <c r="AG36" s="68">
        <v>9250</v>
      </c>
      <c r="AH36" s="68">
        <v>2513</v>
      </c>
      <c r="AI36" s="68">
        <v>3109</v>
      </c>
      <c r="AJ36" s="68"/>
      <c r="AK36" s="68" t="s">
        <v>8673</v>
      </c>
      <c r="AL36" s="68" t="s">
        <v>8350</v>
      </c>
      <c r="AM36" s="72" t="str">
        <f>HYPERLINK("http://t.co/8FSMcvjRQK")</f>
        <v>http://t.co/8FSMcvjRQK</v>
      </c>
      <c r="AN36" s="68"/>
      <c r="AO36" s="70">
        <v>41667.52324074074</v>
      </c>
      <c r="AP36" s="72" t="str">
        <f>HYPERLINK("https://pbs.twimg.com/profile_banners/2315435617/1581421001")</f>
        <v>https://pbs.twimg.com/profile_banners/2315435617/1581421001</v>
      </c>
      <c r="AQ36" s="68" t="b">
        <v>0</v>
      </c>
      <c r="AR36" s="68" t="b">
        <v>0</v>
      </c>
      <c r="AS36" s="68" t="b">
        <v>1</v>
      </c>
      <c r="AT36" s="68"/>
      <c r="AU36" s="68">
        <v>55</v>
      </c>
      <c r="AV36" s="72" t="str">
        <f>HYPERLINK("https://abs.twimg.com/images/themes/theme1/bg.png")</f>
        <v>https://abs.twimg.com/images/themes/theme1/bg.png</v>
      </c>
      <c r="AW36" s="68" t="b">
        <v>0</v>
      </c>
      <c r="AX36" s="68" t="s">
        <v>282</v>
      </c>
      <c r="AY36" s="72" t="str">
        <f>HYPERLINK("https://twitter.com/unfpasierraleon")</f>
        <v>https://twitter.com/unfpasierraleon</v>
      </c>
      <c r="AZ36" s="68" t="s">
        <v>65</v>
      </c>
      <c r="BA36" s="67"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8480</v>
      </c>
      <c r="B37" s="83"/>
      <c r="C37" s="83"/>
      <c r="D37" s="99"/>
      <c r="E37" s="110"/>
      <c r="F37" s="81" t="str">
        <f>HYPERLINK("https://pbs.twimg.com/profile_images/1398884602811453440/A5aUtVUB_normal.jpg")</f>
        <v>https://pbs.twimg.com/profile_images/1398884602811453440/A5aUtVUB_normal.jpg</v>
      </c>
      <c r="G37" s="111"/>
      <c r="H37" s="82" t="s">
        <v>8480</v>
      </c>
      <c r="I37" s="102"/>
      <c r="J37" s="112"/>
      <c r="K37" s="82" t="s">
        <v>8735</v>
      </c>
      <c r="L37" s="113">
        <v>1</v>
      </c>
      <c r="M37" s="107">
        <v>7834.30126953125</v>
      </c>
      <c r="N37" s="107">
        <v>9362.2236328125</v>
      </c>
      <c r="O37" s="108"/>
      <c r="P37" s="109"/>
      <c r="Q37" s="109"/>
      <c r="R37" s="114"/>
      <c r="S37" s="49">
        <v>3</v>
      </c>
      <c r="T37" s="49">
        <v>0</v>
      </c>
      <c r="U37" s="50">
        <v>0</v>
      </c>
      <c r="V37" s="50">
        <v>0.009174</v>
      </c>
      <c r="W37" s="50">
        <v>0.006407</v>
      </c>
      <c r="X37" s="50">
        <v>0.640572</v>
      </c>
      <c r="Y37" s="50">
        <v>0.6666666666666666</v>
      </c>
      <c r="Z37" s="50">
        <v>0</v>
      </c>
      <c r="AA37" s="103">
        <v>37</v>
      </c>
      <c r="AB37" s="103"/>
      <c r="AC37" s="104"/>
      <c r="AD37" s="68" t="s">
        <v>8591</v>
      </c>
      <c r="AE37" s="74" t="s">
        <v>8636</v>
      </c>
      <c r="AF37" s="68">
        <v>236</v>
      </c>
      <c r="AG37" s="68">
        <v>31</v>
      </c>
      <c r="AH37" s="68">
        <v>64</v>
      </c>
      <c r="AI37" s="68">
        <v>408</v>
      </c>
      <c r="AJ37" s="68"/>
      <c r="AK37" s="68" t="s">
        <v>8674</v>
      </c>
      <c r="AL37" s="68" t="s">
        <v>8135</v>
      </c>
      <c r="AM37" s="72" t="str">
        <f>HYPERLINK("https://t.co/vJNv72nnkb")</f>
        <v>https://t.co/vJNv72nnkb</v>
      </c>
      <c r="AN37" s="68"/>
      <c r="AO37" s="70">
        <v>44346.25709490741</v>
      </c>
      <c r="AP37" s="72" t="str">
        <f>HYPERLINK("https://pbs.twimg.com/profile_banners/1398884332421459968/1623288646")</f>
        <v>https://pbs.twimg.com/profile_banners/1398884332421459968/1623288646</v>
      </c>
      <c r="AQ37" s="68" t="b">
        <v>1</v>
      </c>
      <c r="AR37" s="68" t="b">
        <v>0</v>
      </c>
      <c r="AS37" s="68" t="b">
        <v>1</v>
      </c>
      <c r="AT37" s="68"/>
      <c r="AU37" s="68">
        <v>0</v>
      </c>
      <c r="AV37" s="68"/>
      <c r="AW37" s="68" t="b">
        <v>0</v>
      </c>
      <c r="AX37" s="68" t="s">
        <v>282</v>
      </c>
      <c r="AY37" s="72" t="str">
        <f>HYPERLINK("https://twitter.com/jussconnect")</f>
        <v>https://twitter.com/jussconnect</v>
      </c>
      <c r="AZ37" s="68" t="s">
        <v>65</v>
      </c>
      <c r="BA37" s="67"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8445</v>
      </c>
      <c r="B38" s="83"/>
      <c r="C38" s="83"/>
      <c r="D38" s="99">
        <v>958.8682807660628</v>
      </c>
      <c r="E38" s="110"/>
      <c r="F38" s="81" t="str">
        <f>HYPERLINK("https://pbs.twimg.com/profile_images/1326793070101270528/XND8yimk_normal.jpg")</f>
        <v>https://pbs.twimg.com/profile_images/1326793070101270528/XND8yimk_normal.jpg</v>
      </c>
      <c r="G38" s="111"/>
      <c r="H38" s="82" t="s">
        <v>8445</v>
      </c>
      <c r="I38" s="102"/>
      <c r="J38" s="112"/>
      <c r="K38" s="82" t="s">
        <v>8736</v>
      </c>
      <c r="L38" s="113">
        <v>2101.591247669196</v>
      </c>
      <c r="M38" s="107">
        <v>8315.630859375</v>
      </c>
      <c r="N38" s="107">
        <v>6240.98388671875</v>
      </c>
      <c r="O38" s="108"/>
      <c r="P38" s="109"/>
      <c r="Q38" s="109"/>
      <c r="R38" s="114"/>
      <c r="S38" s="49">
        <v>2</v>
      </c>
      <c r="T38" s="49">
        <v>12</v>
      </c>
      <c r="U38" s="50">
        <v>192.861538</v>
      </c>
      <c r="V38" s="50">
        <v>0.013514</v>
      </c>
      <c r="W38" s="50">
        <v>0.015334</v>
      </c>
      <c r="X38" s="50">
        <v>2.500962</v>
      </c>
      <c r="Y38" s="50">
        <v>0.14743589743589744</v>
      </c>
      <c r="Z38" s="50">
        <v>0.07692307692307693</v>
      </c>
      <c r="AA38" s="103">
        <v>38</v>
      </c>
      <c r="AB38" s="103"/>
      <c r="AC38" s="104"/>
      <c r="AD38" s="68" t="s">
        <v>8592</v>
      </c>
      <c r="AE38" s="74" t="s">
        <v>8637</v>
      </c>
      <c r="AF38" s="68">
        <v>5001</v>
      </c>
      <c r="AG38" s="68">
        <v>2715</v>
      </c>
      <c r="AH38" s="68">
        <v>1612</v>
      </c>
      <c r="AI38" s="68">
        <v>6805</v>
      </c>
      <c r="AJ38" s="68"/>
      <c r="AK38" s="68" t="s">
        <v>8675</v>
      </c>
      <c r="AL38" s="68" t="s">
        <v>8129</v>
      </c>
      <c r="AM38" s="72" t="str">
        <f>HYPERLINK("https://t.co/Ks0CA6geUO")</f>
        <v>https://t.co/Ks0CA6geUO</v>
      </c>
      <c r="AN38" s="68"/>
      <c r="AO38" s="70">
        <v>42496.96087962963</v>
      </c>
      <c r="AP38" s="72" t="str">
        <f>HYPERLINK("https://pbs.twimg.com/profile_banners/728721924638052352/1599472051")</f>
        <v>https://pbs.twimg.com/profile_banners/728721924638052352/1599472051</v>
      </c>
      <c r="AQ38" s="68" t="b">
        <v>1</v>
      </c>
      <c r="AR38" s="68" t="b">
        <v>0</v>
      </c>
      <c r="AS38" s="68" t="b">
        <v>0</v>
      </c>
      <c r="AT38" s="68"/>
      <c r="AU38" s="68">
        <v>100</v>
      </c>
      <c r="AV38" s="68"/>
      <c r="AW38" s="68" t="b">
        <v>0</v>
      </c>
      <c r="AX38" s="68" t="s">
        <v>282</v>
      </c>
      <c r="AY38" s="72" t="str">
        <f>HYPERLINK("https://twitter.com/parlay_me")</f>
        <v>https://twitter.com/parlay_me</v>
      </c>
      <c r="AZ38" s="68" t="s">
        <v>66</v>
      </c>
      <c r="BA38" s="67" t="str">
        <f>REPLACE(INDEX(GroupVertices[Group],MATCH(Vertices[[#This Row],[Vertex]],GroupVertices[Vertex],0)),1,1,"")</f>
        <v>3</v>
      </c>
      <c r="BB38" s="49">
        <v>0</v>
      </c>
      <c r="BC38" s="50">
        <v>0</v>
      </c>
      <c r="BD38" s="49">
        <v>1</v>
      </c>
      <c r="BE38" s="50">
        <v>3.4482758620689653</v>
      </c>
      <c r="BF38" s="49">
        <v>0</v>
      </c>
      <c r="BG38" s="50">
        <v>0</v>
      </c>
      <c r="BH38" s="49">
        <v>28</v>
      </c>
      <c r="BI38" s="50">
        <v>96.55172413793103</v>
      </c>
      <c r="BJ38" s="49">
        <v>29</v>
      </c>
      <c r="BK38" s="49" t="s">
        <v>8250</v>
      </c>
      <c r="BL38" s="49" t="s">
        <v>8250</v>
      </c>
      <c r="BM38" s="49" t="s">
        <v>8089</v>
      </c>
      <c r="BN38" s="49" t="s">
        <v>8089</v>
      </c>
      <c r="BO38" s="49"/>
      <c r="BP38" s="49"/>
      <c r="BQ38" s="94" t="s">
        <v>8905</v>
      </c>
      <c r="BR38" s="94" t="s">
        <v>8905</v>
      </c>
      <c r="BS38" s="94" t="s">
        <v>8891</v>
      </c>
      <c r="BT38" s="94" t="s">
        <v>8891</v>
      </c>
      <c r="BU38" s="2"/>
      <c r="BV38" s="3"/>
      <c r="BW38" s="3"/>
      <c r="BX38" s="3"/>
      <c r="BY38" s="3"/>
    </row>
    <row r="39" spans="1:77" ht="15">
      <c r="A39" s="66" t="s">
        <v>8481</v>
      </c>
      <c r="B39" s="83"/>
      <c r="C39" s="83"/>
      <c r="D39" s="99"/>
      <c r="E39" s="110"/>
      <c r="F39" s="81" t="str">
        <f>HYPERLINK("https://pbs.twimg.com/profile_images/1360956549276053506/vwbDs6TH_normal.jpg")</f>
        <v>https://pbs.twimg.com/profile_images/1360956549276053506/vwbDs6TH_normal.jpg</v>
      </c>
      <c r="G39" s="111"/>
      <c r="H39" s="82" t="s">
        <v>8481</v>
      </c>
      <c r="I39" s="102"/>
      <c r="J39" s="112"/>
      <c r="K39" s="82" t="s">
        <v>8737</v>
      </c>
      <c r="L39" s="113">
        <v>1</v>
      </c>
      <c r="M39" s="107">
        <v>8666.7265625</v>
      </c>
      <c r="N39" s="107">
        <v>9854.505859375</v>
      </c>
      <c r="O39" s="108"/>
      <c r="P39" s="109"/>
      <c r="Q39" s="109"/>
      <c r="R39" s="114"/>
      <c r="S39" s="49">
        <v>3</v>
      </c>
      <c r="T39" s="49">
        <v>0</v>
      </c>
      <c r="U39" s="50">
        <v>0</v>
      </c>
      <c r="V39" s="50">
        <v>0.009174</v>
      </c>
      <c r="W39" s="50">
        <v>0.006407</v>
      </c>
      <c r="X39" s="50">
        <v>0.640572</v>
      </c>
      <c r="Y39" s="50">
        <v>0.6666666666666666</v>
      </c>
      <c r="Z39" s="50">
        <v>0</v>
      </c>
      <c r="AA39" s="103">
        <v>39</v>
      </c>
      <c r="AB39" s="103"/>
      <c r="AC39" s="104"/>
      <c r="AD39" s="68" t="s">
        <v>8593</v>
      </c>
      <c r="AE39" s="74" t="s">
        <v>8638</v>
      </c>
      <c r="AF39" s="68">
        <v>1840</v>
      </c>
      <c r="AG39" s="68">
        <v>2575</v>
      </c>
      <c r="AH39" s="68">
        <v>389</v>
      </c>
      <c r="AI39" s="68">
        <v>386</v>
      </c>
      <c r="AJ39" s="68"/>
      <c r="AK39" s="68" t="s">
        <v>8676</v>
      </c>
      <c r="AL39" s="68" t="s">
        <v>277</v>
      </c>
      <c r="AM39" s="72" t="str">
        <f>HYPERLINK("https://t.co/tMjYk00OOE")</f>
        <v>https://t.co/tMjYk00OOE</v>
      </c>
      <c r="AN39" s="68"/>
      <c r="AO39" s="70">
        <v>44234.595138888886</v>
      </c>
      <c r="AP39" s="72" t="str">
        <f>HYPERLINK("https://pbs.twimg.com/profile_banners/1358419415080050690/1617581136")</f>
        <v>https://pbs.twimg.com/profile_banners/1358419415080050690/1617581136</v>
      </c>
      <c r="AQ39" s="68" t="b">
        <v>1</v>
      </c>
      <c r="AR39" s="68" t="b">
        <v>0</v>
      </c>
      <c r="AS39" s="68" t="b">
        <v>0</v>
      </c>
      <c r="AT39" s="68"/>
      <c r="AU39" s="68">
        <v>11</v>
      </c>
      <c r="AV39" s="68"/>
      <c r="AW39" s="68" t="b">
        <v>0</v>
      </c>
      <c r="AX39" s="68" t="s">
        <v>282</v>
      </c>
      <c r="AY39" s="72" t="str">
        <f>HYPERLINK("https://twitter.com/insideprincipal")</f>
        <v>https://twitter.com/insideprincipal</v>
      </c>
      <c r="AZ39" s="68" t="s">
        <v>65</v>
      </c>
      <c r="BA39" s="67"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8288</v>
      </c>
      <c r="B40" s="83"/>
      <c r="C40" s="83"/>
      <c r="D40" s="99">
        <v>1000</v>
      </c>
      <c r="E40" s="110"/>
      <c r="F40" s="81" t="str">
        <f>HYPERLINK("https://pbs.twimg.com/profile_images/827178657785462785/sVHtOVFb_normal.jpg")</f>
        <v>https://pbs.twimg.com/profile_images/827178657785462785/sVHtOVFb_normal.jpg</v>
      </c>
      <c r="G40" s="111"/>
      <c r="H40" s="82" t="s">
        <v>8288</v>
      </c>
      <c r="I40" s="102"/>
      <c r="J40" s="112"/>
      <c r="K40" s="82" t="s">
        <v>8359</v>
      </c>
      <c r="L40" s="113">
        <v>9999</v>
      </c>
      <c r="M40" s="107">
        <v>5417.85009765625</v>
      </c>
      <c r="N40" s="107">
        <v>6354.48779296875</v>
      </c>
      <c r="O40" s="108"/>
      <c r="P40" s="109"/>
      <c r="Q40" s="109"/>
      <c r="R40" s="114"/>
      <c r="S40" s="49">
        <v>11</v>
      </c>
      <c r="T40" s="49">
        <v>10</v>
      </c>
      <c r="U40" s="50">
        <v>917.946154</v>
      </c>
      <c r="V40" s="50">
        <v>0.016949</v>
      </c>
      <c r="W40" s="50">
        <v>0.01466</v>
      </c>
      <c r="X40" s="50">
        <v>4.154956</v>
      </c>
      <c r="Y40" s="50">
        <v>0.0661764705882353</v>
      </c>
      <c r="Z40" s="50">
        <v>0.11764705882352941</v>
      </c>
      <c r="AA40" s="103">
        <v>40</v>
      </c>
      <c r="AB40" s="103"/>
      <c r="AC40" s="104"/>
      <c r="AD40" s="68" t="s">
        <v>8330</v>
      </c>
      <c r="AE40" s="74" t="s">
        <v>8337</v>
      </c>
      <c r="AF40" s="68">
        <v>718</v>
      </c>
      <c r="AG40" s="68">
        <v>1865</v>
      </c>
      <c r="AH40" s="68">
        <v>1435</v>
      </c>
      <c r="AI40" s="68">
        <v>2442</v>
      </c>
      <c r="AJ40" s="68"/>
      <c r="AK40" s="68" t="s">
        <v>8346</v>
      </c>
      <c r="AL40" s="68" t="s">
        <v>278</v>
      </c>
      <c r="AM40" s="72" t="str">
        <f>HYPERLINK("https://t.co/j5HluU0c6G")</f>
        <v>https://t.co/j5HluU0c6G</v>
      </c>
      <c r="AN40" s="68"/>
      <c r="AO40" s="70">
        <v>42648.42668981481</v>
      </c>
      <c r="AP40" s="72" t="str">
        <f>HYPERLINK("https://pbs.twimg.com/profile_banners/783611296457617408/1486049698")</f>
        <v>https://pbs.twimg.com/profile_banners/783611296457617408/1486049698</v>
      </c>
      <c r="AQ40" s="68" t="b">
        <v>1</v>
      </c>
      <c r="AR40" s="68" t="b">
        <v>0</v>
      </c>
      <c r="AS40" s="68" t="b">
        <v>1</v>
      </c>
      <c r="AT40" s="68"/>
      <c r="AU40" s="68">
        <v>16</v>
      </c>
      <c r="AV40" s="68"/>
      <c r="AW40" s="68" t="b">
        <v>0</v>
      </c>
      <c r="AX40" s="68" t="s">
        <v>282</v>
      </c>
      <c r="AY40" s="72" t="str">
        <f>HYPERLINK("https://twitter.com/gsf_talks")</f>
        <v>https://twitter.com/gsf_talks</v>
      </c>
      <c r="AZ40" s="68" t="s">
        <v>66</v>
      </c>
      <c r="BA40" s="67" t="str">
        <f>REPLACE(INDEX(GroupVertices[Group],MATCH(Vertices[[#This Row],[Vertex]],GroupVertices[Vertex],0)),1,1,"")</f>
        <v>2</v>
      </c>
      <c r="BB40" s="49">
        <v>26</v>
      </c>
      <c r="BC40" s="50">
        <v>5.338809034907597</v>
      </c>
      <c r="BD40" s="49">
        <v>0</v>
      </c>
      <c r="BE40" s="50">
        <v>0</v>
      </c>
      <c r="BF40" s="49">
        <v>0</v>
      </c>
      <c r="BG40" s="50">
        <v>0</v>
      </c>
      <c r="BH40" s="49">
        <v>461</v>
      </c>
      <c r="BI40" s="50">
        <v>94.6611909650924</v>
      </c>
      <c r="BJ40" s="49">
        <v>487</v>
      </c>
      <c r="BK40" s="49" t="s">
        <v>8900</v>
      </c>
      <c r="BL40" s="49" t="s">
        <v>8900</v>
      </c>
      <c r="BM40" s="49" t="s">
        <v>8901</v>
      </c>
      <c r="BN40" s="49" t="s">
        <v>8901</v>
      </c>
      <c r="BO40" s="49" t="s">
        <v>8902</v>
      </c>
      <c r="BP40" s="49" t="s">
        <v>8902</v>
      </c>
      <c r="BQ40" s="94" t="s">
        <v>8906</v>
      </c>
      <c r="BR40" s="94" t="s">
        <v>8913</v>
      </c>
      <c r="BS40" s="94" t="s">
        <v>8916</v>
      </c>
      <c r="BT40" s="94" t="s">
        <v>8920</v>
      </c>
      <c r="BU40" s="2"/>
      <c r="BV40" s="3"/>
      <c r="BW40" s="3"/>
      <c r="BX40" s="3"/>
      <c r="BY40" s="3"/>
    </row>
    <row r="41" spans="1:77" ht="15">
      <c r="A41" s="66" t="s">
        <v>8080</v>
      </c>
      <c r="B41" s="83"/>
      <c r="C41" s="83"/>
      <c r="D41" s="99">
        <v>958.8682807660628</v>
      </c>
      <c r="E41" s="110"/>
      <c r="F41" s="81" t="str">
        <f>HYPERLINK("https://pbs.twimg.com/profile_images/1413133565441712147/rKhs8qdb_normal.jpg")</f>
        <v>https://pbs.twimg.com/profile_images/1413133565441712147/rKhs8qdb_normal.jpg</v>
      </c>
      <c r="G41" s="111"/>
      <c r="H41" s="82" t="s">
        <v>8080</v>
      </c>
      <c r="I41" s="102"/>
      <c r="J41" s="112"/>
      <c r="K41" s="82" t="s">
        <v>8738</v>
      </c>
      <c r="L41" s="113">
        <v>2101.591247669196</v>
      </c>
      <c r="M41" s="107">
        <v>8613.513671875</v>
      </c>
      <c r="N41" s="107">
        <v>6956.59619140625</v>
      </c>
      <c r="O41" s="108"/>
      <c r="P41" s="109"/>
      <c r="Q41" s="109"/>
      <c r="R41" s="114"/>
      <c r="S41" s="49">
        <v>2</v>
      </c>
      <c r="T41" s="49">
        <v>12</v>
      </c>
      <c r="U41" s="50">
        <v>192.861538</v>
      </c>
      <c r="V41" s="50">
        <v>0.013514</v>
      </c>
      <c r="W41" s="50">
        <v>0.015334</v>
      </c>
      <c r="X41" s="50">
        <v>2.500962</v>
      </c>
      <c r="Y41" s="50">
        <v>0.14743589743589744</v>
      </c>
      <c r="Z41" s="50">
        <v>0.07692307692307693</v>
      </c>
      <c r="AA41" s="103">
        <v>41</v>
      </c>
      <c r="AB41" s="103"/>
      <c r="AC41" s="104"/>
      <c r="AD41" s="68" t="s">
        <v>8103</v>
      </c>
      <c r="AE41" s="74" t="s">
        <v>8112</v>
      </c>
      <c r="AF41" s="68">
        <v>526</v>
      </c>
      <c r="AG41" s="68">
        <v>92</v>
      </c>
      <c r="AH41" s="68">
        <v>170</v>
      </c>
      <c r="AI41" s="68">
        <v>164</v>
      </c>
      <c r="AJ41" s="68"/>
      <c r="AK41" s="68" t="s">
        <v>8120</v>
      </c>
      <c r="AL41" s="68"/>
      <c r="AM41" s="72" t="str">
        <f>HYPERLINK("https://t.co/7YRZYOhXlV")</f>
        <v>https://t.co/7YRZYOhXlV</v>
      </c>
      <c r="AN41" s="68"/>
      <c r="AO41" s="70">
        <v>43867.832604166666</v>
      </c>
      <c r="AP41" s="72" t="str">
        <f>HYPERLINK("https://pbs.twimg.com/profile_banners/1225509143311769603/1587810179")</f>
        <v>https://pbs.twimg.com/profile_banners/1225509143311769603/1587810179</v>
      </c>
      <c r="AQ41" s="68" t="b">
        <v>1</v>
      </c>
      <c r="AR41" s="68" t="b">
        <v>0</v>
      </c>
      <c r="AS41" s="68" t="b">
        <v>1</v>
      </c>
      <c r="AT41" s="68"/>
      <c r="AU41" s="68">
        <v>0</v>
      </c>
      <c r="AV41" s="68"/>
      <c r="AW41" s="68" t="b">
        <v>0</v>
      </c>
      <c r="AX41" s="68" t="s">
        <v>282</v>
      </c>
      <c r="AY41" s="72" t="str">
        <f>HYPERLINK("https://twitter.com/abdulai_kemoh")</f>
        <v>https://twitter.com/abdulai_kemoh</v>
      </c>
      <c r="AZ41" s="68" t="s">
        <v>66</v>
      </c>
      <c r="BA41" s="67" t="str">
        <f>REPLACE(INDEX(GroupVertices[Group],MATCH(Vertices[[#This Row],[Vertex]],GroupVertices[Vertex],0)),1,1,"")</f>
        <v>3</v>
      </c>
      <c r="BB41" s="49">
        <v>0</v>
      </c>
      <c r="BC41" s="50">
        <v>0</v>
      </c>
      <c r="BD41" s="49">
        <v>1</v>
      </c>
      <c r="BE41" s="50">
        <v>3.4482758620689653</v>
      </c>
      <c r="BF41" s="49">
        <v>0</v>
      </c>
      <c r="BG41" s="50">
        <v>0</v>
      </c>
      <c r="BH41" s="49">
        <v>28</v>
      </c>
      <c r="BI41" s="50">
        <v>96.55172413793103</v>
      </c>
      <c r="BJ41" s="49">
        <v>29</v>
      </c>
      <c r="BK41" s="49" t="s">
        <v>8250</v>
      </c>
      <c r="BL41" s="49" t="s">
        <v>8250</v>
      </c>
      <c r="BM41" s="49" t="s">
        <v>8089</v>
      </c>
      <c r="BN41" s="49" t="s">
        <v>8089</v>
      </c>
      <c r="BO41" s="49"/>
      <c r="BP41" s="49"/>
      <c r="BQ41" s="94" t="s">
        <v>8905</v>
      </c>
      <c r="BR41" s="94" t="s">
        <v>8905</v>
      </c>
      <c r="BS41" s="94" t="s">
        <v>8891</v>
      </c>
      <c r="BT41" s="94" t="s">
        <v>8891</v>
      </c>
      <c r="BU41" s="2"/>
      <c r="BV41" s="3"/>
      <c r="BW41" s="3"/>
      <c r="BX41" s="3"/>
      <c r="BY41" s="3"/>
    </row>
    <row r="42" spans="1:77" ht="15">
      <c r="A42" s="66" t="s">
        <v>8281</v>
      </c>
      <c r="B42" s="83"/>
      <c r="C42" s="83"/>
      <c r="D42" s="99">
        <v>1000</v>
      </c>
      <c r="E42" s="110"/>
      <c r="F42" s="81" t="str">
        <f>HYPERLINK("https://pbs.twimg.com/profile_images/666299605626298368/PdxOVLW7_normal.jpg")</f>
        <v>https://pbs.twimg.com/profile_images/666299605626298368/PdxOVLW7_normal.jpg</v>
      </c>
      <c r="G42" s="111"/>
      <c r="H42" s="82" t="s">
        <v>8281</v>
      </c>
      <c r="I42" s="102"/>
      <c r="J42" s="112"/>
      <c r="K42" s="82" t="s">
        <v>8739</v>
      </c>
      <c r="L42" s="113">
        <v>6017.746184035976</v>
      </c>
      <c r="M42" s="107">
        <v>6931.42529296875</v>
      </c>
      <c r="N42" s="107">
        <v>1459.403076171875</v>
      </c>
      <c r="O42" s="108"/>
      <c r="P42" s="109"/>
      <c r="Q42" s="109"/>
      <c r="R42" s="114"/>
      <c r="S42" s="49">
        <v>1</v>
      </c>
      <c r="T42" s="49">
        <v>13</v>
      </c>
      <c r="U42" s="50">
        <v>552.415385</v>
      </c>
      <c r="V42" s="50">
        <v>0.013333</v>
      </c>
      <c r="W42" s="50">
        <v>0.005022</v>
      </c>
      <c r="X42" s="50">
        <v>4.183712</v>
      </c>
      <c r="Y42" s="50">
        <v>0.019230769230769232</v>
      </c>
      <c r="Z42" s="50">
        <v>0.07692307692307693</v>
      </c>
      <c r="AA42" s="103">
        <v>42</v>
      </c>
      <c r="AB42" s="103"/>
      <c r="AC42" s="104"/>
      <c r="AD42" s="68" t="s">
        <v>8328</v>
      </c>
      <c r="AE42" s="74" t="s">
        <v>8336</v>
      </c>
      <c r="AF42" s="68">
        <v>2124</v>
      </c>
      <c r="AG42" s="68">
        <v>2036</v>
      </c>
      <c r="AH42" s="68">
        <v>8127</v>
      </c>
      <c r="AI42" s="68">
        <v>7638</v>
      </c>
      <c r="AJ42" s="68"/>
      <c r="AK42" s="68" t="s">
        <v>8344</v>
      </c>
      <c r="AL42" s="68" t="s">
        <v>279</v>
      </c>
      <c r="AM42" s="72" t="str">
        <f>HYPERLINK("https://t.co/6hrYbgy5V7")</f>
        <v>https://t.co/6hrYbgy5V7</v>
      </c>
      <c r="AN42" s="68"/>
      <c r="AO42" s="70">
        <v>40004.413090277776</v>
      </c>
      <c r="AP42" s="72" t="str">
        <f>HYPERLINK("https://pbs.twimg.com/profile_banners/55521727/1448451791")</f>
        <v>https://pbs.twimg.com/profile_banners/55521727/1448451791</v>
      </c>
      <c r="AQ42" s="68" t="b">
        <v>0</v>
      </c>
      <c r="AR42" s="68" t="b">
        <v>0</v>
      </c>
      <c r="AS42" s="68" t="b">
        <v>0</v>
      </c>
      <c r="AT42" s="68"/>
      <c r="AU42" s="68">
        <v>86</v>
      </c>
      <c r="AV42" s="72" t="str">
        <f>HYPERLINK("https://abs.twimg.com/images/themes/theme12/bg.gif")</f>
        <v>https://abs.twimg.com/images/themes/theme12/bg.gif</v>
      </c>
      <c r="AW42" s="68" t="b">
        <v>0</v>
      </c>
      <c r="AX42" s="68" t="s">
        <v>282</v>
      </c>
      <c r="AY42" s="72" t="str">
        <f>HYPERLINK("https://twitter.com/deborahkimathi")</f>
        <v>https://twitter.com/deborahkimathi</v>
      </c>
      <c r="AZ42" s="68" t="s">
        <v>66</v>
      </c>
      <c r="BA42" s="67" t="str">
        <f>REPLACE(INDEX(GroupVertices[Group],MATCH(Vertices[[#This Row],[Vertex]],GroupVertices[Vertex],0)),1,1,"")</f>
        <v>4</v>
      </c>
      <c r="BB42" s="49">
        <v>3</v>
      </c>
      <c r="BC42" s="50">
        <v>7.5</v>
      </c>
      <c r="BD42" s="49">
        <v>0</v>
      </c>
      <c r="BE42" s="50">
        <v>0</v>
      </c>
      <c r="BF42" s="49">
        <v>0</v>
      </c>
      <c r="BG42" s="50">
        <v>0</v>
      </c>
      <c r="BH42" s="49">
        <v>37</v>
      </c>
      <c r="BI42" s="50">
        <v>92.5</v>
      </c>
      <c r="BJ42" s="49">
        <v>40</v>
      </c>
      <c r="BK42" s="49" t="s">
        <v>8421</v>
      </c>
      <c r="BL42" s="49" t="s">
        <v>8421</v>
      </c>
      <c r="BM42" s="49" t="s">
        <v>8297</v>
      </c>
      <c r="BN42" s="49" t="s">
        <v>8297</v>
      </c>
      <c r="BO42" s="49" t="s">
        <v>8300</v>
      </c>
      <c r="BP42" s="49" t="s">
        <v>8300</v>
      </c>
      <c r="BQ42" s="94" t="s">
        <v>8907</v>
      </c>
      <c r="BR42" s="94" t="s">
        <v>8907</v>
      </c>
      <c r="BS42" s="94" t="s">
        <v>8424</v>
      </c>
      <c r="BT42" s="94" t="s">
        <v>8424</v>
      </c>
      <c r="BU42" s="2"/>
      <c r="BV42" s="3"/>
      <c r="BW42" s="3"/>
      <c r="BX42" s="3"/>
      <c r="BY42" s="3"/>
    </row>
    <row r="43" spans="1:77" ht="15">
      <c r="A43" s="66" t="s">
        <v>8286</v>
      </c>
      <c r="B43" s="83"/>
      <c r="C43" s="83"/>
      <c r="D43" s="99"/>
      <c r="E43" s="110"/>
      <c r="F43" s="81" t="str">
        <f>HYPERLINK("https://pbs.twimg.com/profile_images/1285840987814756353/mAFqoP-O_normal.jpg")</f>
        <v>https://pbs.twimg.com/profile_images/1285840987814756353/mAFqoP-O_normal.jpg</v>
      </c>
      <c r="G43" s="111"/>
      <c r="H43" s="82" t="s">
        <v>8286</v>
      </c>
      <c r="I43" s="102"/>
      <c r="J43" s="112"/>
      <c r="K43" s="82" t="s">
        <v>8740</v>
      </c>
      <c r="L43" s="113">
        <v>1</v>
      </c>
      <c r="M43" s="107">
        <v>5721.7490234375</v>
      </c>
      <c r="N43" s="107">
        <v>2688.0400390625</v>
      </c>
      <c r="O43" s="108"/>
      <c r="P43" s="109"/>
      <c r="Q43" s="109"/>
      <c r="R43" s="114"/>
      <c r="S43" s="49">
        <v>1</v>
      </c>
      <c r="T43" s="49">
        <v>0</v>
      </c>
      <c r="U43" s="50">
        <v>0</v>
      </c>
      <c r="V43" s="50">
        <v>0.008929</v>
      </c>
      <c r="W43" s="50">
        <v>0.0007</v>
      </c>
      <c r="X43" s="50">
        <v>0.42355</v>
      </c>
      <c r="Y43" s="50">
        <v>0</v>
      </c>
      <c r="Z43" s="50">
        <v>0</v>
      </c>
      <c r="AA43" s="103">
        <v>43</v>
      </c>
      <c r="AB43" s="103"/>
      <c r="AC43" s="104"/>
      <c r="AD43" s="68" t="s">
        <v>8326</v>
      </c>
      <c r="AE43" s="74" t="s">
        <v>8335</v>
      </c>
      <c r="AF43" s="68">
        <v>1711</v>
      </c>
      <c r="AG43" s="68">
        <v>851</v>
      </c>
      <c r="AH43" s="68">
        <v>965</v>
      </c>
      <c r="AI43" s="68">
        <v>781</v>
      </c>
      <c r="AJ43" s="68"/>
      <c r="AK43" s="68" t="s">
        <v>8342</v>
      </c>
      <c r="AL43" s="68" t="s">
        <v>8352</v>
      </c>
      <c r="AM43" s="72" t="str">
        <f>HYPERLINK("https://t.co/rl97znFhnC")</f>
        <v>https://t.co/rl97znFhnC</v>
      </c>
      <c r="AN43" s="68"/>
      <c r="AO43" s="70">
        <v>43956.27431712963</v>
      </c>
      <c r="AP43" s="72" t="str">
        <f>HYPERLINK("https://pbs.twimg.com/profile_banners/1257559080215949318/1614079440")</f>
        <v>https://pbs.twimg.com/profile_banners/1257559080215949318/1614079440</v>
      </c>
      <c r="AQ43" s="68" t="b">
        <v>1</v>
      </c>
      <c r="AR43" s="68" t="b">
        <v>0</v>
      </c>
      <c r="AS43" s="68" t="b">
        <v>0</v>
      </c>
      <c r="AT43" s="68"/>
      <c r="AU43" s="68">
        <v>3</v>
      </c>
      <c r="AV43" s="68"/>
      <c r="AW43" s="68" t="b">
        <v>0</v>
      </c>
      <c r="AX43" s="68" t="s">
        <v>282</v>
      </c>
      <c r="AY43" s="72" t="str">
        <f>HYPERLINK("https://twitter.com/ziziafrique")</f>
        <v>https://twitter.com/ziziafrique</v>
      </c>
      <c r="AZ43" s="68" t="s">
        <v>65</v>
      </c>
      <c r="BA43" s="67"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6" t="s">
        <v>8282</v>
      </c>
      <c r="B44" s="83"/>
      <c r="C44" s="83"/>
      <c r="D44" s="99"/>
      <c r="E44" s="110"/>
      <c r="F44" s="81" t="str">
        <f>HYPERLINK("https://pbs.twimg.com/profile_images/499549438319157249/2STov-fR_normal.png")</f>
        <v>https://pbs.twimg.com/profile_images/499549438319157249/2STov-fR_normal.png</v>
      </c>
      <c r="G44" s="111"/>
      <c r="H44" s="82" t="s">
        <v>8282</v>
      </c>
      <c r="I44" s="102"/>
      <c r="J44" s="112"/>
      <c r="K44" s="82" t="s">
        <v>8741</v>
      </c>
      <c r="L44" s="113">
        <v>1</v>
      </c>
      <c r="M44" s="107">
        <v>4353.62060546875</v>
      </c>
      <c r="N44" s="107">
        <v>2132.26611328125</v>
      </c>
      <c r="O44" s="108"/>
      <c r="P44" s="109"/>
      <c r="Q44" s="109"/>
      <c r="R44" s="114"/>
      <c r="S44" s="49">
        <v>1</v>
      </c>
      <c r="T44" s="49">
        <v>0</v>
      </c>
      <c r="U44" s="50">
        <v>0</v>
      </c>
      <c r="V44" s="50">
        <v>0.008929</v>
      </c>
      <c r="W44" s="50">
        <v>0.0007</v>
      </c>
      <c r="X44" s="50">
        <v>0.42355</v>
      </c>
      <c r="Y44" s="50">
        <v>0</v>
      </c>
      <c r="Z44" s="50">
        <v>0</v>
      </c>
      <c r="AA44" s="103">
        <v>44</v>
      </c>
      <c r="AB44" s="103"/>
      <c r="AC44" s="104"/>
      <c r="AD44" s="68" t="s">
        <v>8331</v>
      </c>
      <c r="AE44" s="74" t="s">
        <v>8338</v>
      </c>
      <c r="AF44" s="68">
        <v>2127</v>
      </c>
      <c r="AG44" s="68">
        <v>4257</v>
      </c>
      <c r="AH44" s="68">
        <v>14585</v>
      </c>
      <c r="AI44" s="68">
        <v>39559</v>
      </c>
      <c r="AJ44" s="68"/>
      <c r="AK44" s="68" t="s">
        <v>8347</v>
      </c>
      <c r="AL44" s="68" t="s">
        <v>8355</v>
      </c>
      <c r="AM44" s="72" t="str">
        <f>HYPERLINK("https://t.co/fpInAQYOf7")</f>
        <v>https://t.co/fpInAQYOf7</v>
      </c>
      <c r="AN44" s="68"/>
      <c r="AO44" s="70">
        <v>40810.56175925926</v>
      </c>
      <c r="AP44" s="72" t="str">
        <f>HYPERLINK("https://pbs.twimg.com/profile_banners/379156490/1587163828")</f>
        <v>https://pbs.twimg.com/profile_banners/379156490/1587163828</v>
      </c>
      <c r="AQ44" s="68" t="b">
        <v>0</v>
      </c>
      <c r="AR44" s="68" t="b">
        <v>0</v>
      </c>
      <c r="AS44" s="68" t="b">
        <v>1</v>
      </c>
      <c r="AT44" s="68"/>
      <c r="AU44" s="68">
        <v>139</v>
      </c>
      <c r="AV44" s="72" t="str">
        <f>HYPERLINK("https://abs.twimg.com/images/themes/theme1/bg.png")</f>
        <v>https://abs.twimg.com/images/themes/theme1/bg.png</v>
      </c>
      <c r="AW44" s="68" t="b">
        <v>0</v>
      </c>
      <c r="AX44" s="68" t="s">
        <v>282</v>
      </c>
      <c r="AY44" s="72" t="str">
        <f>HYPERLINK("https://twitter.com/drkarenedge")</f>
        <v>https://twitter.com/drkarenedge</v>
      </c>
      <c r="AZ44" s="68" t="s">
        <v>65</v>
      </c>
      <c r="BA44" s="67"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8482</v>
      </c>
      <c r="B45" s="83"/>
      <c r="C45" s="83"/>
      <c r="D45" s="99"/>
      <c r="E45" s="110"/>
      <c r="F45" s="81" t="str">
        <f>HYPERLINK("https://pbs.twimg.com/profile_images/692695437921406976/J_uVhWIo_normal.png")</f>
        <v>https://pbs.twimg.com/profile_images/692695437921406976/J_uVhWIo_normal.png</v>
      </c>
      <c r="G45" s="111"/>
      <c r="H45" s="82" t="s">
        <v>8482</v>
      </c>
      <c r="I45" s="102"/>
      <c r="J45" s="112"/>
      <c r="K45" s="82" t="s">
        <v>8742</v>
      </c>
      <c r="L45" s="113">
        <v>1</v>
      </c>
      <c r="M45" s="107">
        <v>7552.12353515625</v>
      </c>
      <c r="N45" s="107">
        <v>2774.2890625</v>
      </c>
      <c r="O45" s="108"/>
      <c r="P45" s="109"/>
      <c r="Q45" s="109"/>
      <c r="R45" s="114"/>
      <c r="S45" s="49">
        <v>1</v>
      </c>
      <c r="T45" s="49">
        <v>0</v>
      </c>
      <c r="U45" s="50">
        <v>0</v>
      </c>
      <c r="V45" s="50">
        <v>0.008929</v>
      </c>
      <c r="W45" s="50">
        <v>0.0007</v>
      </c>
      <c r="X45" s="50">
        <v>0.42355</v>
      </c>
      <c r="Y45" s="50">
        <v>0</v>
      </c>
      <c r="Z45" s="50">
        <v>0</v>
      </c>
      <c r="AA45" s="103">
        <v>45</v>
      </c>
      <c r="AB45" s="103"/>
      <c r="AC45" s="104"/>
      <c r="AD45" s="68" t="s">
        <v>8594</v>
      </c>
      <c r="AE45" s="74" t="s">
        <v>8639</v>
      </c>
      <c r="AF45" s="68">
        <v>255</v>
      </c>
      <c r="AG45" s="68">
        <v>644</v>
      </c>
      <c r="AH45" s="68">
        <v>45</v>
      </c>
      <c r="AI45" s="68">
        <v>69</v>
      </c>
      <c r="AJ45" s="68"/>
      <c r="AK45" s="68" t="s">
        <v>8677</v>
      </c>
      <c r="AL45" s="68" t="s">
        <v>278</v>
      </c>
      <c r="AM45" s="72" t="str">
        <f>HYPERLINK("https://t.co/P6IPEzoXrk")</f>
        <v>https://t.co/P6IPEzoXrk</v>
      </c>
      <c r="AN45" s="68"/>
      <c r="AO45" s="70">
        <v>42391.51347222222</v>
      </c>
      <c r="AP45" s="72" t="str">
        <f>HYPERLINK("https://pbs.twimg.com/profile_banners/4798075022/1453986453")</f>
        <v>https://pbs.twimg.com/profile_banners/4798075022/1453986453</v>
      </c>
      <c r="AQ45" s="68" t="b">
        <v>1</v>
      </c>
      <c r="AR45" s="68" t="b">
        <v>0</v>
      </c>
      <c r="AS45" s="68" t="b">
        <v>0</v>
      </c>
      <c r="AT45" s="68"/>
      <c r="AU45" s="68">
        <v>12</v>
      </c>
      <c r="AV45" s="68"/>
      <c r="AW45" s="68" t="b">
        <v>0</v>
      </c>
      <c r="AX45" s="68" t="s">
        <v>282</v>
      </c>
      <c r="AY45" s="72" t="str">
        <f>HYPERLINK("https://twitter.com/vitolfoundation")</f>
        <v>https://twitter.com/vitolfoundation</v>
      </c>
      <c r="AZ45" s="68" t="s">
        <v>65</v>
      </c>
      <c r="BA45" s="67"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6" t="s">
        <v>8083</v>
      </c>
      <c r="B46" s="83"/>
      <c r="C46" s="83"/>
      <c r="D46" s="99"/>
      <c r="E46" s="110"/>
      <c r="F46" s="81" t="str">
        <f>HYPERLINK("https://pbs.twimg.com/profile_images/1220571463561826306/hzZrnX4X_normal.jpg")</f>
        <v>https://pbs.twimg.com/profile_images/1220571463561826306/hzZrnX4X_normal.jpg</v>
      </c>
      <c r="G46" s="111"/>
      <c r="H46" s="82" t="s">
        <v>8083</v>
      </c>
      <c r="I46" s="102"/>
      <c r="J46" s="112"/>
      <c r="K46" s="82" t="s">
        <v>8136</v>
      </c>
      <c r="L46" s="113">
        <v>1</v>
      </c>
      <c r="M46" s="107">
        <v>9892.853515625</v>
      </c>
      <c r="N46" s="107">
        <v>1599.192138671875</v>
      </c>
      <c r="O46" s="108"/>
      <c r="P46" s="109"/>
      <c r="Q46" s="109"/>
      <c r="R46" s="114"/>
      <c r="S46" s="49">
        <v>1</v>
      </c>
      <c r="T46" s="49">
        <v>0</v>
      </c>
      <c r="U46" s="50">
        <v>0</v>
      </c>
      <c r="V46" s="50">
        <v>0.008929</v>
      </c>
      <c r="W46" s="50">
        <v>0.0007</v>
      </c>
      <c r="X46" s="50">
        <v>0.42355</v>
      </c>
      <c r="Y46" s="50">
        <v>0</v>
      </c>
      <c r="Z46" s="50">
        <v>0</v>
      </c>
      <c r="AA46" s="103">
        <v>46</v>
      </c>
      <c r="AB46" s="103"/>
      <c r="AC46" s="104"/>
      <c r="AD46" s="68" t="s">
        <v>8104</v>
      </c>
      <c r="AE46" s="74" t="s">
        <v>8113</v>
      </c>
      <c r="AF46" s="68">
        <v>500</v>
      </c>
      <c r="AG46" s="68">
        <v>1708</v>
      </c>
      <c r="AH46" s="68">
        <v>2254</v>
      </c>
      <c r="AI46" s="68">
        <v>3498</v>
      </c>
      <c r="AJ46" s="68"/>
      <c r="AK46" s="68" t="s">
        <v>8121</v>
      </c>
      <c r="AL46" s="68" t="s">
        <v>8132</v>
      </c>
      <c r="AM46" s="72" t="str">
        <f>HYPERLINK("https://t.co/xPzz5c3qnn")</f>
        <v>https://t.co/xPzz5c3qnn</v>
      </c>
      <c r="AN46" s="68"/>
      <c r="AO46" s="70">
        <v>43735.884039351855</v>
      </c>
      <c r="AP46" s="72" t="str">
        <f>HYPERLINK("https://pbs.twimg.com/profile_banners/1177692146628825088/1579841890")</f>
        <v>https://pbs.twimg.com/profile_banners/1177692146628825088/1579841890</v>
      </c>
      <c r="AQ46" s="68" t="b">
        <v>1</v>
      </c>
      <c r="AR46" s="68" t="b">
        <v>0</v>
      </c>
      <c r="AS46" s="68" t="b">
        <v>0</v>
      </c>
      <c r="AT46" s="68"/>
      <c r="AU46" s="68">
        <v>21</v>
      </c>
      <c r="AV46" s="68"/>
      <c r="AW46" s="68" t="b">
        <v>0</v>
      </c>
      <c r="AX46" s="68" t="s">
        <v>282</v>
      </c>
      <c r="AY46" s="72" t="str">
        <f>HYPERLINK("https://twitter.com/imaginablefut")</f>
        <v>https://twitter.com/imaginablefut</v>
      </c>
      <c r="AZ46" s="68" t="s">
        <v>65</v>
      </c>
      <c r="BA46" s="67"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6" t="s">
        <v>8087</v>
      </c>
      <c r="B47" s="83"/>
      <c r="C47" s="83"/>
      <c r="D47" s="99"/>
      <c r="E47" s="110"/>
      <c r="F47" s="81" t="str">
        <f>HYPERLINK("https://pbs.twimg.com/profile_images/777895241399537664/YI2rhSnd_normal.jpg")</f>
        <v>https://pbs.twimg.com/profile_images/777895241399537664/YI2rhSnd_normal.jpg</v>
      </c>
      <c r="G47" s="111"/>
      <c r="H47" s="82" t="s">
        <v>8087</v>
      </c>
      <c r="I47" s="102"/>
      <c r="J47" s="112"/>
      <c r="K47" s="82" t="s">
        <v>8140</v>
      </c>
      <c r="L47" s="113">
        <v>1</v>
      </c>
      <c r="M47" s="107">
        <v>3969.87890625</v>
      </c>
      <c r="N47" s="107">
        <v>1319.6351318359375</v>
      </c>
      <c r="O47" s="108"/>
      <c r="P47" s="109"/>
      <c r="Q47" s="109"/>
      <c r="R47" s="114"/>
      <c r="S47" s="49">
        <v>1</v>
      </c>
      <c r="T47" s="49">
        <v>0</v>
      </c>
      <c r="U47" s="50">
        <v>0</v>
      </c>
      <c r="V47" s="50">
        <v>0.008929</v>
      </c>
      <c r="W47" s="50">
        <v>0.0007</v>
      </c>
      <c r="X47" s="50">
        <v>0.42355</v>
      </c>
      <c r="Y47" s="50">
        <v>0</v>
      </c>
      <c r="Z47" s="50">
        <v>0</v>
      </c>
      <c r="AA47" s="103">
        <v>47</v>
      </c>
      <c r="AB47" s="103"/>
      <c r="AC47" s="104"/>
      <c r="AD47" s="68" t="s">
        <v>8110</v>
      </c>
      <c r="AE47" s="74" t="s">
        <v>8118</v>
      </c>
      <c r="AF47" s="68">
        <v>640</v>
      </c>
      <c r="AG47" s="68">
        <v>14592</v>
      </c>
      <c r="AH47" s="68">
        <v>8561</v>
      </c>
      <c r="AI47" s="68">
        <v>1766</v>
      </c>
      <c r="AJ47" s="68"/>
      <c r="AK47" s="68" t="s">
        <v>8126</v>
      </c>
      <c r="AL47" s="68" t="s">
        <v>8127</v>
      </c>
      <c r="AM47" s="72" t="str">
        <f>HYPERLINK("https://t.co/LSGMuwMyMN")</f>
        <v>https://t.co/LSGMuwMyMN</v>
      </c>
      <c r="AN47" s="68"/>
      <c r="AO47" s="70">
        <v>41571.41753472222</v>
      </c>
      <c r="AP47" s="72" t="str">
        <f>HYPERLINK("https://pbs.twimg.com/profile_banners/2152656409/1625399203")</f>
        <v>https://pbs.twimg.com/profile_banners/2152656409/1625399203</v>
      </c>
      <c r="AQ47" s="68" t="b">
        <v>0</v>
      </c>
      <c r="AR47" s="68" t="b">
        <v>0</v>
      </c>
      <c r="AS47" s="68" t="b">
        <v>1</v>
      </c>
      <c r="AT47" s="68"/>
      <c r="AU47" s="68">
        <v>169</v>
      </c>
      <c r="AV47" s="72" t="str">
        <f>HYPERLINK("https://abs.twimg.com/images/themes/theme1/bg.png")</f>
        <v>https://abs.twimg.com/images/themes/theme1/bg.png</v>
      </c>
      <c r="AW47" s="68" t="b">
        <v>1</v>
      </c>
      <c r="AX47" s="68" t="s">
        <v>282</v>
      </c>
      <c r="AY47" s="72" t="str">
        <f>HYPERLINK("https://twitter.com/eaa_foundation")</f>
        <v>https://twitter.com/eaa_foundation</v>
      </c>
      <c r="AZ47" s="68" t="s">
        <v>65</v>
      </c>
      <c r="BA47" s="67"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6" t="s">
        <v>8082</v>
      </c>
      <c r="B48" s="83"/>
      <c r="C48" s="83"/>
      <c r="D48" s="99"/>
      <c r="E48" s="110"/>
      <c r="F48" s="81" t="str">
        <f>HYPERLINK("https://pbs.twimg.com/profile_images/1320229003496665088/mLLmP91n_normal.jpg")</f>
        <v>https://pbs.twimg.com/profile_images/1320229003496665088/mLLmP91n_normal.jpg</v>
      </c>
      <c r="G48" s="111"/>
      <c r="H48" s="82" t="s">
        <v>8082</v>
      </c>
      <c r="I48" s="102"/>
      <c r="J48" s="112"/>
      <c r="K48" s="82" t="s">
        <v>8264</v>
      </c>
      <c r="L48" s="113">
        <v>1</v>
      </c>
      <c r="M48" s="107">
        <v>4717.3427734375</v>
      </c>
      <c r="N48" s="107">
        <v>560.3057861328125</v>
      </c>
      <c r="O48" s="108"/>
      <c r="P48" s="109"/>
      <c r="Q48" s="109"/>
      <c r="R48" s="114"/>
      <c r="S48" s="49">
        <v>1</v>
      </c>
      <c r="T48" s="49">
        <v>0</v>
      </c>
      <c r="U48" s="50">
        <v>0</v>
      </c>
      <c r="V48" s="50">
        <v>0.008929</v>
      </c>
      <c r="W48" s="50">
        <v>0.0007</v>
      </c>
      <c r="X48" s="50">
        <v>0.42355</v>
      </c>
      <c r="Y48" s="50">
        <v>0</v>
      </c>
      <c r="Z48" s="50">
        <v>0</v>
      </c>
      <c r="AA48" s="103">
        <v>48</v>
      </c>
      <c r="AB48" s="103"/>
      <c r="AC48" s="104"/>
      <c r="AD48" s="68" t="s">
        <v>8102</v>
      </c>
      <c r="AE48" s="74" t="s">
        <v>8111</v>
      </c>
      <c r="AF48" s="68">
        <v>516</v>
      </c>
      <c r="AG48" s="68">
        <v>136577</v>
      </c>
      <c r="AH48" s="68">
        <v>8662</v>
      </c>
      <c r="AI48" s="68">
        <v>2802</v>
      </c>
      <c r="AJ48" s="68"/>
      <c r="AK48" s="68" t="s">
        <v>8119</v>
      </c>
      <c r="AL48" s="68" t="s">
        <v>8128</v>
      </c>
      <c r="AM48" s="68"/>
      <c r="AN48" s="68"/>
      <c r="AO48" s="70">
        <v>40009.289189814815</v>
      </c>
      <c r="AP48" s="72" t="str">
        <f>HYPERLINK("https://pbs.twimg.com/profile_banners/56950249/1596013440")</f>
        <v>https://pbs.twimg.com/profile_banners/56950249/1596013440</v>
      </c>
      <c r="AQ48" s="68" t="b">
        <v>0</v>
      </c>
      <c r="AR48" s="68" t="b">
        <v>0</v>
      </c>
      <c r="AS48" s="68" t="b">
        <v>1</v>
      </c>
      <c r="AT48" s="68"/>
      <c r="AU48" s="68">
        <v>391</v>
      </c>
      <c r="AV48" s="72" t="str">
        <f>HYPERLINK("https://abs.twimg.com/images/themes/theme1/bg.png")</f>
        <v>https://abs.twimg.com/images/themes/theme1/bg.png</v>
      </c>
      <c r="AW48" s="68" t="b">
        <v>1</v>
      </c>
      <c r="AX48" s="68" t="s">
        <v>282</v>
      </c>
      <c r="AY48" s="72" t="str">
        <f>HYPERLINK("https://twitter.com/dubaicares")</f>
        <v>https://twitter.com/dubaicares</v>
      </c>
      <c r="AZ48" s="68" t="s">
        <v>65</v>
      </c>
      <c r="BA48" s="67"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6" t="s">
        <v>8287</v>
      </c>
      <c r="B49" s="83"/>
      <c r="C49" s="83"/>
      <c r="D49" s="99"/>
      <c r="E49" s="110"/>
      <c r="F49" s="81" t="str">
        <f>HYPERLINK("https://pbs.twimg.com/profile_images/737210276450160641/upK8T1wv_normal.jpg")</f>
        <v>https://pbs.twimg.com/profile_images/737210276450160641/upK8T1wv_normal.jpg</v>
      </c>
      <c r="G49" s="111"/>
      <c r="H49" s="82" t="s">
        <v>8287</v>
      </c>
      <c r="I49" s="102"/>
      <c r="J49" s="112"/>
      <c r="K49" s="82" t="s">
        <v>8743</v>
      </c>
      <c r="L49" s="113">
        <v>1</v>
      </c>
      <c r="M49" s="107">
        <v>6310.6865234375</v>
      </c>
      <c r="N49" s="107">
        <v>144.4942169189453</v>
      </c>
      <c r="O49" s="108"/>
      <c r="P49" s="109"/>
      <c r="Q49" s="109"/>
      <c r="R49" s="114"/>
      <c r="S49" s="49">
        <v>1</v>
      </c>
      <c r="T49" s="49">
        <v>0</v>
      </c>
      <c r="U49" s="50">
        <v>0</v>
      </c>
      <c r="V49" s="50">
        <v>0.008929</v>
      </c>
      <c r="W49" s="50">
        <v>0.0007</v>
      </c>
      <c r="X49" s="50">
        <v>0.42355</v>
      </c>
      <c r="Y49" s="50">
        <v>0</v>
      </c>
      <c r="Z49" s="50">
        <v>0</v>
      </c>
      <c r="AA49" s="103">
        <v>49</v>
      </c>
      <c r="AB49" s="103"/>
      <c r="AC49" s="104"/>
      <c r="AD49" s="68" t="s">
        <v>8324</v>
      </c>
      <c r="AE49" s="74" t="s">
        <v>8333</v>
      </c>
      <c r="AF49" s="68">
        <v>989</v>
      </c>
      <c r="AG49" s="68">
        <v>5336</v>
      </c>
      <c r="AH49" s="68">
        <v>4664</v>
      </c>
      <c r="AI49" s="68">
        <v>3840</v>
      </c>
      <c r="AJ49" s="68"/>
      <c r="AK49" s="68" t="s">
        <v>8340</v>
      </c>
      <c r="AL49" s="68" t="s">
        <v>8698</v>
      </c>
      <c r="AM49" s="72" t="str">
        <f>HYPERLINK("https://t.co/ADZ1jpPHjz")</f>
        <v>https://t.co/ADZ1jpPHjz</v>
      </c>
      <c r="AN49" s="68"/>
      <c r="AO49" s="70">
        <v>42433.467465277776</v>
      </c>
      <c r="AP49" s="72" t="str">
        <f>HYPERLINK("https://pbs.twimg.com/profile_banners/705712682654113792/1601988377")</f>
        <v>https://pbs.twimg.com/profile_banners/705712682654113792/1601988377</v>
      </c>
      <c r="AQ49" s="68" t="b">
        <v>0</v>
      </c>
      <c r="AR49" s="68" t="b">
        <v>0</v>
      </c>
      <c r="AS49" s="68" t="b">
        <v>1</v>
      </c>
      <c r="AT49" s="68"/>
      <c r="AU49" s="68">
        <v>99</v>
      </c>
      <c r="AV49" s="72" t="str">
        <f>HYPERLINK("https://abs.twimg.com/images/themes/theme1/bg.png")</f>
        <v>https://abs.twimg.com/images/themes/theme1/bg.png</v>
      </c>
      <c r="AW49" s="68" t="b">
        <v>1</v>
      </c>
      <c r="AX49" s="68" t="s">
        <v>282</v>
      </c>
      <c r="AY49" s="72" t="str">
        <f>HYPERLINK("https://twitter.com/foundation_jf")</f>
        <v>https://twitter.com/foundation_jf</v>
      </c>
      <c r="AZ49" s="68" t="s">
        <v>65</v>
      </c>
      <c r="BA49" s="67"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2" ht="15">
      <c r="A50" s="66" t="s">
        <v>8084</v>
      </c>
      <c r="B50" s="83"/>
      <c r="C50" s="83"/>
      <c r="D50" s="99"/>
      <c r="E50" s="110"/>
      <c r="F50" s="81" t="str">
        <f>HYPERLINK("https://pbs.twimg.com/profile_images/899018985525583872/krueoLTw_normal.jpg")</f>
        <v>https://pbs.twimg.com/profile_images/899018985525583872/krueoLTw_normal.jpg</v>
      </c>
      <c r="G50" s="111"/>
      <c r="H50" s="82" t="s">
        <v>8084</v>
      </c>
      <c r="I50" s="102"/>
      <c r="J50" s="112"/>
      <c r="K50" s="82" t="s">
        <v>8137</v>
      </c>
      <c r="L50" s="113">
        <v>1</v>
      </c>
      <c r="M50" s="107">
        <v>8141.0361328125</v>
      </c>
      <c r="N50" s="107">
        <v>230.87237548828125</v>
      </c>
      <c r="O50" s="108"/>
      <c r="P50" s="109"/>
      <c r="Q50" s="109"/>
      <c r="R50" s="114"/>
      <c r="S50" s="49">
        <v>1</v>
      </c>
      <c r="T50" s="49">
        <v>0</v>
      </c>
      <c r="U50" s="50">
        <v>0</v>
      </c>
      <c r="V50" s="50">
        <v>0.008929</v>
      </c>
      <c r="W50" s="50">
        <v>0.0007</v>
      </c>
      <c r="X50" s="50">
        <v>0.42355</v>
      </c>
      <c r="Y50" s="50">
        <v>0</v>
      </c>
      <c r="Z50" s="50">
        <v>0</v>
      </c>
      <c r="AA50" s="103">
        <v>50</v>
      </c>
      <c r="AB50" s="103"/>
      <c r="AC50" s="104"/>
      <c r="AD50" s="68" t="s">
        <v>8105</v>
      </c>
      <c r="AE50" s="74" t="s">
        <v>8114</v>
      </c>
      <c r="AF50" s="68">
        <v>712</v>
      </c>
      <c r="AG50" s="68">
        <v>1800</v>
      </c>
      <c r="AH50" s="68">
        <v>3018</v>
      </c>
      <c r="AI50" s="68">
        <v>1678</v>
      </c>
      <c r="AJ50" s="68"/>
      <c r="AK50" s="68" t="s">
        <v>8122</v>
      </c>
      <c r="AL50" s="68"/>
      <c r="AM50" s="72" t="str">
        <f>HYPERLINK("https://t.co/aDTs7o9OpU")</f>
        <v>https://t.co/aDTs7o9OpU</v>
      </c>
      <c r="AN50" s="68"/>
      <c r="AO50" s="70">
        <v>42771.875439814816</v>
      </c>
      <c r="AP50" s="72" t="str">
        <f>HYPERLINK("https://pbs.twimg.com/profile_banners/828347623098560512/1613473725")</f>
        <v>https://pbs.twimg.com/profile_banners/828347623098560512/1613473725</v>
      </c>
      <c r="AQ50" s="68" t="b">
        <v>1</v>
      </c>
      <c r="AR50" s="68" t="b">
        <v>0</v>
      </c>
      <c r="AS50" s="68" t="b">
        <v>0</v>
      </c>
      <c r="AT50" s="68"/>
      <c r="AU50" s="68">
        <v>13</v>
      </c>
      <c r="AV50" s="68"/>
      <c r="AW50" s="68" t="b">
        <v>0</v>
      </c>
      <c r="AX50" s="68" t="s">
        <v>282</v>
      </c>
      <c r="AY50" s="72" t="str">
        <f>HYPERLINK("https://twitter.com/gschoolleaders")</f>
        <v>https://twitter.com/gschoolleaders</v>
      </c>
      <c r="AZ50" s="68" t="s">
        <v>65</v>
      </c>
      <c r="BA50" s="67"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row>
    <row r="51" spans="1:72" ht="15">
      <c r="A51" s="66" t="s">
        <v>8446</v>
      </c>
      <c r="B51" s="83"/>
      <c r="C51" s="83"/>
      <c r="D51" s="99">
        <v>100</v>
      </c>
      <c r="E51" s="110"/>
      <c r="F51" s="81" t="str">
        <f>HYPERLINK("https://pbs.twimg.com/profile_images/1330595267729616902/2dulZFML_normal.jpg")</f>
        <v>https://pbs.twimg.com/profile_images/1330595267729616902/2dulZFML_normal.jpg</v>
      </c>
      <c r="G51" s="111"/>
      <c r="H51" s="82" t="s">
        <v>8446</v>
      </c>
      <c r="I51" s="102"/>
      <c r="J51" s="112"/>
      <c r="K51" s="82" t="s">
        <v>8744</v>
      </c>
      <c r="L51" s="113">
        <v>8.261141230294866</v>
      </c>
      <c r="M51" s="107">
        <v>5853.17138671875</v>
      </c>
      <c r="N51" s="107">
        <v>4920.599609375</v>
      </c>
      <c r="O51" s="108"/>
      <c r="P51" s="109"/>
      <c r="Q51" s="109"/>
      <c r="R51" s="114"/>
      <c r="S51" s="49">
        <v>0</v>
      </c>
      <c r="T51" s="49">
        <v>4</v>
      </c>
      <c r="U51" s="50">
        <v>0.666667</v>
      </c>
      <c r="V51" s="50">
        <v>0.010989</v>
      </c>
      <c r="W51" s="50">
        <v>0.003574</v>
      </c>
      <c r="X51" s="50">
        <v>0.963613</v>
      </c>
      <c r="Y51" s="50">
        <v>0.5</v>
      </c>
      <c r="Z51" s="50">
        <v>0</v>
      </c>
      <c r="AA51" s="103">
        <v>51</v>
      </c>
      <c r="AB51" s="103"/>
      <c r="AC51" s="104"/>
      <c r="AD51" s="68" t="s">
        <v>8595</v>
      </c>
      <c r="AE51" s="74" t="s">
        <v>8640</v>
      </c>
      <c r="AF51" s="68">
        <v>527</v>
      </c>
      <c r="AG51" s="68">
        <v>176</v>
      </c>
      <c r="AH51" s="68">
        <v>2237</v>
      </c>
      <c r="AI51" s="68">
        <v>2867</v>
      </c>
      <c r="AJ51" s="68"/>
      <c r="AK51" s="68" t="s">
        <v>8678</v>
      </c>
      <c r="AL51" s="68" t="s">
        <v>8699</v>
      </c>
      <c r="AM51" s="68"/>
      <c r="AN51" s="68"/>
      <c r="AO51" s="70">
        <v>41851.480844907404</v>
      </c>
      <c r="AP51" s="72" t="str">
        <f>HYPERLINK("https://pbs.twimg.com/profile_banners/2695478580/1606931745")</f>
        <v>https://pbs.twimg.com/profile_banners/2695478580/1606931745</v>
      </c>
      <c r="AQ51" s="68" t="b">
        <v>1</v>
      </c>
      <c r="AR51" s="68" t="b">
        <v>0</v>
      </c>
      <c r="AS51" s="68" t="b">
        <v>0</v>
      </c>
      <c r="AT51" s="68"/>
      <c r="AU51" s="68">
        <v>0</v>
      </c>
      <c r="AV51" s="72" t="str">
        <f>HYPERLINK("https://abs.twimg.com/images/themes/theme1/bg.png")</f>
        <v>https://abs.twimg.com/images/themes/theme1/bg.png</v>
      </c>
      <c r="AW51" s="68" t="b">
        <v>0</v>
      </c>
      <c r="AX51" s="68" t="s">
        <v>282</v>
      </c>
      <c r="AY51" s="72" t="str">
        <f>HYPERLINK("https://twitter.com/zakoakley")</f>
        <v>https://twitter.com/zakoakley</v>
      </c>
      <c r="AZ51" s="68" t="s">
        <v>66</v>
      </c>
      <c r="BA51" s="67" t="str">
        <f>REPLACE(INDEX(GroupVertices[Group],MATCH(Vertices[[#This Row],[Vertex]],GroupVertices[Vertex],0)),1,1,"")</f>
        <v>2</v>
      </c>
      <c r="BB51" s="49">
        <v>1</v>
      </c>
      <c r="BC51" s="50">
        <v>6.666666666666667</v>
      </c>
      <c r="BD51" s="49">
        <v>0</v>
      </c>
      <c r="BE51" s="50">
        <v>0</v>
      </c>
      <c r="BF51" s="49">
        <v>0</v>
      </c>
      <c r="BG51" s="50">
        <v>0</v>
      </c>
      <c r="BH51" s="49">
        <v>14</v>
      </c>
      <c r="BI51" s="50">
        <v>93.33333333333333</v>
      </c>
      <c r="BJ51" s="49">
        <v>15</v>
      </c>
      <c r="BK51" s="49"/>
      <c r="BL51" s="49"/>
      <c r="BM51" s="49"/>
      <c r="BN51" s="49"/>
      <c r="BO51" s="49"/>
      <c r="BP51" s="49"/>
      <c r="BQ51" s="94" t="s">
        <v>8908</v>
      </c>
      <c r="BR51" s="94" t="s">
        <v>8908</v>
      </c>
      <c r="BS51" s="94" t="s">
        <v>8917</v>
      </c>
      <c r="BT51" s="94" t="s">
        <v>8917</v>
      </c>
    </row>
    <row r="52" spans="1:72" ht="15">
      <c r="A52" s="66" t="s">
        <v>8483</v>
      </c>
      <c r="B52" s="83"/>
      <c r="C52" s="83"/>
      <c r="D52" s="99"/>
      <c r="E52" s="110"/>
      <c r="F52" s="81" t="str">
        <f>HYPERLINK("https://pbs.twimg.com/profile_images/1222194200235606016/sUSoo32K_normal.jpg")</f>
        <v>https://pbs.twimg.com/profile_images/1222194200235606016/sUSoo32K_normal.jpg</v>
      </c>
      <c r="G52" s="111"/>
      <c r="H52" s="82" t="s">
        <v>8483</v>
      </c>
      <c r="I52" s="102"/>
      <c r="J52" s="112"/>
      <c r="K52" s="82" t="s">
        <v>8745</v>
      </c>
      <c r="L52" s="113">
        <v>1</v>
      </c>
      <c r="M52" s="107">
        <v>5874.74365234375</v>
      </c>
      <c r="N52" s="107">
        <v>3569.429443359375</v>
      </c>
      <c r="O52" s="108"/>
      <c r="P52" s="109"/>
      <c r="Q52" s="109"/>
      <c r="R52" s="114"/>
      <c r="S52" s="49">
        <v>3</v>
      </c>
      <c r="T52" s="49">
        <v>0</v>
      </c>
      <c r="U52" s="50">
        <v>0</v>
      </c>
      <c r="V52" s="50">
        <v>0.01087</v>
      </c>
      <c r="W52" s="50">
        <v>0.003132</v>
      </c>
      <c r="X52" s="50">
        <v>0.751488</v>
      </c>
      <c r="Y52" s="50">
        <v>0.6666666666666666</v>
      </c>
      <c r="Z52" s="50">
        <v>0</v>
      </c>
      <c r="AA52" s="103">
        <v>52</v>
      </c>
      <c r="AB52" s="103"/>
      <c r="AC52" s="104"/>
      <c r="AD52" s="68" t="s">
        <v>8596</v>
      </c>
      <c r="AE52" s="74" t="s">
        <v>8641</v>
      </c>
      <c r="AF52" s="68">
        <v>566</v>
      </c>
      <c r="AG52" s="68">
        <v>108</v>
      </c>
      <c r="AH52" s="68">
        <v>499</v>
      </c>
      <c r="AI52" s="68">
        <v>464</v>
      </c>
      <c r="AJ52" s="68"/>
      <c r="AK52" s="68"/>
      <c r="AL52" s="68"/>
      <c r="AM52" s="68"/>
      <c r="AN52" s="68"/>
      <c r="AO52" s="70">
        <v>43033.77417824074</v>
      </c>
      <c r="AP52" s="68"/>
      <c r="AQ52" s="68" t="b">
        <v>1</v>
      </c>
      <c r="AR52" s="68" t="b">
        <v>0</v>
      </c>
      <c r="AS52" s="68" t="b">
        <v>0</v>
      </c>
      <c r="AT52" s="68"/>
      <c r="AU52" s="68">
        <v>0</v>
      </c>
      <c r="AV52" s="68"/>
      <c r="AW52" s="68" t="b">
        <v>0</v>
      </c>
      <c r="AX52" s="68" t="s">
        <v>282</v>
      </c>
      <c r="AY52" s="72" t="str">
        <f>HYPERLINK("https://twitter.com/maalimismael")</f>
        <v>https://twitter.com/maalimismael</v>
      </c>
      <c r="AZ52" s="68" t="s">
        <v>65</v>
      </c>
      <c r="BA52" s="67"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row>
    <row r="53" spans="1:72" ht="15">
      <c r="A53" s="66" t="s">
        <v>8081</v>
      </c>
      <c r="B53" s="83"/>
      <c r="C53" s="83"/>
      <c r="D53" s="99">
        <v>100</v>
      </c>
      <c r="E53" s="110"/>
      <c r="F53" s="81" t="str">
        <f>HYPERLINK("https://pbs.twimg.com/profile_images/1109744028516524034/8DxY9tUo_normal.png")</f>
        <v>https://pbs.twimg.com/profile_images/1109744028516524034/8DxY9tUo_normal.png</v>
      </c>
      <c r="G53" s="111"/>
      <c r="H53" s="82" t="s">
        <v>8081</v>
      </c>
      <c r="I53" s="102"/>
      <c r="J53" s="112"/>
      <c r="K53" s="82" t="s">
        <v>8746</v>
      </c>
      <c r="L53" s="113">
        <v>8.261141230294866</v>
      </c>
      <c r="M53" s="107">
        <v>5973.916015625</v>
      </c>
      <c r="N53" s="107">
        <v>7481.5087890625</v>
      </c>
      <c r="O53" s="108"/>
      <c r="P53" s="109"/>
      <c r="Q53" s="109"/>
      <c r="R53" s="114"/>
      <c r="S53" s="49">
        <v>4</v>
      </c>
      <c r="T53" s="49">
        <v>0</v>
      </c>
      <c r="U53" s="50">
        <v>0.666667</v>
      </c>
      <c r="V53" s="50">
        <v>0.010989</v>
      </c>
      <c r="W53" s="50">
        <v>0.003611</v>
      </c>
      <c r="X53" s="50">
        <v>0.959865</v>
      </c>
      <c r="Y53" s="50">
        <v>0.5833333333333334</v>
      </c>
      <c r="Z53" s="50">
        <v>0</v>
      </c>
      <c r="AA53" s="103">
        <v>53</v>
      </c>
      <c r="AB53" s="103"/>
      <c r="AC53" s="104"/>
      <c r="AD53" s="68" t="s">
        <v>8107</v>
      </c>
      <c r="AE53" s="74" t="s">
        <v>8115</v>
      </c>
      <c r="AF53" s="68">
        <v>23</v>
      </c>
      <c r="AG53" s="68">
        <v>36</v>
      </c>
      <c r="AH53" s="68">
        <v>54</v>
      </c>
      <c r="AI53" s="68">
        <v>16</v>
      </c>
      <c r="AJ53" s="68"/>
      <c r="AK53" s="68" t="s">
        <v>8123</v>
      </c>
      <c r="AL53" s="68" t="s">
        <v>8131</v>
      </c>
      <c r="AM53" s="68"/>
      <c r="AN53" s="68"/>
      <c r="AO53" s="70">
        <v>43404.272627314815</v>
      </c>
      <c r="AP53" s="68"/>
      <c r="AQ53" s="68" t="b">
        <v>1</v>
      </c>
      <c r="AR53" s="68" t="b">
        <v>0</v>
      </c>
      <c r="AS53" s="68" t="b">
        <v>0</v>
      </c>
      <c r="AT53" s="68"/>
      <c r="AU53" s="68">
        <v>0</v>
      </c>
      <c r="AV53" s="68"/>
      <c r="AW53" s="68" t="b">
        <v>0</v>
      </c>
      <c r="AX53" s="68" t="s">
        <v>282</v>
      </c>
      <c r="AY53" s="72" t="str">
        <f>HYPERLINK("https://twitter.com/fpensedu")</f>
        <v>https://twitter.com/fpensedu</v>
      </c>
      <c r="AZ53" s="68" t="s">
        <v>65</v>
      </c>
      <c r="BA53" s="67"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row>
    <row r="54" spans="1:72" ht="15">
      <c r="A54" s="66" t="s">
        <v>8448</v>
      </c>
      <c r="B54" s="83"/>
      <c r="C54" s="83"/>
      <c r="D54" s="99">
        <v>820.3798322635927</v>
      </c>
      <c r="E54" s="110"/>
      <c r="F54" s="81" t="str">
        <f>HYPERLINK("https://pbs.twimg.com/profile_images/1190531546001944576/1bc9XLd6_normal.jpg")</f>
        <v>https://pbs.twimg.com/profile_images/1190531546001944576/1bc9XLd6_normal.jpg</v>
      </c>
      <c r="G54" s="111"/>
      <c r="H54" s="82" t="s">
        <v>8448</v>
      </c>
      <c r="I54" s="102"/>
      <c r="J54" s="112"/>
      <c r="K54" s="82" t="s">
        <v>8747</v>
      </c>
      <c r="L54" s="113">
        <v>843.2919579376547</v>
      </c>
      <c r="M54" s="107">
        <v>6293.63037109375</v>
      </c>
      <c r="N54" s="107">
        <v>5633.56982421875</v>
      </c>
      <c r="O54" s="108"/>
      <c r="P54" s="109"/>
      <c r="Q54" s="109"/>
      <c r="R54" s="114"/>
      <c r="S54" s="49">
        <v>3</v>
      </c>
      <c r="T54" s="49">
        <v>6</v>
      </c>
      <c r="U54" s="50">
        <v>77.333333</v>
      </c>
      <c r="V54" s="50">
        <v>0.011364</v>
      </c>
      <c r="W54" s="50">
        <v>0.004256</v>
      </c>
      <c r="X54" s="50">
        <v>1.6513</v>
      </c>
      <c r="Y54" s="50">
        <v>0.21428571428571427</v>
      </c>
      <c r="Z54" s="50">
        <v>0.2857142857142857</v>
      </c>
      <c r="AA54" s="103">
        <v>54</v>
      </c>
      <c r="AB54" s="103"/>
      <c r="AC54" s="104"/>
      <c r="AD54" s="68" t="s">
        <v>8597</v>
      </c>
      <c r="AE54" s="74" t="s">
        <v>8556</v>
      </c>
      <c r="AF54" s="68">
        <v>275</v>
      </c>
      <c r="AG54" s="68">
        <v>154</v>
      </c>
      <c r="AH54" s="68">
        <v>461</v>
      </c>
      <c r="AI54" s="68">
        <v>260</v>
      </c>
      <c r="AJ54" s="68"/>
      <c r="AK54" s="68" t="s">
        <v>8679</v>
      </c>
      <c r="AL54" s="68" t="s">
        <v>8134</v>
      </c>
      <c r="AM54" s="68"/>
      <c r="AN54" s="68"/>
      <c r="AO54" s="70">
        <v>43632.937569444446</v>
      </c>
      <c r="AP54" s="68"/>
      <c r="AQ54" s="68" t="b">
        <v>1</v>
      </c>
      <c r="AR54" s="68" t="b">
        <v>0</v>
      </c>
      <c r="AS54" s="68" t="b">
        <v>1</v>
      </c>
      <c r="AT54" s="68"/>
      <c r="AU54" s="68">
        <v>0</v>
      </c>
      <c r="AV54" s="68"/>
      <c r="AW54" s="68" t="b">
        <v>0</v>
      </c>
      <c r="AX54" s="68" t="s">
        <v>282</v>
      </c>
      <c r="AY54" s="72" t="str">
        <f>HYPERLINK("https://twitter.com/abdishakurtarah")</f>
        <v>https://twitter.com/abdishakurtarah</v>
      </c>
      <c r="AZ54" s="68" t="s">
        <v>66</v>
      </c>
      <c r="BA54" s="67" t="str">
        <f>REPLACE(INDEX(GroupVertices[Group],MATCH(Vertices[[#This Row],[Vertex]],GroupVertices[Vertex],0)),1,1,"")</f>
        <v>2</v>
      </c>
      <c r="BB54" s="49">
        <v>7</v>
      </c>
      <c r="BC54" s="50">
        <v>8.536585365853659</v>
      </c>
      <c r="BD54" s="49">
        <v>0</v>
      </c>
      <c r="BE54" s="50">
        <v>0</v>
      </c>
      <c r="BF54" s="49">
        <v>0</v>
      </c>
      <c r="BG54" s="50">
        <v>0</v>
      </c>
      <c r="BH54" s="49">
        <v>75</v>
      </c>
      <c r="BI54" s="50">
        <v>91.46341463414635</v>
      </c>
      <c r="BJ54" s="49">
        <v>82</v>
      </c>
      <c r="BK54" s="49"/>
      <c r="BL54" s="49"/>
      <c r="BM54" s="49"/>
      <c r="BN54" s="49"/>
      <c r="BO54" s="49"/>
      <c r="BP54" s="49"/>
      <c r="BQ54" s="94" t="s">
        <v>8909</v>
      </c>
      <c r="BR54" s="94" t="s">
        <v>8914</v>
      </c>
      <c r="BS54" s="94" t="s">
        <v>8918</v>
      </c>
      <c r="BT54" s="94" t="s">
        <v>8918</v>
      </c>
    </row>
    <row r="55" spans="1:72" ht="15">
      <c r="A55" s="66" t="s">
        <v>8447</v>
      </c>
      <c r="B55" s="83"/>
      <c r="C55" s="83"/>
      <c r="D55" s="99">
        <v>798.6434482301847</v>
      </c>
      <c r="E55" s="110"/>
      <c r="F55" s="81" t="str">
        <f>HYPERLINK("https://pbs.twimg.com/profile_images/1416815962968530945/C9o9Fz2K_normal.jpg")</f>
        <v>https://pbs.twimg.com/profile_images/1416815962968530945/C9o9Fz2K_normal.jpg</v>
      </c>
      <c r="G55" s="111"/>
      <c r="H55" s="82" t="s">
        <v>8447</v>
      </c>
      <c r="I55" s="102"/>
      <c r="J55" s="112"/>
      <c r="K55" s="82" t="s">
        <v>8748</v>
      </c>
      <c r="L55" s="113">
        <v>730.7443287724697</v>
      </c>
      <c r="M55" s="107">
        <v>6404.8974609375</v>
      </c>
      <c r="N55" s="107">
        <v>7211.072265625</v>
      </c>
      <c r="O55" s="108"/>
      <c r="P55" s="109"/>
      <c r="Q55" s="109"/>
      <c r="R55" s="114"/>
      <c r="S55" s="49">
        <v>1</v>
      </c>
      <c r="T55" s="49">
        <v>5</v>
      </c>
      <c r="U55" s="50">
        <v>67</v>
      </c>
      <c r="V55" s="50">
        <v>0.011111</v>
      </c>
      <c r="W55" s="50">
        <v>0.003436</v>
      </c>
      <c r="X55" s="50">
        <v>1.225749</v>
      </c>
      <c r="Y55" s="50">
        <v>0.3</v>
      </c>
      <c r="Z55" s="50">
        <v>0.2</v>
      </c>
      <c r="AA55" s="103">
        <v>55</v>
      </c>
      <c r="AB55" s="103"/>
      <c r="AC55" s="104"/>
      <c r="AD55" s="68" t="s">
        <v>8598</v>
      </c>
      <c r="AE55" s="74" t="s">
        <v>8642</v>
      </c>
      <c r="AF55" s="68">
        <v>207</v>
      </c>
      <c r="AG55" s="68">
        <v>54</v>
      </c>
      <c r="AH55" s="68">
        <v>9</v>
      </c>
      <c r="AI55" s="68">
        <v>114</v>
      </c>
      <c r="AJ55" s="68"/>
      <c r="AK55" s="68" t="s">
        <v>8680</v>
      </c>
      <c r="AL55" s="68" t="s">
        <v>8131</v>
      </c>
      <c r="AM55" s="68"/>
      <c r="AN55" s="68"/>
      <c r="AO55" s="70">
        <v>42816.280069444445</v>
      </c>
      <c r="AP55" s="68"/>
      <c r="AQ55" s="68" t="b">
        <v>1</v>
      </c>
      <c r="AR55" s="68" t="b">
        <v>0</v>
      </c>
      <c r="AS55" s="68" t="b">
        <v>0</v>
      </c>
      <c r="AT55" s="68"/>
      <c r="AU55" s="68">
        <v>0</v>
      </c>
      <c r="AV55" s="68"/>
      <c r="AW55" s="68" t="b">
        <v>0</v>
      </c>
      <c r="AX55" s="68" t="s">
        <v>282</v>
      </c>
      <c r="AY55" s="72" t="str">
        <f>HYPERLINK("https://twitter.com/abdirazakmoha16")</f>
        <v>https://twitter.com/abdirazakmoha16</v>
      </c>
      <c r="AZ55" s="68" t="s">
        <v>66</v>
      </c>
      <c r="BA55" s="67" t="str">
        <f>REPLACE(INDEX(GroupVertices[Group],MATCH(Vertices[[#This Row],[Vertex]],GroupVertices[Vertex],0)),1,1,"")</f>
        <v>2</v>
      </c>
      <c r="BB55" s="49">
        <v>4</v>
      </c>
      <c r="BC55" s="50">
        <v>10.81081081081081</v>
      </c>
      <c r="BD55" s="49">
        <v>0</v>
      </c>
      <c r="BE55" s="50">
        <v>0</v>
      </c>
      <c r="BF55" s="49">
        <v>0</v>
      </c>
      <c r="BG55" s="50">
        <v>0</v>
      </c>
      <c r="BH55" s="49">
        <v>33</v>
      </c>
      <c r="BI55" s="50">
        <v>89.1891891891892</v>
      </c>
      <c r="BJ55" s="49">
        <v>37</v>
      </c>
      <c r="BK55" s="49"/>
      <c r="BL55" s="49"/>
      <c r="BM55" s="49"/>
      <c r="BN55" s="49"/>
      <c r="BO55" s="49"/>
      <c r="BP55" s="49"/>
      <c r="BQ55" s="94" t="s">
        <v>8910</v>
      </c>
      <c r="BR55" s="94" t="s">
        <v>8910</v>
      </c>
      <c r="BS55" s="94" t="s">
        <v>8918</v>
      </c>
      <c r="BT55" s="94" t="s">
        <v>8918</v>
      </c>
    </row>
    <row r="56" spans="1:72" ht="15">
      <c r="A56" s="66" t="s">
        <v>8086</v>
      </c>
      <c r="B56" s="83"/>
      <c r="C56" s="83"/>
      <c r="D56" s="99"/>
      <c r="E56" s="110"/>
      <c r="F56" s="81" t="str">
        <f>HYPERLINK("https://pbs.twimg.com/profile_images/1272556461781135368/lQw_t_kH_normal.jpg")</f>
        <v>https://pbs.twimg.com/profile_images/1272556461781135368/lQw_t_kH_normal.jpg</v>
      </c>
      <c r="G56" s="111"/>
      <c r="H56" s="82" t="s">
        <v>8086</v>
      </c>
      <c r="I56" s="102"/>
      <c r="J56" s="112"/>
      <c r="K56" s="82" t="s">
        <v>8139</v>
      </c>
      <c r="L56" s="113">
        <v>1</v>
      </c>
      <c r="M56" s="107">
        <v>7090.5859375</v>
      </c>
      <c r="N56" s="107">
        <v>7461.97265625</v>
      </c>
      <c r="O56" s="108"/>
      <c r="P56" s="109"/>
      <c r="Q56" s="109"/>
      <c r="R56" s="114"/>
      <c r="S56" s="49">
        <v>2</v>
      </c>
      <c r="T56" s="49">
        <v>0</v>
      </c>
      <c r="U56" s="50">
        <v>0</v>
      </c>
      <c r="V56" s="50">
        <v>0.008065</v>
      </c>
      <c r="W56" s="50">
        <v>0.001071</v>
      </c>
      <c r="X56" s="50">
        <v>0.558892</v>
      </c>
      <c r="Y56" s="50">
        <v>1</v>
      </c>
      <c r="Z56" s="50">
        <v>0</v>
      </c>
      <c r="AA56" s="103">
        <v>56</v>
      </c>
      <c r="AB56" s="103"/>
      <c r="AC56" s="104"/>
      <c r="AD56" s="68" t="s">
        <v>8109</v>
      </c>
      <c r="AE56" s="74" t="s">
        <v>8117</v>
      </c>
      <c r="AF56" s="68">
        <v>46</v>
      </c>
      <c r="AG56" s="68">
        <v>4452</v>
      </c>
      <c r="AH56" s="68">
        <v>511</v>
      </c>
      <c r="AI56" s="68">
        <v>638</v>
      </c>
      <c r="AJ56" s="68"/>
      <c r="AK56" s="68" t="s">
        <v>8125</v>
      </c>
      <c r="AL56" s="68" t="s">
        <v>8131</v>
      </c>
      <c r="AM56" s="72" t="str">
        <f>HYPERLINK("https://t.co/4IZD0bjVPi")</f>
        <v>https://t.co/4IZD0bjVPi</v>
      </c>
      <c r="AN56" s="68"/>
      <c r="AO56" s="70">
        <v>43321.40752314815</v>
      </c>
      <c r="AP56" s="72" t="str">
        <f>HYPERLINK("https://pbs.twimg.com/profile_banners/1027491384708792321/1591032961")</f>
        <v>https://pbs.twimg.com/profile_banners/1027491384708792321/1591032961</v>
      </c>
      <c r="AQ56" s="68" t="b">
        <v>1</v>
      </c>
      <c r="AR56" s="68" t="b">
        <v>0</v>
      </c>
      <c r="AS56" s="68" t="b">
        <v>1</v>
      </c>
      <c r="AT56" s="68"/>
      <c r="AU56" s="68">
        <v>6</v>
      </c>
      <c r="AV56" s="68"/>
      <c r="AW56" s="68" t="b">
        <v>0</v>
      </c>
      <c r="AX56" s="68" t="s">
        <v>282</v>
      </c>
      <c r="AY56" s="72" t="str">
        <f>HYPERLINK("https://twitter.com/moechesomalia")</f>
        <v>https://twitter.com/moechesomalia</v>
      </c>
      <c r="AZ56" s="68" t="s">
        <v>65</v>
      </c>
      <c r="BA56" s="67"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row>
    <row r="57" spans="1:72" ht="15">
      <c r="A57" s="66" t="s">
        <v>8085</v>
      </c>
      <c r="B57" s="83"/>
      <c r="C57" s="83"/>
      <c r="D57" s="99"/>
      <c r="E57" s="110"/>
      <c r="F57" s="81" t="str">
        <f>HYPERLINK("https://pbs.twimg.com/profile_images/1416392530615279619/zyiQMsDW_normal.jpg")</f>
        <v>https://pbs.twimg.com/profile_images/1416392530615279619/zyiQMsDW_normal.jpg</v>
      </c>
      <c r="G57" s="111"/>
      <c r="H57" s="82" t="s">
        <v>8085</v>
      </c>
      <c r="I57" s="102"/>
      <c r="J57" s="112"/>
      <c r="K57" s="82" t="s">
        <v>8138</v>
      </c>
      <c r="L57" s="113">
        <v>1</v>
      </c>
      <c r="M57" s="107">
        <v>7021.583984375</v>
      </c>
      <c r="N57" s="107">
        <v>4511.96728515625</v>
      </c>
      <c r="O57" s="108"/>
      <c r="P57" s="109"/>
      <c r="Q57" s="109"/>
      <c r="R57" s="114"/>
      <c r="S57" s="49">
        <v>2</v>
      </c>
      <c r="T57" s="49">
        <v>0</v>
      </c>
      <c r="U57" s="50">
        <v>0</v>
      </c>
      <c r="V57" s="50">
        <v>0.008065</v>
      </c>
      <c r="W57" s="50">
        <v>0.001071</v>
      </c>
      <c r="X57" s="50">
        <v>0.558892</v>
      </c>
      <c r="Y57" s="50">
        <v>1</v>
      </c>
      <c r="Z57" s="50">
        <v>0</v>
      </c>
      <c r="AA57" s="103">
        <v>57</v>
      </c>
      <c r="AB57" s="103"/>
      <c r="AC57" s="104"/>
      <c r="AD57" s="68" t="s">
        <v>8108</v>
      </c>
      <c r="AE57" s="74" t="s">
        <v>8116</v>
      </c>
      <c r="AF57" s="68">
        <v>23</v>
      </c>
      <c r="AG57" s="68">
        <v>359</v>
      </c>
      <c r="AH57" s="68">
        <v>139</v>
      </c>
      <c r="AI57" s="68">
        <v>110</v>
      </c>
      <c r="AJ57" s="68"/>
      <c r="AK57" s="68" t="s">
        <v>8124</v>
      </c>
      <c r="AL57" s="68" t="s">
        <v>8131</v>
      </c>
      <c r="AM57" s="72" t="str">
        <f>HYPERLINK("https://t.co/uOP1jEZlno")</f>
        <v>https://t.co/uOP1jEZlno</v>
      </c>
      <c r="AN57" s="68"/>
      <c r="AO57" s="70">
        <v>43998.92203703704</v>
      </c>
      <c r="AP57" s="72" t="str">
        <f>HYPERLINK("https://pbs.twimg.com/profile_banners/1273014360902979584/1626531222")</f>
        <v>https://pbs.twimg.com/profile_banners/1273014360902979584/1626531222</v>
      </c>
      <c r="AQ57" s="68" t="b">
        <v>1</v>
      </c>
      <c r="AR57" s="68" t="b">
        <v>0</v>
      </c>
      <c r="AS57" s="68" t="b">
        <v>0</v>
      </c>
      <c r="AT57" s="68"/>
      <c r="AU57" s="68">
        <v>0</v>
      </c>
      <c r="AV57" s="68"/>
      <c r="AW57" s="68" t="b">
        <v>0</v>
      </c>
      <c r="AX57" s="68" t="s">
        <v>282</v>
      </c>
      <c r="AY57" s="72" t="str">
        <f>HYPERLINK("https://twitter.com/awgbanaadir")</f>
        <v>https://twitter.com/awgbanaadir</v>
      </c>
      <c r="AZ57" s="68" t="s">
        <v>65</v>
      </c>
      <c r="BA57" s="67"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row>
    <row r="58" spans="1:72" ht="15">
      <c r="A58" s="66" t="s">
        <v>8258</v>
      </c>
      <c r="B58" s="83"/>
      <c r="C58" s="83"/>
      <c r="D58" s="99">
        <v>623.6565549719593</v>
      </c>
      <c r="E58" s="110"/>
      <c r="F58" s="81" t="str">
        <f>HYPERLINK("https://pbs.twimg.com/profile_images/523426314967998466/uuEhWK5U_normal.jpeg")</f>
        <v>https://pbs.twimg.com/profile_images/523426314967998466/uuEhWK5U_normal.jpeg</v>
      </c>
      <c r="G58" s="111"/>
      <c r="H58" s="82" t="s">
        <v>8258</v>
      </c>
      <c r="I58" s="102"/>
      <c r="J58" s="112"/>
      <c r="K58" s="82" t="s">
        <v>8749</v>
      </c>
      <c r="L58" s="113">
        <v>230.98257393428767</v>
      </c>
      <c r="M58" s="107">
        <v>4471.28662109375</v>
      </c>
      <c r="N58" s="107">
        <v>6363.400390625</v>
      </c>
      <c r="O58" s="108"/>
      <c r="P58" s="109"/>
      <c r="Q58" s="109"/>
      <c r="R58" s="114"/>
      <c r="S58" s="49">
        <v>0</v>
      </c>
      <c r="T58" s="49">
        <v>3</v>
      </c>
      <c r="U58" s="50">
        <v>21.115385</v>
      </c>
      <c r="V58" s="50">
        <v>0.010753</v>
      </c>
      <c r="W58" s="50">
        <v>0.002687</v>
      </c>
      <c r="X58" s="50">
        <v>0.790722</v>
      </c>
      <c r="Y58" s="50">
        <v>0.3333333333333333</v>
      </c>
      <c r="Z58" s="50">
        <v>0</v>
      </c>
      <c r="AA58" s="103">
        <v>58</v>
      </c>
      <c r="AB58" s="103"/>
      <c r="AC58" s="104"/>
      <c r="AD58" s="68" t="s">
        <v>8259</v>
      </c>
      <c r="AE58" s="74" t="s">
        <v>8260</v>
      </c>
      <c r="AF58" s="68">
        <v>887</v>
      </c>
      <c r="AG58" s="68">
        <v>4310</v>
      </c>
      <c r="AH58" s="68">
        <v>8292</v>
      </c>
      <c r="AI58" s="68">
        <v>2167</v>
      </c>
      <c r="AJ58" s="68"/>
      <c r="AK58" s="68" t="s">
        <v>8261</v>
      </c>
      <c r="AL58" s="68" t="s">
        <v>8263</v>
      </c>
      <c r="AM58" s="72" t="str">
        <f>HYPERLINK("http://t.co/7WIMTeNckc")</f>
        <v>http://t.co/7WIMTeNckc</v>
      </c>
      <c r="AN58" s="68"/>
      <c r="AO58" s="70">
        <v>40526.52626157407</v>
      </c>
      <c r="AP58" s="68"/>
      <c r="AQ58" s="68" t="b">
        <v>0</v>
      </c>
      <c r="AR58" s="68" t="b">
        <v>0</v>
      </c>
      <c r="AS58" s="68" t="b">
        <v>0</v>
      </c>
      <c r="AT58" s="68"/>
      <c r="AU58" s="68">
        <v>46</v>
      </c>
      <c r="AV58" s="72" t="str">
        <f>HYPERLINK("https://abs.twimg.com/images/themes/theme1/bg.png")</f>
        <v>https://abs.twimg.com/images/themes/theme1/bg.png</v>
      </c>
      <c r="AW58" s="68" t="b">
        <v>0</v>
      </c>
      <c r="AX58" s="68" t="s">
        <v>282</v>
      </c>
      <c r="AY58" s="72" t="str">
        <f>HYPERLINK("https://twitter.com/ukfiet")</f>
        <v>https://twitter.com/ukfiet</v>
      </c>
      <c r="AZ58" s="68" t="s">
        <v>66</v>
      </c>
      <c r="BA58" s="67" t="str">
        <f>REPLACE(INDEX(GroupVertices[Group],MATCH(Vertices[[#This Row],[Vertex]],GroupVertices[Vertex],0)),1,1,"")</f>
        <v>2</v>
      </c>
      <c r="BB58" s="49">
        <v>1</v>
      </c>
      <c r="BC58" s="50">
        <v>3.0303030303030303</v>
      </c>
      <c r="BD58" s="49">
        <v>0</v>
      </c>
      <c r="BE58" s="50">
        <v>0</v>
      </c>
      <c r="BF58" s="49">
        <v>0</v>
      </c>
      <c r="BG58" s="50">
        <v>0</v>
      </c>
      <c r="BH58" s="49">
        <v>32</v>
      </c>
      <c r="BI58" s="50">
        <v>96.96969696969697</v>
      </c>
      <c r="BJ58" s="49">
        <v>33</v>
      </c>
      <c r="BK58" s="49" t="s">
        <v>8845</v>
      </c>
      <c r="BL58" s="49" t="s">
        <v>8845</v>
      </c>
      <c r="BM58" s="49" t="s">
        <v>8503</v>
      </c>
      <c r="BN58" s="49" t="s">
        <v>8503</v>
      </c>
      <c r="BO58" s="49" t="s">
        <v>8506</v>
      </c>
      <c r="BP58" s="49" t="s">
        <v>8506</v>
      </c>
      <c r="BQ58" s="94" t="s">
        <v>8911</v>
      </c>
      <c r="BR58" s="94" t="s">
        <v>8911</v>
      </c>
      <c r="BS58" s="94" t="s">
        <v>8919</v>
      </c>
      <c r="BT58" s="94" t="s">
        <v>8919</v>
      </c>
    </row>
    <row r="59" spans="1:72" ht="15">
      <c r="A59" s="66" t="s">
        <v>8484</v>
      </c>
      <c r="B59" s="83"/>
      <c r="C59" s="83"/>
      <c r="D59" s="99">
        <v>100</v>
      </c>
      <c r="E59" s="110"/>
      <c r="F59" s="81" t="str">
        <f>HYPERLINK("https://pbs.twimg.com/profile_images/659301680480169984/ny_NwCrR_normal.jpg")</f>
        <v>https://pbs.twimg.com/profile_images/659301680480169984/ny_NwCrR_normal.jpg</v>
      </c>
      <c r="G59" s="111"/>
      <c r="H59" s="82" t="s">
        <v>8484</v>
      </c>
      <c r="I59" s="102"/>
      <c r="J59" s="112"/>
      <c r="K59" s="82" t="s">
        <v>8750</v>
      </c>
      <c r="L59" s="113">
        <v>8.261141230294866</v>
      </c>
      <c r="M59" s="107">
        <v>3969.87890625</v>
      </c>
      <c r="N59" s="107">
        <v>8488.369140625</v>
      </c>
      <c r="O59" s="108"/>
      <c r="P59" s="109"/>
      <c r="Q59" s="109"/>
      <c r="R59" s="114"/>
      <c r="S59" s="49">
        <v>3</v>
      </c>
      <c r="T59" s="49">
        <v>0</v>
      </c>
      <c r="U59" s="50">
        <v>0.666667</v>
      </c>
      <c r="V59" s="50">
        <v>0.007937</v>
      </c>
      <c r="W59" s="50">
        <v>0.001223</v>
      </c>
      <c r="X59" s="50">
        <v>0.812409</v>
      </c>
      <c r="Y59" s="50">
        <v>0.3333333333333333</v>
      </c>
      <c r="Z59" s="50">
        <v>0</v>
      </c>
      <c r="AA59" s="103">
        <v>59</v>
      </c>
      <c r="AB59" s="103"/>
      <c r="AC59" s="104"/>
      <c r="AD59" s="68" t="s">
        <v>8599</v>
      </c>
      <c r="AE59" s="74" t="s">
        <v>8643</v>
      </c>
      <c r="AF59" s="68">
        <v>692</v>
      </c>
      <c r="AG59" s="68">
        <v>498</v>
      </c>
      <c r="AH59" s="68">
        <v>602</v>
      </c>
      <c r="AI59" s="68">
        <v>3055</v>
      </c>
      <c r="AJ59" s="68"/>
      <c r="AK59" s="68" t="s">
        <v>8681</v>
      </c>
      <c r="AL59" s="68" t="s">
        <v>278</v>
      </c>
      <c r="AM59" s="72" t="str">
        <f>HYPERLINK("https://t.co/j5HluU0c6G")</f>
        <v>https://t.co/j5HluU0c6G</v>
      </c>
      <c r="AN59" s="68"/>
      <c r="AO59" s="70">
        <v>41464.968310185184</v>
      </c>
      <c r="AP59" s="68"/>
      <c r="AQ59" s="68" t="b">
        <v>0</v>
      </c>
      <c r="AR59" s="68" t="b">
        <v>0</v>
      </c>
      <c r="AS59" s="68" t="b">
        <v>1</v>
      </c>
      <c r="AT59" s="68"/>
      <c r="AU59" s="68">
        <v>7</v>
      </c>
      <c r="AV59" s="72" t="str">
        <f>HYPERLINK("https://abs.twimg.com/images/themes/theme1/bg.png")</f>
        <v>https://abs.twimg.com/images/themes/theme1/bg.png</v>
      </c>
      <c r="AW59" s="68" t="b">
        <v>0</v>
      </c>
      <c r="AX59" s="68" t="s">
        <v>282</v>
      </c>
      <c r="AY59" s="72" t="str">
        <f>HYPERLINK("https://twitter.com/aashtizaidihai")</f>
        <v>https://twitter.com/aashtizaidihai</v>
      </c>
      <c r="AZ59" s="68" t="s">
        <v>65</v>
      </c>
      <c r="BA59" s="67"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row>
    <row r="60" spans="1:72" ht="15">
      <c r="A60" s="66" t="s">
        <v>8280</v>
      </c>
      <c r="B60" s="83"/>
      <c r="C60" s="83"/>
      <c r="D60" s="99">
        <v>679.0643366490704</v>
      </c>
      <c r="E60" s="110"/>
      <c r="F60" s="81" t="str">
        <f>HYPERLINK("https://pbs.twimg.com/profile_images/1269706696332587009/809ij3ps_normal.jpg")</f>
        <v>https://pbs.twimg.com/profile_images/1269706696332587009/809ij3ps_normal.jpg</v>
      </c>
      <c r="G60" s="111"/>
      <c r="H60" s="82" t="s">
        <v>8280</v>
      </c>
      <c r="I60" s="102"/>
      <c r="J60" s="112"/>
      <c r="K60" s="82" t="s">
        <v>8358</v>
      </c>
      <c r="L60" s="113">
        <v>332.4988541321346</v>
      </c>
      <c r="M60" s="107">
        <v>4707.900390625</v>
      </c>
      <c r="N60" s="107">
        <v>7296.8271484375</v>
      </c>
      <c r="O60" s="108"/>
      <c r="P60" s="109"/>
      <c r="Q60" s="109"/>
      <c r="R60" s="114"/>
      <c r="S60" s="49">
        <v>2</v>
      </c>
      <c r="T60" s="49">
        <v>3</v>
      </c>
      <c r="U60" s="50">
        <v>30.435897</v>
      </c>
      <c r="V60" s="50">
        <v>0.010989</v>
      </c>
      <c r="W60" s="50">
        <v>0.003408</v>
      </c>
      <c r="X60" s="50">
        <v>1.260788</v>
      </c>
      <c r="Y60" s="50">
        <v>0.25</v>
      </c>
      <c r="Z60" s="50">
        <v>0</v>
      </c>
      <c r="AA60" s="103">
        <v>60</v>
      </c>
      <c r="AB60" s="103"/>
      <c r="AC60" s="104"/>
      <c r="AD60" s="68" t="s">
        <v>8329</v>
      </c>
      <c r="AE60" s="74" t="s">
        <v>8321</v>
      </c>
      <c r="AF60" s="68">
        <v>522</v>
      </c>
      <c r="AG60" s="68">
        <v>205</v>
      </c>
      <c r="AH60" s="68">
        <v>672</v>
      </c>
      <c r="AI60" s="68">
        <v>2147</v>
      </c>
      <c r="AJ60" s="68"/>
      <c r="AK60" s="68" t="s">
        <v>8345</v>
      </c>
      <c r="AL60" s="68" t="s">
        <v>8354</v>
      </c>
      <c r="AM60" s="68"/>
      <c r="AN60" s="68"/>
      <c r="AO60" s="70">
        <v>41558.691400462965</v>
      </c>
      <c r="AP60" s="72" t="str">
        <f>HYPERLINK("https://pbs.twimg.com/profile_banners/1954600993/1582961728")</f>
        <v>https://pbs.twimg.com/profile_banners/1954600993/1582961728</v>
      </c>
      <c r="AQ60" s="68" t="b">
        <v>1</v>
      </c>
      <c r="AR60" s="68" t="b">
        <v>0</v>
      </c>
      <c r="AS60" s="68" t="b">
        <v>1</v>
      </c>
      <c r="AT60" s="68"/>
      <c r="AU60" s="68">
        <v>0</v>
      </c>
      <c r="AV60" s="72" t="str">
        <f>HYPERLINK("https://abs.twimg.com/images/themes/theme1/bg.png")</f>
        <v>https://abs.twimg.com/images/themes/theme1/bg.png</v>
      </c>
      <c r="AW60" s="68" t="b">
        <v>0</v>
      </c>
      <c r="AX60" s="68" t="s">
        <v>282</v>
      </c>
      <c r="AY60" s="72" t="str">
        <f>HYPERLINK("https://twitter.com/zainulabidin_f")</f>
        <v>https://twitter.com/zainulabidin_f</v>
      </c>
      <c r="AZ60" s="68" t="s">
        <v>66</v>
      </c>
      <c r="BA60" s="67" t="str">
        <f>REPLACE(INDEX(GroupVertices[Group],MATCH(Vertices[[#This Row],[Vertex]],GroupVertices[Vertex],0)),1,1,"")</f>
        <v>2</v>
      </c>
      <c r="BB60" s="49">
        <v>2</v>
      </c>
      <c r="BC60" s="50">
        <v>2.985074626865672</v>
      </c>
      <c r="BD60" s="49">
        <v>1</v>
      </c>
      <c r="BE60" s="50">
        <v>1.492537313432836</v>
      </c>
      <c r="BF60" s="49">
        <v>0</v>
      </c>
      <c r="BG60" s="50">
        <v>0</v>
      </c>
      <c r="BH60" s="49">
        <v>64</v>
      </c>
      <c r="BI60" s="50">
        <v>95.5223880597015</v>
      </c>
      <c r="BJ60" s="49">
        <v>67</v>
      </c>
      <c r="BK60" s="49" t="s">
        <v>8845</v>
      </c>
      <c r="BL60" s="49" t="s">
        <v>8845</v>
      </c>
      <c r="BM60" s="49" t="s">
        <v>8503</v>
      </c>
      <c r="BN60" s="49" t="s">
        <v>8503</v>
      </c>
      <c r="BO60" s="49" t="s">
        <v>8903</v>
      </c>
      <c r="BP60" s="49" t="s">
        <v>8904</v>
      </c>
      <c r="BQ60" s="94" t="s">
        <v>8912</v>
      </c>
      <c r="BR60" s="94" t="s">
        <v>8915</v>
      </c>
      <c r="BS60" s="94" t="s">
        <v>8423</v>
      </c>
      <c r="BT60" s="94" t="s">
        <v>8423</v>
      </c>
    </row>
    <row r="61" spans="1:72" ht="15">
      <c r="A61" s="66" t="s">
        <v>8449</v>
      </c>
      <c r="B61" s="83"/>
      <c r="C61" s="83"/>
      <c r="D61" s="99">
        <v>623.6565549719593</v>
      </c>
      <c r="E61" s="110"/>
      <c r="F61" s="81" t="str">
        <f>HYPERLINK("https://pbs.twimg.com/profile_images/1355067614461124610/RgZ5GoaB_normal.jpg")</f>
        <v>https://pbs.twimg.com/profile_images/1355067614461124610/RgZ5GoaB_normal.jpg</v>
      </c>
      <c r="G61" s="111"/>
      <c r="H61" s="82" t="s">
        <v>8449</v>
      </c>
      <c r="I61" s="102"/>
      <c r="J61" s="112"/>
      <c r="K61" s="82" t="s">
        <v>8751</v>
      </c>
      <c r="L61" s="113">
        <v>230.98257393428767</v>
      </c>
      <c r="M61" s="107">
        <v>4866.498046875</v>
      </c>
      <c r="N61" s="107">
        <v>8890.5576171875</v>
      </c>
      <c r="O61" s="108"/>
      <c r="P61" s="109"/>
      <c r="Q61" s="109"/>
      <c r="R61" s="114"/>
      <c r="S61" s="49">
        <v>0</v>
      </c>
      <c r="T61" s="49">
        <v>3</v>
      </c>
      <c r="U61" s="50">
        <v>21.115385</v>
      </c>
      <c r="V61" s="50">
        <v>0.010753</v>
      </c>
      <c r="W61" s="50">
        <v>0.002687</v>
      </c>
      <c r="X61" s="50">
        <v>0.790722</v>
      </c>
      <c r="Y61" s="50">
        <v>0.3333333333333333</v>
      </c>
      <c r="Z61" s="50">
        <v>0</v>
      </c>
      <c r="AA61" s="103">
        <v>61</v>
      </c>
      <c r="AB61" s="103"/>
      <c r="AC61" s="104"/>
      <c r="AD61" s="68" t="s">
        <v>8600</v>
      </c>
      <c r="AE61" s="74" t="s">
        <v>8644</v>
      </c>
      <c r="AF61" s="68">
        <v>640</v>
      </c>
      <c r="AG61" s="68">
        <v>368</v>
      </c>
      <c r="AH61" s="68">
        <v>2642</v>
      </c>
      <c r="AI61" s="68">
        <v>10112</v>
      </c>
      <c r="AJ61" s="68"/>
      <c r="AK61" s="68" t="s">
        <v>8682</v>
      </c>
      <c r="AL61" s="68" t="s">
        <v>8700</v>
      </c>
      <c r="AM61" s="72" t="str">
        <f>HYPERLINK("https://t.co/O5XCZH19Y4")</f>
        <v>https://t.co/O5XCZH19Y4</v>
      </c>
      <c r="AN61" s="68"/>
      <c r="AO61" s="70">
        <v>41235.29457175926</v>
      </c>
      <c r="AP61" s="72" t="str">
        <f>HYPERLINK("https://pbs.twimg.com/profile_banners/963767106/1537885776")</f>
        <v>https://pbs.twimg.com/profile_banners/963767106/1537885776</v>
      </c>
      <c r="AQ61" s="68" t="b">
        <v>1</v>
      </c>
      <c r="AR61" s="68" t="b">
        <v>0</v>
      </c>
      <c r="AS61" s="68" t="b">
        <v>0</v>
      </c>
      <c r="AT61" s="68"/>
      <c r="AU61" s="68">
        <v>4</v>
      </c>
      <c r="AV61" s="72" t="str">
        <f>HYPERLINK("https://abs.twimg.com/images/themes/theme1/bg.png")</f>
        <v>https://abs.twimg.com/images/themes/theme1/bg.png</v>
      </c>
      <c r="AW61" s="68" t="b">
        <v>0</v>
      </c>
      <c r="AX61" s="68" t="s">
        <v>282</v>
      </c>
      <c r="AY61" s="72" t="str">
        <f>HYPERLINK("https://twitter.com/eerehloves")</f>
        <v>https://twitter.com/eerehloves</v>
      </c>
      <c r="AZ61" s="68" t="s">
        <v>66</v>
      </c>
      <c r="BA61" s="67" t="str">
        <f>REPLACE(INDEX(GroupVertices[Group],MATCH(Vertices[[#This Row],[Vertex]],GroupVertices[Vertex],0)),1,1,"")</f>
        <v>2</v>
      </c>
      <c r="BB61" s="49">
        <v>1</v>
      </c>
      <c r="BC61" s="50">
        <v>3.0303030303030303</v>
      </c>
      <c r="BD61" s="49">
        <v>0</v>
      </c>
      <c r="BE61" s="50">
        <v>0</v>
      </c>
      <c r="BF61" s="49">
        <v>0</v>
      </c>
      <c r="BG61" s="50">
        <v>0</v>
      </c>
      <c r="BH61" s="49">
        <v>32</v>
      </c>
      <c r="BI61" s="50">
        <v>96.96969696969697</v>
      </c>
      <c r="BJ61" s="49">
        <v>33</v>
      </c>
      <c r="BK61" s="49" t="s">
        <v>8845</v>
      </c>
      <c r="BL61" s="49" t="s">
        <v>8845</v>
      </c>
      <c r="BM61" s="49" t="s">
        <v>8503</v>
      </c>
      <c r="BN61" s="49" t="s">
        <v>8503</v>
      </c>
      <c r="BO61" s="49" t="s">
        <v>8506</v>
      </c>
      <c r="BP61" s="49" t="s">
        <v>8506</v>
      </c>
      <c r="BQ61" s="94" t="s">
        <v>8911</v>
      </c>
      <c r="BR61" s="94" t="s">
        <v>8911</v>
      </c>
      <c r="BS61" s="94" t="s">
        <v>8919</v>
      </c>
      <c r="BT61" s="94" t="s">
        <v>8919</v>
      </c>
    </row>
    <row r="62" spans="1:72" ht="15">
      <c r="A62" s="66" t="s">
        <v>242</v>
      </c>
      <c r="B62" s="83"/>
      <c r="C62" s="83"/>
      <c r="D62" s="99">
        <v>561.961952262333</v>
      </c>
      <c r="E62" s="110"/>
      <c r="F62" s="81" t="str">
        <f>HYPERLINK("https://pbs.twimg.com/profile_images/1300280337742864385/E7HCd3hP_normal.jpg")</f>
        <v>https://pbs.twimg.com/profile_images/1300280337742864385/E7HCd3hP_normal.jpg</v>
      </c>
      <c r="G62" s="111"/>
      <c r="H62" s="82" t="s">
        <v>242</v>
      </c>
      <c r="I62" s="102"/>
      <c r="J62" s="112"/>
      <c r="K62" s="82" t="s">
        <v>283</v>
      </c>
      <c r="L62" s="113">
        <v>154.07036441703966</v>
      </c>
      <c r="M62" s="107">
        <v>4718.9072265625</v>
      </c>
      <c r="N62" s="107">
        <v>4750.30517578125</v>
      </c>
      <c r="O62" s="108"/>
      <c r="P62" s="109"/>
      <c r="Q62" s="109"/>
      <c r="R62" s="114"/>
      <c r="S62" s="49">
        <v>3</v>
      </c>
      <c r="T62" s="49">
        <v>0</v>
      </c>
      <c r="U62" s="50">
        <v>14.053846</v>
      </c>
      <c r="V62" s="50">
        <v>0.011905</v>
      </c>
      <c r="W62" s="50">
        <v>0.003216</v>
      </c>
      <c r="X62" s="50">
        <v>0.83409</v>
      </c>
      <c r="Y62" s="50">
        <v>0.5</v>
      </c>
      <c r="Z62" s="50">
        <v>0</v>
      </c>
      <c r="AA62" s="103">
        <v>62</v>
      </c>
      <c r="AB62" s="103"/>
      <c r="AC62" s="104"/>
      <c r="AD62" s="68" t="s">
        <v>274</v>
      </c>
      <c r="AE62" s="74" t="s">
        <v>275</v>
      </c>
      <c r="AF62" s="68">
        <v>874</v>
      </c>
      <c r="AG62" s="68">
        <v>130214</v>
      </c>
      <c r="AH62" s="68">
        <v>29152</v>
      </c>
      <c r="AI62" s="68">
        <v>8453</v>
      </c>
      <c r="AJ62" s="68"/>
      <c r="AK62" s="68" t="s">
        <v>276</v>
      </c>
      <c r="AL62" s="68"/>
      <c r="AM62" s="72" t="str">
        <f>HYPERLINK("https://t.co/3UuAyYlwP8")</f>
        <v>https://t.co/3UuAyYlwP8</v>
      </c>
      <c r="AN62" s="68"/>
      <c r="AO62" s="70">
        <v>40386.09515046296</v>
      </c>
      <c r="AP62" s="72" t="str">
        <f>HYPERLINK("https://pbs.twimg.com/profile_banners/171314974/1602013656")</f>
        <v>https://pbs.twimg.com/profile_banners/171314974/1602013656</v>
      </c>
      <c r="AQ62" s="68" t="b">
        <v>0</v>
      </c>
      <c r="AR62" s="68" t="b">
        <v>0</v>
      </c>
      <c r="AS62" s="68" t="b">
        <v>1</v>
      </c>
      <c r="AT62" s="68"/>
      <c r="AU62" s="68">
        <v>1244</v>
      </c>
      <c r="AV62" s="72" t="str">
        <f>HYPERLINK("https://abs.twimg.com/images/themes/theme1/bg.png")</f>
        <v>https://abs.twimg.com/images/themes/theme1/bg.png</v>
      </c>
      <c r="AW62" s="68" t="b">
        <v>1</v>
      </c>
      <c r="AX62" s="68" t="s">
        <v>282</v>
      </c>
      <c r="AY62" s="72" t="str">
        <f>HYPERLINK("https://twitter.com/gpforeducation")</f>
        <v>https://twitter.com/gpforeducation</v>
      </c>
      <c r="AZ62" s="68" t="s">
        <v>65</v>
      </c>
      <c r="BA62" s="67"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row>
    <row r="63" spans="1:72" ht="15">
      <c r="A63" s="66" t="s">
        <v>8284</v>
      </c>
      <c r="B63" s="83"/>
      <c r="C63" s="83"/>
      <c r="D63" s="99"/>
      <c r="E63" s="110"/>
      <c r="F63" s="81" t="str">
        <f>HYPERLINK("https://pbs.twimg.com/profile_images/765885035224399872/B8fDOAkC_normal.jpg")</f>
        <v>https://pbs.twimg.com/profile_images/765885035224399872/B8fDOAkC_normal.jpg</v>
      </c>
      <c r="G63" s="111"/>
      <c r="H63" s="82" t="s">
        <v>8284</v>
      </c>
      <c r="I63" s="102"/>
      <c r="J63" s="112"/>
      <c r="K63" s="82" t="s">
        <v>8752</v>
      </c>
      <c r="L63" s="113">
        <v>1</v>
      </c>
      <c r="M63" s="107">
        <v>5585.490234375</v>
      </c>
      <c r="N63" s="107">
        <v>9854.505859375</v>
      </c>
      <c r="O63" s="108"/>
      <c r="P63" s="109"/>
      <c r="Q63" s="109"/>
      <c r="R63" s="114"/>
      <c r="S63" s="49">
        <v>1</v>
      </c>
      <c r="T63" s="49">
        <v>0</v>
      </c>
      <c r="U63" s="50">
        <v>0</v>
      </c>
      <c r="V63" s="50">
        <v>0.010417</v>
      </c>
      <c r="W63" s="50">
        <v>0.002042</v>
      </c>
      <c r="X63" s="50">
        <v>0.346206</v>
      </c>
      <c r="Y63" s="50">
        <v>0</v>
      </c>
      <c r="Z63" s="50">
        <v>0</v>
      </c>
      <c r="AA63" s="103">
        <v>63</v>
      </c>
      <c r="AB63" s="103"/>
      <c r="AC63" s="104"/>
      <c r="AD63" s="68" t="s">
        <v>8323</v>
      </c>
      <c r="AE63" s="74" t="s">
        <v>8332</v>
      </c>
      <c r="AF63" s="68">
        <v>1951</v>
      </c>
      <c r="AG63" s="68">
        <v>8577</v>
      </c>
      <c r="AH63" s="68">
        <v>8466</v>
      </c>
      <c r="AI63" s="68">
        <v>5538</v>
      </c>
      <c r="AJ63" s="68"/>
      <c r="AK63" s="68" t="s">
        <v>8339</v>
      </c>
      <c r="AL63" s="68" t="s">
        <v>281</v>
      </c>
      <c r="AM63" s="72" t="str">
        <f>HYPERLINK("https://t.co/XZgufT9opK")</f>
        <v>https://t.co/XZgufT9opK</v>
      </c>
      <c r="AN63" s="68"/>
      <c r="AO63" s="70">
        <v>42339.85839120371</v>
      </c>
      <c r="AP63" s="72" t="str">
        <f>HYPERLINK("https://pbs.twimg.com/profile_banners/4343316795/1531065465")</f>
        <v>https://pbs.twimg.com/profile_banners/4343316795/1531065465</v>
      </c>
      <c r="AQ63" s="68" t="b">
        <v>0</v>
      </c>
      <c r="AR63" s="68" t="b">
        <v>0</v>
      </c>
      <c r="AS63" s="68" t="b">
        <v>1</v>
      </c>
      <c r="AT63" s="68"/>
      <c r="AU63" s="68">
        <v>161</v>
      </c>
      <c r="AV63" s="72" t="str">
        <f>HYPERLINK("https://abs.twimg.com/images/themes/theme1/bg.png")</f>
        <v>https://abs.twimg.com/images/themes/theme1/bg.png</v>
      </c>
      <c r="AW63" s="68" t="b">
        <v>0</v>
      </c>
      <c r="AX63" s="68" t="s">
        <v>282</v>
      </c>
      <c r="AY63" s="72" t="str">
        <f>HYPERLINK("https://twitter.com/hundredorg")</f>
        <v>https://twitter.com/hundredorg</v>
      </c>
      <c r="AZ63" s="68" t="s">
        <v>65</v>
      </c>
      <c r="BA63" s="67"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row>
    <row r="64" spans="1:72" ht="15">
      <c r="A64" s="66" t="s">
        <v>8485</v>
      </c>
      <c r="B64" s="83"/>
      <c r="C64" s="83"/>
      <c r="D64" s="99"/>
      <c r="E64" s="110"/>
      <c r="F64" s="81" t="str">
        <f>HYPERLINK("https://abs.twimg.com/sticky/default_profile_images/default_profile_normal.png")</f>
        <v>https://abs.twimg.com/sticky/default_profile_images/default_profile_normal.png</v>
      </c>
      <c r="G64" s="111"/>
      <c r="H64" s="82" t="s">
        <v>8485</v>
      </c>
      <c r="I64" s="102"/>
      <c r="J64" s="112"/>
      <c r="K64" s="82" t="s">
        <v>8753</v>
      </c>
      <c r="L64" s="113">
        <v>1</v>
      </c>
      <c r="M64" s="107">
        <v>5095.734375</v>
      </c>
      <c r="N64" s="107">
        <v>2918.783203125</v>
      </c>
      <c r="O64" s="108"/>
      <c r="P64" s="109"/>
      <c r="Q64" s="109"/>
      <c r="R64" s="114"/>
      <c r="S64" s="49">
        <v>1</v>
      </c>
      <c r="T64" s="49">
        <v>0</v>
      </c>
      <c r="U64" s="50">
        <v>0</v>
      </c>
      <c r="V64" s="50">
        <v>0.010417</v>
      </c>
      <c r="W64" s="50">
        <v>0.002042</v>
      </c>
      <c r="X64" s="50">
        <v>0.346206</v>
      </c>
      <c r="Y64" s="50">
        <v>0</v>
      </c>
      <c r="Z64" s="50">
        <v>0</v>
      </c>
      <c r="AA64" s="103">
        <v>64</v>
      </c>
      <c r="AB64" s="103"/>
      <c r="AC64" s="104"/>
      <c r="AD64" s="68" t="s">
        <v>8601</v>
      </c>
      <c r="AE64" s="74" t="s">
        <v>8645</v>
      </c>
      <c r="AF64" s="68">
        <v>0</v>
      </c>
      <c r="AG64" s="68">
        <v>22</v>
      </c>
      <c r="AH64" s="68">
        <v>0</v>
      </c>
      <c r="AI64" s="68">
        <v>0</v>
      </c>
      <c r="AJ64" s="68"/>
      <c r="AK64" s="68"/>
      <c r="AL64" s="68"/>
      <c r="AM64" s="68"/>
      <c r="AN64" s="68"/>
      <c r="AO64" s="70">
        <v>39892.93576388889</v>
      </c>
      <c r="AP64" s="68"/>
      <c r="AQ64" s="68" t="b">
        <v>1</v>
      </c>
      <c r="AR64" s="68" t="b">
        <v>1</v>
      </c>
      <c r="AS64" s="68" t="b">
        <v>0</v>
      </c>
      <c r="AT64" s="68"/>
      <c r="AU64" s="68">
        <v>0</v>
      </c>
      <c r="AV64" s="72" t="str">
        <f>HYPERLINK("https://abs.twimg.com/images/themes/theme1/bg.png")</f>
        <v>https://abs.twimg.com/images/themes/theme1/bg.png</v>
      </c>
      <c r="AW64" s="68" t="b">
        <v>0</v>
      </c>
      <c r="AX64" s="68" t="s">
        <v>282</v>
      </c>
      <c r="AY64" s="72" t="str">
        <f>HYPERLINK("https://twitter.com/iteach")</f>
        <v>https://twitter.com/iteach</v>
      </c>
      <c r="AZ64" s="68" t="s">
        <v>65</v>
      </c>
      <c r="BA64" s="67"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row>
    <row r="65" spans="1:72" ht="15">
      <c r="A65" s="66" t="s">
        <v>8285</v>
      </c>
      <c r="B65" s="83"/>
      <c r="C65" s="83"/>
      <c r="D65" s="99"/>
      <c r="E65" s="110"/>
      <c r="F65" s="81" t="str">
        <f>HYPERLINK("https://pbs.twimg.com/profile_images/1364556455672770560/0a4NOKKt_normal.jpg")</f>
        <v>https://pbs.twimg.com/profile_images/1364556455672770560/0a4NOKKt_normal.jpg</v>
      </c>
      <c r="G65" s="111"/>
      <c r="H65" s="82" t="s">
        <v>8285</v>
      </c>
      <c r="I65" s="102"/>
      <c r="J65" s="112"/>
      <c r="K65" s="82" t="s">
        <v>8754</v>
      </c>
      <c r="L65" s="113">
        <v>1</v>
      </c>
      <c r="M65" s="107">
        <v>9509.4482421875</v>
      </c>
      <c r="N65" s="107">
        <v>786.5013427734375</v>
      </c>
      <c r="O65" s="108"/>
      <c r="P65" s="109"/>
      <c r="Q65" s="109"/>
      <c r="R65" s="114"/>
      <c r="S65" s="49">
        <v>2</v>
      </c>
      <c r="T65" s="49">
        <v>0</v>
      </c>
      <c r="U65" s="50">
        <v>0</v>
      </c>
      <c r="V65" s="50">
        <v>0.011628</v>
      </c>
      <c r="W65" s="50">
        <v>0.002741</v>
      </c>
      <c r="X65" s="50">
        <v>0.619756</v>
      </c>
      <c r="Y65" s="50">
        <v>1</v>
      </c>
      <c r="Z65" s="50">
        <v>0</v>
      </c>
      <c r="AA65" s="103">
        <v>65</v>
      </c>
      <c r="AB65" s="103"/>
      <c r="AC65" s="104"/>
      <c r="AD65" s="68" t="s">
        <v>8327</v>
      </c>
      <c r="AE65" s="74" t="s">
        <v>8320</v>
      </c>
      <c r="AF65" s="68">
        <v>1214</v>
      </c>
      <c r="AG65" s="68">
        <v>1265</v>
      </c>
      <c r="AH65" s="68">
        <v>1822</v>
      </c>
      <c r="AI65" s="68">
        <v>868</v>
      </c>
      <c r="AJ65" s="68"/>
      <c r="AK65" s="68" t="s">
        <v>8343</v>
      </c>
      <c r="AL65" s="68" t="s">
        <v>279</v>
      </c>
      <c r="AM65" s="68"/>
      <c r="AN65" s="68"/>
      <c r="AO65" s="70">
        <v>42997.486875</v>
      </c>
      <c r="AP65" s="72" t="str">
        <f>HYPERLINK("https://pbs.twimg.com/profile_banners/910106471123312640/1547727802")</f>
        <v>https://pbs.twimg.com/profile_banners/910106471123312640/1547727802</v>
      </c>
      <c r="AQ65" s="68" t="b">
        <v>0</v>
      </c>
      <c r="AR65" s="68" t="b">
        <v>0</v>
      </c>
      <c r="AS65" s="68" t="b">
        <v>0</v>
      </c>
      <c r="AT65" s="68"/>
      <c r="AU65" s="68">
        <v>7</v>
      </c>
      <c r="AV65" s="72" t="str">
        <f>HYPERLINK("https://abs.twimg.com/images/themes/theme1/bg.png")</f>
        <v>https://abs.twimg.com/images/themes/theme1/bg.png</v>
      </c>
      <c r="AW65" s="68" t="b">
        <v>0</v>
      </c>
      <c r="AX65" s="68" t="s">
        <v>282</v>
      </c>
      <c r="AY65" s="72" t="str">
        <f>HYPERLINK("https://twitter.com/reliafrica")</f>
        <v>https://twitter.com/reliafrica</v>
      </c>
      <c r="AZ65" s="68" t="s">
        <v>65</v>
      </c>
      <c r="BA65" s="67"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row>
    <row r="66" spans="1:72" ht="15">
      <c r="A66" s="66" t="s">
        <v>8283</v>
      </c>
      <c r="B66" s="83"/>
      <c r="C66" s="83"/>
      <c r="D66" s="99"/>
      <c r="E66" s="110"/>
      <c r="F66" s="81" t="str">
        <f>HYPERLINK("https://pbs.twimg.com/profile_images/616194950447935488/TJrC0LT5_normal.png")</f>
        <v>https://pbs.twimg.com/profile_images/616194950447935488/TJrC0LT5_normal.png</v>
      </c>
      <c r="G66" s="111"/>
      <c r="H66" s="82" t="s">
        <v>8283</v>
      </c>
      <c r="I66" s="102"/>
      <c r="J66" s="112"/>
      <c r="K66" s="82" t="s">
        <v>8755</v>
      </c>
      <c r="L66" s="113">
        <v>1</v>
      </c>
      <c r="M66" s="107">
        <v>9145.5439453125</v>
      </c>
      <c r="N66" s="107">
        <v>2358.55517578125</v>
      </c>
      <c r="O66" s="108"/>
      <c r="P66" s="109"/>
      <c r="Q66" s="109"/>
      <c r="R66" s="114"/>
      <c r="S66" s="49">
        <v>2</v>
      </c>
      <c r="T66" s="49">
        <v>0</v>
      </c>
      <c r="U66" s="50">
        <v>0</v>
      </c>
      <c r="V66" s="50">
        <v>0.011628</v>
      </c>
      <c r="W66" s="50">
        <v>0.002741</v>
      </c>
      <c r="X66" s="50">
        <v>0.619756</v>
      </c>
      <c r="Y66" s="50">
        <v>1</v>
      </c>
      <c r="Z66" s="50">
        <v>0</v>
      </c>
      <c r="AA66" s="103">
        <v>66</v>
      </c>
      <c r="AB66" s="103"/>
      <c r="AC66" s="104"/>
      <c r="AD66" s="68" t="s">
        <v>8325</v>
      </c>
      <c r="AE66" s="74" t="s">
        <v>8334</v>
      </c>
      <c r="AF66" s="68">
        <v>567</v>
      </c>
      <c r="AG66" s="68">
        <v>1092</v>
      </c>
      <c r="AH66" s="68">
        <v>2942</v>
      </c>
      <c r="AI66" s="68">
        <v>2505</v>
      </c>
      <c r="AJ66" s="68"/>
      <c r="AK66" s="68" t="s">
        <v>8341</v>
      </c>
      <c r="AL66" s="68" t="s">
        <v>8351</v>
      </c>
      <c r="AM66" s="72" t="str">
        <f>HYPERLINK("http://t.co/PqREm1cmJD")</f>
        <v>http://t.co/PqREm1cmJD</v>
      </c>
      <c r="AN66" s="68"/>
      <c r="AO66" s="70">
        <v>40009.67240740741</v>
      </c>
      <c r="AP66" s="72" t="str">
        <f>HYPERLINK("https://pbs.twimg.com/profile_banners/57056923/1562940224")</f>
        <v>https://pbs.twimg.com/profile_banners/57056923/1562940224</v>
      </c>
      <c r="AQ66" s="68" t="b">
        <v>0</v>
      </c>
      <c r="AR66" s="68" t="b">
        <v>0</v>
      </c>
      <c r="AS66" s="68" t="b">
        <v>0</v>
      </c>
      <c r="AT66" s="68"/>
      <c r="AU66" s="68">
        <v>30</v>
      </c>
      <c r="AV66" s="72" t="str">
        <f>HYPERLINK("https://abs.twimg.com/images/themes/theme12/bg.gif")</f>
        <v>https://abs.twimg.com/images/themes/theme12/bg.gif</v>
      </c>
      <c r="AW66" s="68" t="b">
        <v>0</v>
      </c>
      <c r="AX66" s="68" t="s">
        <v>282</v>
      </c>
      <c r="AY66" s="72" t="str">
        <f>HYPERLINK("https://twitter.com/dignitasproject")</f>
        <v>https://twitter.com/dignitasproject</v>
      </c>
      <c r="AZ66" s="68" t="s">
        <v>65</v>
      </c>
      <c r="BA66" s="67"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row>
    <row r="67" spans="1:34" ht="15">
      <c r="A67"/>
      <c r="J67"/>
      <c r="AA67"/>
      <c r="AB67"/>
      <c r="AC67"/>
      <c r="AD67"/>
      <c r="AE67"/>
      <c r="AF67"/>
      <c r="AG67"/>
      <c r="AH67"/>
    </row>
    <row r="68" spans="1:34" ht="15">
      <c r="A68"/>
      <c r="J68"/>
      <c r="AA68"/>
      <c r="AB68"/>
      <c r="AC68"/>
      <c r="AD68"/>
      <c r="AE68"/>
      <c r="AF68"/>
      <c r="AG68"/>
      <c r="AH68"/>
    </row>
    <row r="69" spans="1:34" ht="15">
      <c r="A69"/>
      <c r="J69"/>
      <c r="AA69"/>
      <c r="AB69"/>
      <c r="AC69"/>
      <c r="AD69"/>
      <c r="AE69"/>
      <c r="AF69"/>
      <c r="AG69"/>
      <c r="AH69"/>
    </row>
    <row r="70" spans="1:34" ht="15">
      <c r="A70"/>
      <c r="J70"/>
      <c r="AA70"/>
      <c r="AB70"/>
      <c r="AC70"/>
      <c r="AD70"/>
      <c r="AE70"/>
      <c r="AF70"/>
      <c r="AG70"/>
      <c r="AH70"/>
    </row>
    <row r="71" spans="1:34" ht="15">
      <c r="A71"/>
      <c r="J71"/>
      <c r="AA71"/>
      <c r="AB71"/>
      <c r="AC71"/>
      <c r="AD71"/>
      <c r="AE71"/>
      <c r="AF71"/>
      <c r="AG71"/>
      <c r="AH71"/>
    </row>
    <row r="72" spans="1:34" ht="15">
      <c r="A72"/>
      <c r="J72"/>
      <c r="AA72"/>
      <c r="AB72"/>
      <c r="AC72"/>
      <c r="AD72"/>
      <c r="AE72"/>
      <c r="AF72"/>
      <c r="AG72"/>
      <c r="AH72"/>
    </row>
    <row r="73" spans="1:34" ht="15">
      <c r="A73"/>
      <c r="J73"/>
      <c r="AA73"/>
      <c r="AB73"/>
      <c r="AC73"/>
      <c r="AD73"/>
      <c r="AE73"/>
      <c r="AF73"/>
      <c r="AG73"/>
      <c r="AH73"/>
    </row>
    <row r="74" spans="1:34" ht="15">
      <c r="A74"/>
      <c r="J74"/>
      <c r="AA74"/>
      <c r="AB74"/>
      <c r="AC74"/>
      <c r="AD74"/>
      <c r="AE74"/>
      <c r="AF74"/>
      <c r="AG74"/>
      <c r="AH74"/>
    </row>
    <row r="75" spans="1:34" ht="15">
      <c r="A75"/>
      <c r="J75"/>
      <c r="AA75"/>
      <c r="AB75"/>
      <c r="AC75"/>
      <c r="AD75"/>
      <c r="AE75"/>
      <c r="AF75"/>
      <c r="AG75"/>
      <c r="AH75"/>
    </row>
    <row r="76" spans="1:34" ht="15">
      <c r="A76"/>
      <c r="J76"/>
      <c r="AA76"/>
      <c r="AB76"/>
      <c r="AC76"/>
      <c r="AD76"/>
      <c r="AE76"/>
      <c r="AF76"/>
      <c r="AG76"/>
      <c r="AH76"/>
    </row>
    <row r="77" spans="1:34" ht="15">
      <c r="A77"/>
      <c r="J77"/>
      <c r="AA77"/>
      <c r="AB77"/>
      <c r="AC77"/>
      <c r="AD77"/>
      <c r="AE77"/>
      <c r="AF77"/>
      <c r="AG77"/>
      <c r="AH77"/>
    </row>
    <row r="78" spans="1:34" ht="15">
      <c r="A78"/>
      <c r="J78"/>
      <c r="AA78"/>
      <c r="AB78"/>
      <c r="AC78"/>
      <c r="AD78"/>
      <c r="AE78"/>
      <c r="AF78"/>
      <c r="AG78"/>
      <c r="AH78"/>
    </row>
    <row r="79" spans="1:34" ht="15">
      <c r="A79"/>
      <c r="J79"/>
      <c r="AA79"/>
      <c r="AB79"/>
      <c r="AC79"/>
      <c r="AD79"/>
      <c r="AE79"/>
      <c r="AF79"/>
      <c r="AG79"/>
      <c r="AH79"/>
    </row>
    <row r="80" spans="1:34" ht="15">
      <c r="A80"/>
      <c r="J80"/>
      <c r="AA80"/>
      <c r="AB80"/>
      <c r="AC80"/>
      <c r="AD80"/>
      <c r="AE80"/>
      <c r="AF80"/>
      <c r="AG80"/>
      <c r="A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343</v>
      </c>
      <c r="Z2" s="54" t="s">
        <v>344</v>
      </c>
      <c r="AA2" s="54" t="s">
        <v>345</v>
      </c>
      <c r="AB2" s="54" t="s">
        <v>346</v>
      </c>
      <c r="AC2" s="54" t="s">
        <v>347</v>
      </c>
      <c r="AD2" s="54" t="s">
        <v>348</v>
      </c>
      <c r="AE2" s="54" t="s">
        <v>349</v>
      </c>
      <c r="AF2" s="54" t="s">
        <v>350</v>
      </c>
      <c r="AG2" s="54" t="s">
        <v>353</v>
      </c>
      <c r="AH2" s="13" t="s">
        <v>8012</v>
      </c>
      <c r="AI2" s="13" t="s">
        <v>8018</v>
      </c>
      <c r="AJ2" s="13" t="s">
        <v>8024</v>
      </c>
      <c r="AK2" s="13" t="s">
        <v>8030</v>
      </c>
      <c r="AL2" s="13" t="s">
        <v>8036</v>
      </c>
      <c r="AM2" s="13" t="s">
        <v>8047</v>
      </c>
      <c r="AN2" s="13" t="s">
        <v>8048</v>
      </c>
      <c r="AO2" s="13" t="s">
        <v>8054</v>
      </c>
    </row>
    <row r="3" spans="1:41" ht="15">
      <c r="A3" s="66" t="s">
        <v>285</v>
      </c>
      <c r="B3" s="83" t="s">
        <v>289</v>
      </c>
      <c r="C3" s="83" t="s">
        <v>56</v>
      </c>
      <c r="D3" s="85"/>
      <c r="E3" s="14"/>
      <c r="F3" s="15" t="s">
        <v>8921</v>
      </c>
      <c r="G3" s="64"/>
      <c r="H3" s="64"/>
      <c r="I3" s="86">
        <v>3</v>
      </c>
      <c r="J3" s="51"/>
      <c r="K3" s="49">
        <v>25</v>
      </c>
      <c r="L3" s="49">
        <v>47</v>
      </c>
      <c r="M3" s="49">
        <v>0</v>
      </c>
      <c r="N3" s="49">
        <v>47</v>
      </c>
      <c r="O3" s="49">
        <v>0</v>
      </c>
      <c r="P3" s="50">
        <v>0</v>
      </c>
      <c r="Q3" s="50">
        <v>0</v>
      </c>
      <c r="R3" s="49">
        <v>1</v>
      </c>
      <c r="S3" s="49">
        <v>0</v>
      </c>
      <c r="T3" s="49">
        <v>25</v>
      </c>
      <c r="U3" s="49">
        <v>47</v>
      </c>
      <c r="V3" s="49">
        <v>2</v>
      </c>
      <c r="W3" s="50">
        <v>1.7696</v>
      </c>
      <c r="X3" s="50">
        <v>0.07833333333333334</v>
      </c>
      <c r="Y3" s="49">
        <v>4</v>
      </c>
      <c r="Z3" s="50">
        <v>4.444444444444445</v>
      </c>
      <c r="AA3" s="49">
        <v>0</v>
      </c>
      <c r="AB3" s="50">
        <v>0</v>
      </c>
      <c r="AC3" s="49">
        <v>0</v>
      </c>
      <c r="AD3" s="50">
        <v>0</v>
      </c>
      <c r="AE3" s="49">
        <v>86</v>
      </c>
      <c r="AF3" s="50">
        <v>95.55555555555556</v>
      </c>
      <c r="AG3" s="49">
        <v>90</v>
      </c>
      <c r="AH3" s="67"/>
      <c r="AI3" s="67"/>
      <c r="AJ3" s="67" t="s">
        <v>8505</v>
      </c>
      <c r="AK3" s="73" t="s">
        <v>8858</v>
      </c>
      <c r="AL3" s="73" t="s">
        <v>8889</v>
      </c>
      <c r="AM3" s="73" t="s">
        <v>8471</v>
      </c>
      <c r="AN3" s="73" t="s">
        <v>8892</v>
      </c>
      <c r="AO3" s="73" t="s">
        <v>8896</v>
      </c>
    </row>
    <row r="4" spans="1:41" ht="15">
      <c r="A4" s="115" t="s">
        <v>286</v>
      </c>
      <c r="B4" s="83" t="s">
        <v>290</v>
      </c>
      <c r="C4" s="83" t="s">
        <v>56</v>
      </c>
      <c r="D4" s="116"/>
      <c r="E4" s="14"/>
      <c r="F4" s="15" t="s">
        <v>8922</v>
      </c>
      <c r="G4" s="64"/>
      <c r="H4" s="64"/>
      <c r="I4" s="86">
        <v>4</v>
      </c>
      <c r="J4" s="117"/>
      <c r="K4" s="49">
        <v>15</v>
      </c>
      <c r="L4" s="49">
        <v>22</v>
      </c>
      <c r="M4" s="49">
        <v>22</v>
      </c>
      <c r="N4" s="49">
        <v>44</v>
      </c>
      <c r="O4" s="49">
        <v>4</v>
      </c>
      <c r="P4" s="50">
        <v>0.07142857142857142</v>
      </c>
      <c r="Q4" s="50">
        <v>0.13333333333333333</v>
      </c>
      <c r="R4" s="49">
        <v>1</v>
      </c>
      <c r="S4" s="49">
        <v>0</v>
      </c>
      <c r="T4" s="49">
        <v>15</v>
      </c>
      <c r="U4" s="49">
        <v>44</v>
      </c>
      <c r="V4" s="49">
        <v>4</v>
      </c>
      <c r="W4" s="50">
        <v>1.822222</v>
      </c>
      <c r="X4" s="50">
        <v>0.14285714285714285</v>
      </c>
      <c r="Y4" s="49">
        <v>42</v>
      </c>
      <c r="Z4" s="50">
        <v>5.570291777188329</v>
      </c>
      <c r="AA4" s="49">
        <v>1</v>
      </c>
      <c r="AB4" s="50">
        <v>0.13262599469496023</v>
      </c>
      <c r="AC4" s="49">
        <v>0</v>
      </c>
      <c r="AD4" s="50">
        <v>0</v>
      </c>
      <c r="AE4" s="49">
        <v>711</v>
      </c>
      <c r="AF4" s="50">
        <v>94.29708222811671</v>
      </c>
      <c r="AG4" s="49">
        <v>754</v>
      </c>
      <c r="AH4" s="67" t="s">
        <v>8849</v>
      </c>
      <c r="AI4" s="67" t="s">
        <v>8850</v>
      </c>
      <c r="AJ4" s="67" t="s">
        <v>8857</v>
      </c>
      <c r="AK4" s="73" t="s">
        <v>8859</v>
      </c>
      <c r="AL4" s="73" t="s">
        <v>8890</v>
      </c>
      <c r="AM4" s="67" t="s">
        <v>8448</v>
      </c>
      <c r="AN4" s="67" t="s">
        <v>8893</v>
      </c>
      <c r="AO4" s="67" t="s">
        <v>8897</v>
      </c>
    </row>
    <row r="5" spans="1:41" ht="15">
      <c r="A5" s="115" t="s">
        <v>287</v>
      </c>
      <c r="B5" s="83" t="s">
        <v>291</v>
      </c>
      <c r="C5" s="83" t="s">
        <v>56</v>
      </c>
      <c r="D5" s="116"/>
      <c r="E5" s="14"/>
      <c r="F5" s="15" t="s">
        <v>287</v>
      </c>
      <c r="G5" s="64"/>
      <c r="H5" s="64"/>
      <c r="I5" s="86">
        <v>5</v>
      </c>
      <c r="J5" s="117"/>
      <c r="K5" s="49">
        <v>13</v>
      </c>
      <c r="L5" s="49">
        <v>34</v>
      </c>
      <c r="M5" s="49">
        <v>0</v>
      </c>
      <c r="N5" s="49">
        <v>34</v>
      </c>
      <c r="O5" s="49">
        <v>0</v>
      </c>
      <c r="P5" s="50">
        <v>0.030303030303030304</v>
      </c>
      <c r="Q5" s="50">
        <v>0.058823529411764705</v>
      </c>
      <c r="R5" s="49">
        <v>1</v>
      </c>
      <c r="S5" s="49">
        <v>0</v>
      </c>
      <c r="T5" s="49">
        <v>13</v>
      </c>
      <c r="U5" s="49">
        <v>34</v>
      </c>
      <c r="V5" s="49">
        <v>2</v>
      </c>
      <c r="W5" s="50">
        <v>1.455621</v>
      </c>
      <c r="X5" s="50">
        <v>0.21794871794871795</v>
      </c>
      <c r="Y5" s="49">
        <v>0</v>
      </c>
      <c r="Z5" s="50">
        <v>0</v>
      </c>
      <c r="AA5" s="49">
        <v>3</v>
      </c>
      <c r="AB5" s="50">
        <v>3.4482758620689653</v>
      </c>
      <c r="AC5" s="49">
        <v>0</v>
      </c>
      <c r="AD5" s="50">
        <v>0</v>
      </c>
      <c r="AE5" s="49">
        <v>84</v>
      </c>
      <c r="AF5" s="50">
        <v>96.55172413793103</v>
      </c>
      <c r="AG5" s="49">
        <v>87</v>
      </c>
      <c r="AH5" s="67" t="s">
        <v>8250</v>
      </c>
      <c r="AI5" s="67" t="s">
        <v>8089</v>
      </c>
      <c r="AJ5" s="67"/>
      <c r="AK5" s="73" t="s">
        <v>8860</v>
      </c>
      <c r="AL5" s="73" t="s">
        <v>8891</v>
      </c>
      <c r="AM5" s="67"/>
      <c r="AN5" s="67" t="s">
        <v>8894</v>
      </c>
      <c r="AO5" s="67" t="s">
        <v>8898</v>
      </c>
    </row>
    <row r="6" spans="1:41" ht="15">
      <c r="A6" s="115" t="s">
        <v>288</v>
      </c>
      <c r="B6" s="83" t="s">
        <v>292</v>
      </c>
      <c r="C6" s="83" t="s">
        <v>56</v>
      </c>
      <c r="D6" s="118"/>
      <c r="E6" s="77"/>
      <c r="F6" s="78" t="s">
        <v>8923</v>
      </c>
      <c r="G6" s="79"/>
      <c r="H6" s="79"/>
      <c r="I6" s="119">
        <v>6</v>
      </c>
      <c r="J6" s="80"/>
      <c r="K6" s="49">
        <v>11</v>
      </c>
      <c r="L6" s="49">
        <v>10</v>
      </c>
      <c r="M6" s="49">
        <v>0</v>
      </c>
      <c r="N6" s="49">
        <v>10</v>
      </c>
      <c r="O6" s="49">
        <v>0</v>
      </c>
      <c r="P6" s="50">
        <v>0</v>
      </c>
      <c r="Q6" s="50">
        <v>0</v>
      </c>
      <c r="R6" s="49">
        <v>1</v>
      </c>
      <c r="S6" s="49">
        <v>0</v>
      </c>
      <c r="T6" s="49">
        <v>11</v>
      </c>
      <c r="U6" s="49">
        <v>10</v>
      </c>
      <c r="V6" s="49">
        <v>2</v>
      </c>
      <c r="W6" s="50">
        <v>1.652893</v>
      </c>
      <c r="X6" s="50">
        <v>0.09090909090909091</v>
      </c>
      <c r="Y6" s="49">
        <v>3</v>
      </c>
      <c r="Z6" s="50">
        <v>7.5</v>
      </c>
      <c r="AA6" s="49">
        <v>0</v>
      </c>
      <c r="AB6" s="50">
        <v>0</v>
      </c>
      <c r="AC6" s="49">
        <v>0</v>
      </c>
      <c r="AD6" s="50">
        <v>0</v>
      </c>
      <c r="AE6" s="49">
        <v>37</v>
      </c>
      <c r="AF6" s="50">
        <v>92.5</v>
      </c>
      <c r="AG6" s="49">
        <v>40</v>
      </c>
      <c r="AH6" s="67" t="s">
        <v>8421</v>
      </c>
      <c r="AI6" s="67" t="s">
        <v>8297</v>
      </c>
      <c r="AJ6" s="67" t="s">
        <v>8300</v>
      </c>
      <c r="AK6" s="73" t="s">
        <v>247</v>
      </c>
      <c r="AL6" s="73" t="s">
        <v>247</v>
      </c>
      <c r="AM6" s="67" t="s">
        <v>8084</v>
      </c>
      <c r="AN6" s="67" t="s">
        <v>8895</v>
      </c>
      <c r="AO6" s="67" t="s">
        <v>8899</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4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7" t="s">
        <v>285</v>
      </c>
      <c r="B2" s="73" t="s">
        <v>8442</v>
      </c>
      <c r="C2" s="67">
        <f>VLOOKUP(GroupVertices[[#This Row],[Vertex]],Vertices[],MATCH("ID",Vertices[[#Headers],[Vertex]:[Top Word Pairs in Tweet by Salience]],0),FALSE)</f>
        <v>5</v>
      </c>
    </row>
    <row r="3" spans="1:3" ht="15">
      <c r="A3" s="68" t="s">
        <v>285</v>
      </c>
      <c r="B3" s="73" t="s">
        <v>8471</v>
      </c>
      <c r="C3" s="67">
        <f>VLOOKUP(GroupVertices[[#This Row],[Vertex]],Vertices[],MATCH("ID",Vertices[[#Headers],[Vertex]:[Top Word Pairs in Tweet by Salience]],0),FALSE)</f>
        <v>27</v>
      </c>
    </row>
    <row r="4" spans="1:3" ht="15">
      <c r="A4" s="68" t="s">
        <v>285</v>
      </c>
      <c r="B4" s="73" t="s">
        <v>8443</v>
      </c>
      <c r="C4" s="67">
        <f>VLOOKUP(GroupVertices[[#This Row],[Vertex]],Vertices[],MATCH("ID",Vertices[[#Headers],[Vertex]:[Top Word Pairs in Tweet by Salience]],0),FALSE)</f>
        <v>3</v>
      </c>
    </row>
    <row r="5" spans="1:3" ht="15">
      <c r="A5" s="68" t="s">
        <v>285</v>
      </c>
      <c r="B5" s="73" t="s">
        <v>8470</v>
      </c>
      <c r="C5" s="67">
        <f>VLOOKUP(GroupVertices[[#This Row],[Vertex]],Vertices[],MATCH("ID",Vertices[[#Headers],[Vertex]:[Top Word Pairs in Tweet by Salience]],0),FALSE)</f>
        <v>26</v>
      </c>
    </row>
    <row r="6" spans="1:3" ht="15">
      <c r="A6" s="68" t="s">
        <v>285</v>
      </c>
      <c r="B6" s="73" t="s">
        <v>8469</v>
      </c>
      <c r="C6" s="67">
        <f>VLOOKUP(GroupVertices[[#This Row],[Vertex]],Vertices[],MATCH("ID",Vertices[[#Headers],[Vertex]:[Top Word Pairs in Tweet by Salience]],0),FALSE)</f>
        <v>25</v>
      </c>
    </row>
    <row r="7" spans="1:3" ht="15">
      <c r="A7" s="68" t="s">
        <v>285</v>
      </c>
      <c r="B7" s="73" t="s">
        <v>8468</v>
      </c>
      <c r="C7" s="67">
        <f>VLOOKUP(GroupVertices[[#This Row],[Vertex]],Vertices[],MATCH("ID",Vertices[[#Headers],[Vertex]:[Top Word Pairs in Tweet by Salience]],0),FALSE)</f>
        <v>24</v>
      </c>
    </row>
    <row r="8" spans="1:3" ht="15">
      <c r="A8" s="68" t="s">
        <v>285</v>
      </c>
      <c r="B8" s="73" t="s">
        <v>8382</v>
      </c>
      <c r="C8" s="67">
        <f>VLOOKUP(GroupVertices[[#This Row],[Vertex]],Vertices[],MATCH("ID",Vertices[[#Headers],[Vertex]:[Top Word Pairs in Tweet by Salience]],0),FALSE)</f>
        <v>23</v>
      </c>
    </row>
    <row r="9" spans="1:3" ht="15">
      <c r="A9" s="68" t="s">
        <v>285</v>
      </c>
      <c r="B9" s="73" t="s">
        <v>8467</v>
      </c>
      <c r="C9" s="67">
        <f>VLOOKUP(GroupVertices[[#This Row],[Vertex]],Vertices[],MATCH("ID",Vertices[[#Headers],[Vertex]:[Top Word Pairs in Tweet by Salience]],0),FALSE)</f>
        <v>22</v>
      </c>
    </row>
    <row r="10" spans="1:3" ht="15">
      <c r="A10" s="68" t="s">
        <v>285</v>
      </c>
      <c r="B10" s="73" t="s">
        <v>8466</v>
      </c>
      <c r="C10" s="67">
        <f>VLOOKUP(GroupVertices[[#This Row],[Vertex]],Vertices[],MATCH("ID",Vertices[[#Headers],[Vertex]:[Top Word Pairs in Tweet by Salience]],0),FALSE)</f>
        <v>21</v>
      </c>
    </row>
    <row r="11" spans="1:3" ht="15">
      <c r="A11" s="68" t="s">
        <v>285</v>
      </c>
      <c r="B11" s="73" t="s">
        <v>8465</v>
      </c>
      <c r="C11" s="67">
        <f>VLOOKUP(GroupVertices[[#This Row],[Vertex]],Vertices[],MATCH("ID",Vertices[[#Headers],[Vertex]:[Top Word Pairs in Tweet by Salience]],0),FALSE)</f>
        <v>20</v>
      </c>
    </row>
    <row r="12" spans="1:3" ht="15">
      <c r="A12" s="68" t="s">
        <v>285</v>
      </c>
      <c r="B12" s="73" t="s">
        <v>8464</v>
      </c>
      <c r="C12" s="67">
        <f>VLOOKUP(GroupVertices[[#This Row],[Vertex]],Vertices[],MATCH("ID",Vertices[[#Headers],[Vertex]:[Top Word Pairs in Tweet by Salience]],0),FALSE)</f>
        <v>19</v>
      </c>
    </row>
    <row r="13" spans="1:3" ht="15">
      <c r="A13" s="68" t="s">
        <v>285</v>
      </c>
      <c r="B13" s="73" t="s">
        <v>8463</v>
      </c>
      <c r="C13" s="67">
        <f>VLOOKUP(GroupVertices[[#This Row],[Vertex]],Vertices[],MATCH("ID",Vertices[[#Headers],[Vertex]:[Top Word Pairs in Tweet by Salience]],0),FALSE)</f>
        <v>18</v>
      </c>
    </row>
    <row r="14" spans="1:3" ht="15">
      <c r="A14" s="68" t="s">
        <v>285</v>
      </c>
      <c r="B14" s="73" t="s">
        <v>8462</v>
      </c>
      <c r="C14" s="67">
        <f>VLOOKUP(GroupVertices[[#This Row],[Vertex]],Vertices[],MATCH("ID",Vertices[[#Headers],[Vertex]:[Top Word Pairs in Tweet by Salience]],0),FALSE)</f>
        <v>17</v>
      </c>
    </row>
    <row r="15" spans="1:3" ht="15">
      <c r="A15" s="68" t="s">
        <v>285</v>
      </c>
      <c r="B15" s="73" t="s">
        <v>8461</v>
      </c>
      <c r="C15" s="67">
        <f>VLOOKUP(GroupVertices[[#This Row],[Vertex]],Vertices[],MATCH("ID",Vertices[[#Headers],[Vertex]:[Top Word Pairs in Tweet by Salience]],0),FALSE)</f>
        <v>16</v>
      </c>
    </row>
    <row r="16" spans="1:3" ht="15">
      <c r="A16" s="68" t="s">
        <v>285</v>
      </c>
      <c r="B16" s="73" t="s">
        <v>8460</v>
      </c>
      <c r="C16" s="67">
        <f>VLOOKUP(GroupVertices[[#This Row],[Vertex]],Vertices[],MATCH("ID",Vertices[[#Headers],[Vertex]:[Top Word Pairs in Tweet by Salience]],0),FALSE)</f>
        <v>15</v>
      </c>
    </row>
    <row r="17" spans="1:3" ht="15">
      <c r="A17" s="68" t="s">
        <v>285</v>
      </c>
      <c r="B17" s="73" t="s">
        <v>8459</v>
      </c>
      <c r="C17" s="67">
        <f>VLOOKUP(GroupVertices[[#This Row],[Vertex]],Vertices[],MATCH("ID",Vertices[[#Headers],[Vertex]:[Top Word Pairs in Tweet by Salience]],0),FALSE)</f>
        <v>14</v>
      </c>
    </row>
    <row r="18" spans="1:3" ht="15">
      <c r="A18" s="68" t="s">
        <v>285</v>
      </c>
      <c r="B18" s="73" t="s">
        <v>8458</v>
      </c>
      <c r="C18" s="67">
        <f>VLOOKUP(GroupVertices[[#This Row],[Vertex]],Vertices[],MATCH("ID",Vertices[[#Headers],[Vertex]:[Top Word Pairs in Tweet by Salience]],0),FALSE)</f>
        <v>13</v>
      </c>
    </row>
    <row r="19" spans="1:3" ht="15">
      <c r="A19" s="68" t="s">
        <v>285</v>
      </c>
      <c r="B19" s="73" t="s">
        <v>8457</v>
      </c>
      <c r="C19" s="67">
        <f>VLOOKUP(GroupVertices[[#This Row],[Vertex]],Vertices[],MATCH("ID",Vertices[[#Headers],[Vertex]:[Top Word Pairs in Tweet by Salience]],0),FALSE)</f>
        <v>12</v>
      </c>
    </row>
    <row r="20" spans="1:3" ht="15">
      <c r="A20" s="68" t="s">
        <v>285</v>
      </c>
      <c r="B20" s="73" t="s">
        <v>8456</v>
      </c>
      <c r="C20" s="67">
        <f>VLOOKUP(GroupVertices[[#This Row],[Vertex]],Vertices[],MATCH("ID",Vertices[[#Headers],[Vertex]:[Top Word Pairs in Tweet by Salience]],0),FALSE)</f>
        <v>11</v>
      </c>
    </row>
    <row r="21" spans="1:3" ht="15">
      <c r="A21" s="68" t="s">
        <v>285</v>
      </c>
      <c r="B21" s="73" t="s">
        <v>8455</v>
      </c>
      <c r="C21" s="67">
        <f>VLOOKUP(GroupVertices[[#This Row],[Vertex]],Vertices[],MATCH("ID",Vertices[[#Headers],[Vertex]:[Top Word Pairs in Tweet by Salience]],0),FALSE)</f>
        <v>10</v>
      </c>
    </row>
    <row r="22" spans="1:3" ht="15">
      <c r="A22" s="68" t="s">
        <v>285</v>
      </c>
      <c r="B22" s="73" t="s">
        <v>8454</v>
      </c>
      <c r="C22" s="67">
        <f>VLOOKUP(GroupVertices[[#This Row],[Vertex]],Vertices[],MATCH("ID",Vertices[[#Headers],[Vertex]:[Top Word Pairs in Tweet by Salience]],0),FALSE)</f>
        <v>9</v>
      </c>
    </row>
    <row r="23" spans="1:3" ht="15">
      <c r="A23" s="68" t="s">
        <v>285</v>
      </c>
      <c r="B23" s="73" t="s">
        <v>8453</v>
      </c>
      <c r="C23" s="67">
        <f>VLOOKUP(GroupVertices[[#This Row],[Vertex]],Vertices[],MATCH("ID",Vertices[[#Headers],[Vertex]:[Top Word Pairs in Tweet by Salience]],0),FALSE)</f>
        <v>8</v>
      </c>
    </row>
    <row r="24" spans="1:3" ht="15">
      <c r="A24" s="68" t="s">
        <v>285</v>
      </c>
      <c r="B24" s="73" t="s">
        <v>8452</v>
      </c>
      <c r="C24" s="67">
        <f>VLOOKUP(GroupVertices[[#This Row],[Vertex]],Vertices[],MATCH("ID",Vertices[[#Headers],[Vertex]:[Top Word Pairs in Tweet by Salience]],0),FALSE)</f>
        <v>7</v>
      </c>
    </row>
    <row r="25" spans="1:3" ht="15">
      <c r="A25" s="68" t="s">
        <v>285</v>
      </c>
      <c r="B25" s="73" t="s">
        <v>8451</v>
      </c>
      <c r="C25" s="67">
        <f>VLOOKUP(GroupVertices[[#This Row],[Vertex]],Vertices[],MATCH("ID",Vertices[[#Headers],[Vertex]:[Top Word Pairs in Tweet by Salience]],0),FALSE)</f>
        <v>6</v>
      </c>
    </row>
    <row r="26" spans="1:3" ht="15">
      <c r="A26" s="68" t="s">
        <v>285</v>
      </c>
      <c r="B26" s="73" t="s">
        <v>8450</v>
      </c>
      <c r="C26" s="67">
        <f>VLOOKUP(GroupVertices[[#This Row],[Vertex]],Vertices[],MATCH("ID",Vertices[[#Headers],[Vertex]:[Top Word Pairs in Tweet by Salience]],0),FALSE)</f>
        <v>4</v>
      </c>
    </row>
    <row r="27" spans="1:3" ht="15">
      <c r="A27" s="68" t="s">
        <v>286</v>
      </c>
      <c r="B27" s="73" t="s">
        <v>8288</v>
      </c>
      <c r="C27" s="67">
        <f>VLOOKUP(GroupVertices[[#This Row],[Vertex]],Vertices[],MATCH("ID",Vertices[[#Headers],[Vertex]:[Top Word Pairs in Tweet by Salience]],0),FALSE)</f>
        <v>40</v>
      </c>
    </row>
    <row r="28" spans="1:3" ht="15">
      <c r="A28" s="68" t="s">
        <v>286</v>
      </c>
      <c r="B28" s="73" t="s">
        <v>8485</v>
      </c>
      <c r="C28" s="67">
        <f>VLOOKUP(GroupVertices[[#This Row],[Vertex]],Vertices[],MATCH("ID",Vertices[[#Headers],[Vertex]:[Top Word Pairs in Tweet by Salience]],0),FALSE)</f>
        <v>64</v>
      </c>
    </row>
    <row r="29" spans="1:3" ht="15">
      <c r="A29" s="68" t="s">
        <v>286</v>
      </c>
      <c r="B29" s="73" t="s">
        <v>8284</v>
      </c>
      <c r="C29" s="67">
        <f>VLOOKUP(GroupVertices[[#This Row],[Vertex]],Vertices[],MATCH("ID",Vertices[[#Headers],[Vertex]:[Top Word Pairs in Tweet by Salience]],0),FALSE)</f>
        <v>63</v>
      </c>
    </row>
    <row r="30" spans="1:3" ht="15">
      <c r="A30" s="68" t="s">
        <v>286</v>
      </c>
      <c r="B30" s="73" t="s">
        <v>242</v>
      </c>
      <c r="C30" s="67">
        <f>VLOOKUP(GroupVertices[[#This Row],[Vertex]],Vertices[],MATCH("ID",Vertices[[#Headers],[Vertex]:[Top Word Pairs in Tweet by Salience]],0),FALSE)</f>
        <v>62</v>
      </c>
    </row>
    <row r="31" spans="1:3" ht="15">
      <c r="A31" s="68" t="s">
        <v>286</v>
      </c>
      <c r="B31" s="73" t="s">
        <v>8280</v>
      </c>
      <c r="C31" s="67">
        <f>VLOOKUP(GroupVertices[[#This Row],[Vertex]],Vertices[],MATCH("ID",Vertices[[#Headers],[Vertex]:[Top Word Pairs in Tweet by Salience]],0),FALSE)</f>
        <v>60</v>
      </c>
    </row>
    <row r="32" spans="1:3" ht="15">
      <c r="A32" s="68" t="s">
        <v>286</v>
      </c>
      <c r="B32" s="73" t="s">
        <v>8449</v>
      </c>
      <c r="C32" s="67">
        <f>VLOOKUP(GroupVertices[[#This Row],[Vertex]],Vertices[],MATCH("ID",Vertices[[#Headers],[Vertex]:[Top Word Pairs in Tweet by Salience]],0),FALSE)</f>
        <v>61</v>
      </c>
    </row>
    <row r="33" spans="1:3" ht="15">
      <c r="A33" s="68" t="s">
        <v>286</v>
      </c>
      <c r="B33" s="73" t="s">
        <v>8484</v>
      </c>
      <c r="C33" s="67">
        <f>VLOOKUP(GroupVertices[[#This Row],[Vertex]],Vertices[],MATCH("ID",Vertices[[#Headers],[Vertex]:[Top Word Pairs in Tweet by Salience]],0),FALSE)</f>
        <v>59</v>
      </c>
    </row>
    <row r="34" spans="1:3" ht="15">
      <c r="A34" s="68" t="s">
        <v>286</v>
      </c>
      <c r="B34" s="73" t="s">
        <v>8258</v>
      </c>
      <c r="C34" s="67">
        <f>VLOOKUP(GroupVertices[[#This Row],[Vertex]],Vertices[],MATCH("ID",Vertices[[#Headers],[Vertex]:[Top Word Pairs in Tweet by Salience]],0),FALSE)</f>
        <v>58</v>
      </c>
    </row>
    <row r="35" spans="1:3" ht="15">
      <c r="A35" s="68" t="s">
        <v>286</v>
      </c>
      <c r="B35" s="73" t="s">
        <v>8448</v>
      </c>
      <c r="C35" s="67">
        <f>VLOOKUP(GroupVertices[[#This Row],[Vertex]],Vertices[],MATCH("ID",Vertices[[#Headers],[Vertex]:[Top Word Pairs in Tweet by Salience]],0),FALSE)</f>
        <v>54</v>
      </c>
    </row>
    <row r="36" spans="1:3" ht="15">
      <c r="A36" s="68" t="s">
        <v>286</v>
      </c>
      <c r="B36" s="73" t="s">
        <v>8085</v>
      </c>
      <c r="C36" s="67">
        <f>VLOOKUP(GroupVertices[[#This Row],[Vertex]],Vertices[],MATCH("ID",Vertices[[#Headers],[Vertex]:[Top Word Pairs in Tweet by Salience]],0),FALSE)</f>
        <v>57</v>
      </c>
    </row>
    <row r="37" spans="1:3" ht="15">
      <c r="A37" s="68" t="s">
        <v>286</v>
      </c>
      <c r="B37" s="73" t="s">
        <v>8447</v>
      </c>
      <c r="C37" s="67">
        <f>VLOOKUP(GroupVertices[[#This Row],[Vertex]],Vertices[],MATCH("ID",Vertices[[#Headers],[Vertex]:[Top Word Pairs in Tweet by Salience]],0),FALSE)</f>
        <v>55</v>
      </c>
    </row>
    <row r="38" spans="1:3" ht="15">
      <c r="A38" s="68" t="s">
        <v>286</v>
      </c>
      <c r="B38" s="73" t="s">
        <v>8086</v>
      </c>
      <c r="C38" s="67">
        <f>VLOOKUP(GroupVertices[[#This Row],[Vertex]],Vertices[],MATCH("ID",Vertices[[#Headers],[Vertex]:[Top Word Pairs in Tweet by Salience]],0),FALSE)</f>
        <v>56</v>
      </c>
    </row>
    <row r="39" spans="1:3" ht="15">
      <c r="A39" s="68" t="s">
        <v>286</v>
      </c>
      <c r="B39" s="73" t="s">
        <v>8081</v>
      </c>
      <c r="C39" s="67">
        <f>VLOOKUP(GroupVertices[[#This Row],[Vertex]],Vertices[],MATCH("ID",Vertices[[#Headers],[Vertex]:[Top Word Pairs in Tweet by Salience]],0),FALSE)</f>
        <v>53</v>
      </c>
    </row>
    <row r="40" spans="1:3" ht="15">
      <c r="A40" s="68" t="s">
        <v>286</v>
      </c>
      <c r="B40" s="73" t="s">
        <v>8483</v>
      </c>
      <c r="C40" s="67">
        <f>VLOOKUP(GroupVertices[[#This Row],[Vertex]],Vertices[],MATCH("ID",Vertices[[#Headers],[Vertex]:[Top Word Pairs in Tweet by Salience]],0),FALSE)</f>
        <v>52</v>
      </c>
    </row>
    <row r="41" spans="1:3" ht="15">
      <c r="A41" s="68" t="s">
        <v>286</v>
      </c>
      <c r="B41" s="73" t="s">
        <v>8446</v>
      </c>
      <c r="C41" s="67">
        <f>VLOOKUP(GroupVertices[[#This Row],[Vertex]],Vertices[],MATCH("ID",Vertices[[#Headers],[Vertex]:[Top Word Pairs in Tweet by Salience]],0),FALSE)</f>
        <v>51</v>
      </c>
    </row>
    <row r="42" spans="1:3" ht="15">
      <c r="A42" s="68" t="s">
        <v>287</v>
      </c>
      <c r="B42" s="73" t="s">
        <v>8473</v>
      </c>
      <c r="C42" s="67">
        <f>VLOOKUP(GroupVertices[[#This Row],[Vertex]],Vertices[],MATCH("ID",Vertices[[#Headers],[Vertex]:[Top Word Pairs in Tweet by Salience]],0),FALSE)</f>
        <v>30</v>
      </c>
    </row>
    <row r="43" spans="1:3" ht="15">
      <c r="A43" s="68" t="s">
        <v>287</v>
      </c>
      <c r="B43" s="73" t="s">
        <v>8445</v>
      </c>
      <c r="C43" s="67">
        <f>VLOOKUP(GroupVertices[[#This Row],[Vertex]],Vertices[],MATCH("ID",Vertices[[#Headers],[Vertex]:[Top Word Pairs in Tweet by Salience]],0),FALSE)</f>
        <v>38</v>
      </c>
    </row>
    <row r="44" spans="1:3" ht="15">
      <c r="A44" s="68" t="s">
        <v>287</v>
      </c>
      <c r="B44" s="73" t="s">
        <v>8080</v>
      </c>
      <c r="C44" s="67">
        <f>VLOOKUP(GroupVertices[[#This Row],[Vertex]],Vertices[],MATCH("ID",Vertices[[#Headers],[Vertex]:[Top Word Pairs in Tweet by Salience]],0),FALSE)</f>
        <v>41</v>
      </c>
    </row>
    <row r="45" spans="1:3" ht="15">
      <c r="A45" s="68" t="s">
        <v>287</v>
      </c>
      <c r="B45" s="73" t="s">
        <v>8481</v>
      </c>
      <c r="C45" s="67">
        <f>VLOOKUP(GroupVertices[[#This Row],[Vertex]],Vertices[],MATCH("ID",Vertices[[#Headers],[Vertex]:[Top Word Pairs in Tweet by Salience]],0),FALSE)</f>
        <v>39</v>
      </c>
    </row>
    <row r="46" spans="1:3" ht="15">
      <c r="A46" s="68" t="s">
        <v>287</v>
      </c>
      <c r="B46" s="73" t="s">
        <v>8480</v>
      </c>
      <c r="C46" s="67">
        <f>VLOOKUP(GroupVertices[[#This Row],[Vertex]],Vertices[],MATCH("ID",Vertices[[#Headers],[Vertex]:[Top Word Pairs in Tweet by Salience]],0),FALSE)</f>
        <v>37</v>
      </c>
    </row>
    <row r="47" spans="1:3" ht="15">
      <c r="A47" s="68" t="s">
        <v>287</v>
      </c>
      <c r="B47" s="73" t="s">
        <v>8479</v>
      </c>
      <c r="C47" s="67">
        <f>VLOOKUP(GroupVertices[[#This Row],[Vertex]],Vertices[],MATCH("ID",Vertices[[#Headers],[Vertex]:[Top Word Pairs in Tweet by Salience]],0),FALSE)</f>
        <v>36</v>
      </c>
    </row>
    <row r="48" spans="1:3" ht="15">
      <c r="A48" s="68" t="s">
        <v>287</v>
      </c>
      <c r="B48" s="73" t="s">
        <v>8478</v>
      </c>
      <c r="C48" s="67">
        <f>VLOOKUP(GroupVertices[[#This Row],[Vertex]],Vertices[],MATCH("ID",Vertices[[#Headers],[Vertex]:[Top Word Pairs in Tweet by Salience]],0),FALSE)</f>
        <v>35</v>
      </c>
    </row>
    <row r="49" spans="1:3" ht="15">
      <c r="A49" s="68" t="s">
        <v>287</v>
      </c>
      <c r="B49" s="73" t="s">
        <v>8477</v>
      </c>
      <c r="C49" s="67">
        <f>VLOOKUP(GroupVertices[[#This Row],[Vertex]],Vertices[],MATCH("ID",Vertices[[#Headers],[Vertex]:[Top Word Pairs in Tweet by Salience]],0),FALSE)</f>
        <v>34</v>
      </c>
    </row>
    <row r="50" spans="1:3" ht="15">
      <c r="A50" s="68" t="s">
        <v>287</v>
      </c>
      <c r="B50" s="73" t="s">
        <v>8476</v>
      </c>
      <c r="C50" s="67">
        <f>VLOOKUP(GroupVertices[[#This Row],[Vertex]],Vertices[],MATCH("ID",Vertices[[#Headers],[Vertex]:[Top Word Pairs in Tweet by Salience]],0),FALSE)</f>
        <v>33</v>
      </c>
    </row>
    <row r="51" spans="1:3" ht="15">
      <c r="A51" s="68" t="s">
        <v>287</v>
      </c>
      <c r="B51" s="73" t="s">
        <v>8475</v>
      </c>
      <c r="C51" s="67">
        <f>VLOOKUP(GroupVertices[[#This Row],[Vertex]],Vertices[],MATCH("ID",Vertices[[#Headers],[Vertex]:[Top Word Pairs in Tweet by Salience]],0),FALSE)</f>
        <v>32</v>
      </c>
    </row>
    <row r="52" spans="1:3" ht="15">
      <c r="A52" s="68" t="s">
        <v>287</v>
      </c>
      <c r="B52" s="73" t="s">
        <v>8474</v>
      </c>
      <c r="C52" s="67">
        <f>VLOOKUP(GroupVertices[[#This Row],[Vertex]],Vertices[],MATCH("ID",Vertices[[#Headers],[Vertex]:[Top Word Pairs in Tweet by Salience]],0),FALSE)</f>
        <v>31</v>
      </c>
    </row>
    <row r="53" spans="1:3" ht="15">
      <c r="A53" s="68" t="s">
        <v>287</v>
      </c>
      <c r="B53" s="73" t="s">
        <v>8472</v>
      </c>
      <c r="C53" s="67">
        <f>VLOOKUP(GroupVertices[[#This Row],[Vertex]],Vertices[],MATCH("ID",Vertices[[#Headers],[Vertex]:[Top Word Pairs in Tweet by Salience]],0),FALSE)</f>
        <v>29</v>
      </c>
    </row>
    <row r="54" spans="1:3" ht="15">
      <c r="A54" s="68" t="s">
        <v>287</v>
      </c>
      <c r="B54" s="73" t="s">
        <v>8444</v>
      </c>
      <c r="C54" s="67">
        <f>VLOOKUP(GroupVertices[[#This Row],[Vertex]],Vertices[],MATCH("ID",Vertices[[#Headers],[Vertex]:[Top Word Pairs in Tweet by Salience]],0),FALSE)</f>
        <v>28</v>
      </c>
    </row>
    <row r="55" spans="1:3" ht="15">
      <c r="A55" s="68" t="s">
        <v>288</v>
      </c>
      <c r="B55" s="73" t="s">
        <v>8283</v>
      </c>
      <c r="C55" s="67">
        <f>VLOOKUP(GroupVertices[[#This Row],[Vertex]],Vertices[],MATCH("ID",Vertices[[#Headers],[Vertex]:[Top Word Pairs in Tweet by Salience]],0),FALSE)</f>
        <v>66</v>
      </c>
    </row>
    <row r="56" spans="1:3" ht="15">
      <c r="A56" s="68" t="s">
        <v>288</v>
      </c>
      <c r="B56" s="73" t="s">
        <v>8281</v>
      </c>
      <c r="C56" s="67">
        <f>VLOOKUP(GroupVertices[[#This Row],[Vertex]],Vertices[],MATCH("ID",Vertices[[#Headers],[Vertex]:[Top Word Pairs in Tweet by Salience]],0),FALSE)</f>
        <v>42</v>
      </c>
    </row>
    <row r="57" spans="1:3" ht="15">
      <c r="A57" s="68" t="s">
        <v>288</v>
      </c>
      <c r="B57" s="73" t="s">
        <v>8285</v>
      </c>
      <c r="C57" s="67">
        <f>VLOOKUP(GroupVertices[[#This Row],[Vertex]],Vertices[],MATCH("ID",Vertices[[#Headers],[Vertex]:[Top Word Pairs in Tweet by Salience]],0),FALSE)</f>
        <v>65</v>
      </c>
    </row>
    <row r="58" spans="1:3" ht="15">
      <c r="A58" s="68" t="s">
        <v>288</v>
      </c>
      <c r="B58" s="73" t="s">
        <v>8084</v>
      </c>
      <c r="C58" s="67">
        <f>VLOOKUP(GroupVertices[[#This Row],[Vertex]],Vertices[],MATCH("ID",Vertices[[#Headers],[Vertex]:[Top Word Pairs in Tweet by Salience]],0),FALSE)</f>
        <v>50</v>
      </c>
    </row>
    <row r="59" spans="1:3" ht="15">
      <c r="A59" s="68" t="s">
        <v>288</v>
      </c>
      <c r="B59" s="73" t="s">
        <v>8287</v>
      </c>
      <c r="C59" s="67">
        <f>VLOOKUP(GroupVertices[[#This Row],[Vertex]],Vertices[],MATCH("ID",Vertices[[#Headers],[Vertex]:[Top Word Pairs in Tweet by Salience]],0),FALSE)</f>
        <v>49</v>
      </c>
    </row>
    <row r="60" spans="1:3" ht="15">
      <c r="A60" s="68" t="s">
        <v>288</v>
      </c>
      <c r="B60" s="73" t="s">
        <v>8082</v>
      </c>
      <c r="C60" s="67">
        <f>VLOOKUP(GroupVertices[[#This Row],[Vertex]],Vertices[],MATCH("ID",Vertices[[#Headers],[Vertex]:[Top Word Pairs in Tweet by Salience]],0),FALSE)</f>
        <v>48</v>
      </c>
    </row>
    <row r="61" spans="1:3" ht="15">
      <c r="A61" s="68" t="s">
        <v>288</v>
      </c>
      <c r="B61" s="73" t="s">
        <v>8087</v>
      </c>
      <c r="C61" s="67">
        <f>VLOOKUP(GroupVertices[[#This Row],[Vertex]],Vertices[],MATCH("ID",Vertices[[#Headers],[Vertex]:[Top Word Pairs in Tweet by Salience]],0),FALSE)</f>
        <v>47</v>
      </c>
    </row>
    <row r="62" spans="1:3" ht="15">
      <c r="A62" s="68" t="s">
        <v>288</v>
      </c>
      <c r="B62" s="73" t="s">
        <v>8083</v>
      </c>
      <c r="C62" s="67">
        <f>VLOOKUP(GroupVertices[[#This Row],[Vertex]],Vertices[],MATCH("ID",Vertices[[#Headers],[Vertex]:[Top Word Pairs in Tweet by Salience]],0),FALSE)</f>
        <v>46</v>
      </c>
    </row>
    <row r="63" spans="1:3" ht="15">
      <c r="A63" s="68" t="s">
        <v>288</v>
      </c>
      <c r="B63" s="73" t="s">
        <v>8482</v>
      </c>
      <c r="C63" s="67">
        <f>VLOOKUP(GroupVertices[[#This Row],[Vertex]],Vertices[],MATCH("ID",Vertices[[#Headers],[Vertex]:[Top Word Pairs in Tweet by Salience]],0),FALSE)</f>
        <v>45</v>
      </c>
    </row>
    <row r="64" spans="1:3" ht="15">
      <c r="A64" s="68" t="s">
        <v>288</v>
      </c>
      <c r="B64" s="73" t="s">
        <v>8282</v>
      </c>
      <c r="C64" s="67">
        <f>VLOOKUP(GroupVertices[[#This Row],[Vertex]],Vertices[],MATCH("ID",Vertices[[#Headers],[Vertex]:[Top Word Pairs in Tweet by Salience]],0),FALSE)</f>
        <v>44</v>
      </c>
    </row>
    <row r="65" spans="1:3" ht="15">
      <c r="A65" s="68" t="s">
        <v>288</v>
      </c>
      <c r="B65" s="73" t="s">
        <v>8286</v>
      </c>
      <c r="C65" s="67">
        <f>VLOOKUP(GroupVertices[[#This Row],[Vertex]],Vertices[],MATCH("ID",Vertices[[#Headers],[Vertex]:[Top Word Pairs in Tweet by Salience]],0),FALSE)</f>
        <v>43</v>
      </c>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7970</v>
      </c>
      <c r="B2" s="35" t="s">
        <v>192</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51</v>
      </c>
      <c r="J2" s="38">
        <f>MIN(Vertices[Betweenness Centrality])</f>
        <v>0</v>
      </c>
      <c r="K2" s="39">
        <f>COUNTIF(Vertices[Betweenness Centrality],"&gt;= "&amp;J2)-COUNTIF(Vertices[Betweenness Centrality],"&gt;="&amp;J3)</f>
        <v>53</v>
      </c>
      <c r="L2" s="38">
        <f>MIN(Vertices[Closeness Centrality])</f>
        <v>0.007937</v>
      </c>
      <c r="M2" s="39">
        <f>COUNTIF(Vertices[Closeness Centrality],"&gt;= "&amp;L2)-COUNTIF(Vertices[Closeness Centrality],"&gt;="&amp;L3)</f>
        <v>11</v>
      </c>
      <c r="N2" s="38">
        <f>MIN(Vertices[Eigenvector Centrality])</f>
        <v>0.0007</v>
      </c>
      <c r="O2" s="39">
        <f>COUNTIF(Vertices[Eigenvector Centrality],"&gt;= "&amp;N2)-COUNTIF(Vertices[Eigenvector Centrality],"&gt;="&amp;N3)</f>
        <v>22</v>
      </c>
      <c r="P2" s="38">
        <f>MIN(Vertices[PageRank])</f>
        <v>0.346206</v>
      </c>
      <c r="Q2" s="39">
        <f>COUNTIF(Vertices[PageRank],"&gt;= "&amp;P2)-COUNTIF(Vertices[PageRank],"&gt;="&amp;P3)</f>
        <v>10</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0.7058823529411765</v>
      </c>
      <c r="I3" s="41">
        <f>COUNTIF(Vertices[Out-Degree],"&gt;= "&amp;H3)-COUNTIF(Vertices[Out-Degree],"&gt;="&amp;H4)</f>
        <v>0</v>
      </c>
      <c r="J3" s="40">
        <f aca="true" t="shared" si="4" ref="J3:J35">J2+($J$36-$J$2)/BinDivisor</f>
        <v>26.998416294117646</v>
      </c>
      <c r="K3" s="41">
        <f>COUNTIF(Vertices[Betweenness Centrality],"&gt;= "&amp;J3)-COUNTIF(Vertices[Betweenness Centrality],"&gt;="&amp;J4)</f>
        <v>1</v>
      </c>
      <c r="L3" s="40">
        <f aca="true" t="shared" si="5" ref="L3:L35">L2+($L$36-$L$2)/BinDivisor</f>
        <v>0.008929058823529411</v>
      </c>
      <c r="M3" s="41">
        <f>COUNTIF(Vertices[Closeness Centrality],"&gt;= "&amp;L3)-COUNTIF(Vertices[Closeness Centrality],"&gt;="&amp;L4)</f>
        <v>9</v>
      </c>
      <c r="N3" s="40">
        <f aca="true" t="shared" si="6" ref="N3:N35">N2+($N$36-$N$2)/BinDivisor</f>
        <v>0.003588470588235294</v>
      </c>
      <c r="O3" s="41">
        <f>COUNTIF(Vertices[Eigenvector Centrality],"&gt;= "&amp;N3)-COUNTIF(Vertices[Eigenvector Centrality],"&gt;="&amp;N4)</f>
        <v>12</v>
      </c>
      <c r="P3" s="40">
        <f aca="true" t="shared" si="7" ref="P3:P35">P2+($P$36-$P$2)/BinDivisor</f>
        <v>0.5106690588235294</v>
      </c>
      <c r="Q3" s="41">
        <f>COUNTIF(Vertices[PageRank],"&gt;= "&amp;P3)-COUNTIF(Vertices[PageRank],"&gt;="&amp;P4)</f>
        <v>36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64</v>
      </c>
      <c r="D4" s="33">
        <f t="shared" si="1"/>
        <v>0</v>
      </c>
      <c r="E4" s="3">
        <f>COUNTIF(Vertices[Degree],"&gt;= "&amp;D4)-COUNTIF(Vertices[Degree],"&gt;="&amp;D5)</f>
        <v>0</v>
      </c>
      <c r="F4" s="38">
        <f t="shared" si="2"/>
        <v>0.6470588235294118</v>
      </c>
      <c r="G4" s="39">
        <f>COUNTIF(Vertices[In-Degree],"&gt;= "&amp;F4)-COUNTIF(Vertices[In-Degree],"&gt;="&amp;F5)</f>
        <v>0</v>
      </c>
      <c r="H4" s="38">
        <f t="shared" si="3"/>
        <v>1.411764705882353</v>
      </c>
      <c r="I4" s="39">
        <f>COUNTIF(Vertices[Out-Degree],"&gt;= "&amp;H4)-COUNTIF(Vertices[Out-Degree],"&gt;="&amp;H5)</f>
        <v>0</v>
      </c>
      <c r="J4" s="38">
        <f t="shared" si="4"/>
        <v>53.99683258823529</v>
      </c>
      <c r="K4" s="39">
        <f>COUNTIF(Vertices[Betweenness Centrality],"&gt;= "&amp;J4)-COUNTIF(Vertices[Betweenness Centrality],"&gt;="&amp;J5)</f>
        <v>2</v>
      </c>
      <c r="L4" s="38">
        <f t="shared" si="5"/>
        <v>0.009921117647058823</v>
      </c>
      <c r="M4" s="39">
        <f>COUNTIF(Vertices[Closeness Centrality],"&gt;= "&amp;L4)-COUNTIF(Vertices[Closeness Centrality],"&gt;="&amp;L5)</f>
        <v>5</v>
      </c>
      <c r="N4" s="38">
        <f t="shared" si="6"/>
        <v>0.006476941176470588</v>
      </c>
      <c r="O4" s="39">
        <f>COUNTIF(Vertices[Eigenvector Centrality],"&gt;= "&amp;N4)-COUNTIF(Vertices[Eigenvector Centrality],"&gt;="&amp;N5)</f>
        <v>1</v>
      </c>
      <c r="P4" s="38">
        <f t="shared" si="7"/>
        <v>0.6751321176470588</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0.9705882352941178</v>
      </c>
      <c r="G5" s="41">
        <f>COUNTIF(Vertices[In-Degree],"&gt;= "&amp;F5)-COUNTIF(Vertices[In-Degree],"&gt;="&amp;F6)</f>
        <v>13</v>
      </c>
      <c r="H5" s="40">
        <f t="shared" si="3"/>
        <v>2.1176470588235294</v>
      </c>
      <c r="I5" s="41">
        <f>COUNTIF(Vertices[Out-Degree],"&gt;= "&amp;H5)-COUNTIF(Vertices[Out-Degree],"&gt;="&amp;H6)</f>
        <v>0</v>
      </c>
      <c r="J5" s="40">
        <f t="shared" si="4"/>
        <v>80.99524888235294</v>
      </c>
      <c r="K5" s="41">
        <f>COUNTIF(Vertices[Betweenness Centrality],"&gt;= "&amp;J5)-COUNTIF(Vertices[Betweenness Centrality],"&gt;="&amp;J6)</f>
        <v>0</v>
      </c>
      <c r="L5" s="40">
        <f t="shared" si="5"/>
        <v>0.010913176470588235</v>
      </c>
      <c r="M5" s="41">
        <f>COUNTIF(Vertices[Closeness Centrality],"&gt;= "&amp;L5)-COUNTIF(Vertices[Closeness Centrality],"&gt;="&amp;L6)</f>
        <v>9</v>
      </c>
      <c r="N5" s="40">
        <f t="shared" si="6"/>
        <v>0.009365411764705883</v>
      </c>
      <c r="O5" s="41">
        <f>COUNTIF(Vertices[Eigenvector Centrality],"&gt;= "&amp;N5)-COUNTIF(Vertices[Eigenvector Centrality],"&gt;="&amp;N6)</f>
        <v>0</v>
      </c>
      <c r="P5" s="40">
        <f t="shared" si="7"/>
        <v>0.8395951764705882</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120</v>
      </c>
      <c r="D6" s="33">
        <f t="shared" si="1"/>
        <v>0</v>
      </c>
      <c r="E6" s="3">
        <f>COUNTIF(Vertices[Degree],"&gt;= "&amp;D6)-COUNTIF(Vertices[Degree],"&gt;="&amp;D7)</f>
        <v>0</v>
      </c>
      <c r="F6" s="38">
        <f t="shared" si="2"/>
        <v>1.2941176470588236</v>
      </c>
      <c r="G6" s="39">
        <f>COUNTIF(Vertices[In-Degree],"&gt;= "&amp;F6)-COUNTIF(Vertices[In-Degree],"&gt;="&amp;F7)</f>
        <v>0</v>
      </c>
      <c r="H6" s="38">
        <f t="shared" si="3"/>
        <v>2.823529411764706</v>
      </c>
      <c r="I6" s="39">
        <f>COUNTIF(Vertices[Out-Degree],"&gt;= "&amp;H6)-COUNTIF(Vertices[Out-Degree],"&gt;="&amp;H7)</f>
        <v>3</v>
      </c>
      <c r="J6" s="38">
        <f t="shared" si="4"/>
        <v>107.99366517647059</v>
      </c>
      <c r="K6" s="39">
        <f>COUNTIF(Vertices[Betweenness Centrality],"&gt;= "&amp;J6)-COUNTIF(Vertices[Betweenness Centrality],"&gt;="&amp;J7)</f>
        <v>1</v>
      </c>
      <c r="L6" s="38">
        <f t="shared" si="5"/>
        <v>0.011905235294117647</v>
      </c>
      <c r="M6" s="39">
        <f>COUNTIF(Vertices[Closeness Centrality],"&gt;= "&amp;L6)-COUNTIF(Vertices[Closeness Centrality],"&gt;="&amp;L7)</f>
        <v>0</v>
      </c>
      <c r="N6" s="38">
        <f t="shared" si="6"/>
        <v>0.012253882352941177</v>
      </c>
      <c r="O6" s="39">
        <f>COUNTIF(Vertices[Eigenvector Centrality],"&gt;= "&amp;N6)-COUNTIF(Vertices[Eigenvector Centrality],"&gt;="&amp;N7)</f>
        <v>1</v>
      </c>
      <c r="P6" s="38">
        <f t="shared" si="7"/>
        <v>1.0040582352941176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30</v>
      </c>
      <c r="D7" s="33">
        <f t="shared" si="1"/>
        <v>0</v>
      </c>
      <c r="E7" s="3">
        <f>COUNTIF(Vertices[Degree],"&gt;= "&amp;D7)-COUNTIF(Vertices[Degree],"&gt;="&amp;D8)</f>
        <v>0</v>
      </c>
      <c r="F7" s="40">
        <f t="shared" si="2"/>
        <v>1.6176470588235294</v>
      </c>
      <c r="G7" s="41">
        <f>COUNTIF(Vertices[In-Degree],"&gt;= "&amp;F7)-COUNTIF(Vertices[In-Degree],"&gt;="&amp;F8)</f>
        <v>0</v>
      </c>
      <c r="H7" s="40">
        <f t="shared" si="3"/>
        <v>3.5294117647058827</v>
      </c>
      <c r="I7" s="41">
        <f>COUNTIF(Vertices[Out-Degree],"&gt;= "&amp;H7)-COUNTIF(Vertices[Out-Degree],"&gt;="&amp;H8)</f>
        <v>1</v>
      </c>
      <c r="J7" s="40">
        <f t="shared" si="4"/>
        <v>134.99208147058823</v>
      </c>
      <c r="K7" s="41">
        <f>COUNTIF(Vertices[Betweenness Centrality],"&gt;= "&amp;J7)-COUNTIF(Vertices[Betweenness Centrality],"&gt;="&amp;J8)</f>
        <v>0</v>
      </c>
      <c r="L7" s="40">
        <f t="shared" si="5"/>
        <v>0.012897294117647059</v>
      </c>
      <c r="M7" s="41">
        <f>COUNTIF(Vertices[Closeness Centrality],"&gt;= "&amp;L7)-COUNTIF(Vertices[Closeness Centrality],"&gt;="&amp;L8)</f>
        <v>4</v>
      </c>
      <c r="N7" s="40">
        <f t="shared" si="6"/>
        <v>0.015142352941176471</v>
      </c>
      <c r="O7" s="41">
        <f>COUNTIF(Vertices[Eigenvector Centrality],"&gt;= "&amp;N7)-COUNTIF(Vertices[Eigenvector Centrality],"&gt;="&amp;N8)</f>
        <v>3</v>
      </c>
      <c r="P7" s="40">
        <f t="shared" si="7"/>
        <v>1.168521294117647</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150</v>
      </c>
      <c r="D8" s="33">
        <f t="shared" si="1"/>
        <v>0</v>
      </c>
      <c r="E8" s="3">
        <f>COUNTIF(Vertices[Degree],"&gt;= "&amp;D8)-COUNTIF(Vertices[Degree],"&gt;="&amp;D9)</f>
        <v>0</v>
      </c>
      <c r="F8" s="38">
        <f t="shared" si="2"/>
        <v>1.9411764705882353</v>
      </c>
      <c r="G8" s="39">
        <f>COUNTIF(Vertices[In-Degree],"&gt;= "&amp;F8)-COUNTIF(Vertices[In-Degree],"&gt;="&amp;F9)</f>
        <v>30</v>
      </c>
      <c r="H8" s="38">
        <f t="shared" si="3"/>
        <v>4.235294117647059</v>
      </c>
      <c r="I8" s="39">
        <f>COUNTIF(Vertices[Out-Degree],"&gt;= "&amp;H8)-COUNTIF(Vertices[Out-Degree],"&gt;="&amp;H9)</f>
        <v>0</v>
      </c>
      <c r="J8" s="38">
        <f t="shared" si="4"/>
        <v>161.99049776470588</v>
      </c>
      <c r="K8" s="39">
        <f>COUNTIF(Vertices[Betweenness Centrality],"&gt;= "&amp;J8)-COUNTIF(Vertices[Betweenness Centrality],"&gt;="&amp;J9)</f>
        <v>0</v>
      </c>
      <c r="L8" s="38">
        <f t="shared" si="5"/>
        <v>0.01388935294117647</v>
      </c>
      <c r="M8" s="39">
        <f>COUNTIF(Vertices[Closeness Centrality],"&gt;= "&amp;L8)-COUNTIF(Vertices[Closeness Centrality],"&gt;="&amp;L9)</f>
        <v>0</v>
      </c>
      <c r="N8" s="38">
        <f t="shared" si="6"/>
        <v>0.018030823529411766</v>
      </c>
      <c r="O8" s="39">
        <f>COUNTIF(Vertices[Eigenvector Centrality],"&gt;= "&amp;N8)-COUNTIF(Vertices[Eigenvector Centrality],"&gt;="&amp;N9)</f>
        <v>0</v>
      </c>
      <c r="P8" s="38">
        <f t="shared" si="7"/>
        <v>1.3329843529411765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3"/>
      <c r="B9" s="93"/>
      <c r="D9" s="33">
        <f t="shared" si="1"/>
        <v>0</v>
      </c>
      <c r="E9" s="3">
        <f>COUNTIF(Vertices[Degree],"&gt;= "&amp;D9)-COUNTIF(Vertices[Degree],"&gt;="&amp;D10)</f>
        <v>0</v>
      </c>
      <c r="F9" s="40">
        <f t="shared" si="2"/>
        <v>2.264705882352941</v>
      </c>
      <c r="G9" s="41">
        <f>COUNTIF(Vertices[In-Degree],"&gt;= "&amp;F9)-COUNTIF(Vertices[In-Degree],"&gt;="&amp;F10)</f>
        <v>0</v>
      </c>
      <c r="H9" s="40">
        <f t="shared" si="3"/>
        <v>4.9411764705882355</v>
      </c>
      <c r="I9" s="41">
        <f>COUNTIF(Vertices[Out-Degree],"&gt;= "&amp;H9)-COUNTIF(Vertices[Out-Degree],"&gt;="&amp;H10)</f>
        <v>1</v>
      </c>
      <c r="J9" s="40">
        <f t="shared" si="4"/>
        <v>188.98891405882353</v>
      </c>
      <c r="K9" s="41">
        <f>COUNTIF(Vertices[Betweenness Centrality],"&gt;= "&amp;J9)-COUNTIF(Vertices[Betweenness Centrality],"&gt;="&amp;J10)</f>
        <v>3</v>
      </c>
      <c r="L9" s="40">
        <f t="shared" si="5"/>
        <v>0.014881411764705883</v>
      </c>
      <c r="M9" s="41">
        <f>COUNTIF(Vertices[Closeness Centrality],"&gt;= "&amp;L9)-COUNTIF(Vertices[Closeness Centrality],"&gt;="&amp;L10)</f>
        <v>0</v>
      </c>
      <c r="N9" s="40">
        <f t="shared" si="6"/>
        <v>0.02091929411764706</v>
      </c>
      <c r="O9" s="41">
        <f>COUNTIF(Vertices[Eigenvector Centrality],"&gt;= "&amp;N9)-COUNTIF(Vertices[Eigenvector Centrality],"&gt;="&amp;N10)</f>
        <v>0</v>
      </c>
      <c r="P9" s="40">
        <f t="shared" si="7"/>
        <v>1.4974474117647059</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7971</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5.647058823529412</v>
      </c>
      <c r="I10" s="39">
        <f>COUNTIF(Vertices[Out-Degree],"&gt;= "&amp;H10)-COUNTIF(Vertices[Out-Degree],"&gt;="&amp;H11)</f>
        <v>1</v>
      </c>
      <c r="J10" s="38">
        <f t="shared" si="4"/>
        <v>215.98733035294117</v>
      </c>
      <c r="K10" s="39">
        <f>COUNTIF(Vertices[Betweenness Centrality],"&gt;= "&amp;J10)-COUNTIF(Vertices[Betweenness Centrality],"&gt;="&amp;J11)</f>
        <v>0</v>
      </c>
      <c r="L10" s="38">
        <f t="shared" si="5"/>
        <v>0.015873470588235294</v>
      </c>
      <c r="M10" s="39">
        <f>COUNTIF(Vertices[Closeness Centrality],"&gt;= "&amp;L10)-COUNTIF(Vertices[Closeness Centrality],"&gt;="&amp;L11)</f>
        <v>0</v>
      </c>
      <c r="N10" s="38">
        <f t="shared" si="6"/>
        <v>0.023807764705882355</v>
      </c>
      <c r="O10" s="39">
        <f>COUNTIF(Vertices[Eigenvector Centrality],"&gt;= "&amp;N10)-COUNTIF(Vertices[Eigenvector Centrality],"&gt;="&amp;N11)</f>
        <v>0</v>
      </c>
      <c r="P10" s="38">
        <f t="shared" si="7"/>
        <v>1.6619104705882353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93"/>
      <c r="B11" s="93"/>
      <c r="D11" s="33">
        <f t="shared" si="1"/>
        <v>0</v>
      </c>
      <c r="E11" s="3">
        <f>COUNTIF(Vertices[Degree],"&gt;= "&amp;D11)-COUNTIF(Vertices[Degree],"&gt;="&amp;D12)</f>
        <v>0</v>
      </c>
      <c r="F11" s="40">
        <f t="shared" si="2"/>
        <v>2.9117647058823533</v>
      </c>
      <c r="G11" s="41">
        <f>COUNTIF(Vertices[In-Degree],"&gt;= "&amp;F11)-COUNTIF(Vertices[In-Degree],"&gt;="&amp;F12)</f>
        <v>13</v>
      </c>
      <c r="H11" s="40">
        <f t="shared" si="3"/>
        <v>6.352941176470589</v>
      </c>
      <c r="I11" s="41">
        <f>COUNTIF(Vertices[Out-Degree],"&gt;= "&amp;H11)-COUNTIF(Vertices[Out-Degree],"&gt;="&amp;H12)</f>
        <v>0</v>
      </c>
      <c r="J11" s="40">
        <f t="shared" si="4"/>
        <v>242.98574664705882</v>
      </c>
      <c r="K11" s="41">
        <f>COUNTIF(Vertices[Betweenness Centrality],"&gt;= "&amp;J11)-COUNTIF(Vertices[Betweenness Centrality],"&gt;="&amp;J12)</f>
        <v>2</v>
      </c>
      <c r="L11" s="40">
        <f t="shared" si="5"/>
        <v>0.016865529411764706</v>
      </c>
      <c r="M11" s="41">
        <f>COUNTIF(Vertices[Closeness Centrality],"&gt;= "&amp;L11)-COUNTIF(Vertices[Closeness Centrality],"&gt;="&amp;L12)</f>
        <v>1</v>
      </c>
      <c r="N11" s="40">
        <f t="shared" si="6"/>
        <v>0.02669623529411765</v>
      </c>
      <c r="O11" s="41">
        <f>COUNTIF(Vertices[Eigenvector Centrality],"&gt;= "&amp;N11)-COUNTIF(Vertices[Eigenvector Centrality],"&gt;="&amp;N12)</f>
        <v>23</v>
      </c>
      <c r="P11" s="40">
        <f t="shared" si="7"/>
        <v>1.8263735294117647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243</v>
      </c>
      <c r="B12" s="35">
        <v>75</v>
      </c>
      <c r="D12" s="33">
        <f t="shared" si="1"/>
        <v>0</v>
      </c>
      <c r="E12" s="3">
        <f>COUNTIF(Vertices[Degree],"&gt;= "&amp;D12)-COUNTIF(Vertices[Degree],"&gt;="&amp;D13)</f>
        <v>0</v>
      </c>
      <c r="F12" s="38">
        <f t="shared" si="2"/>
        <v>3.2352941176470593</v>
      </c>
      <c r="G12" s="39">
        <f>COUNTIF(Vertices[In-Degree],"&gt;= "&amp;F12)-COUNTIF(Vertices[In-Degree],"&gt;="&amp;F13)</f>
        <v>0</v>
      </c>
      <c r="H12" s="38">
        <f t="shared" si="3"/>
        <v>7.058823529411765</v>
      </c>
      <c r="I12" s="39">
        <f>COUNTIF(Vertices[Out-Degree],"&gt;= "&amp;H12)-COUNTIF(Vertices[Out-Degree],"&gt;="&amp;H13)</f>
        <v>0</v>
      </c>
      <c r="J12" s="38">
        <f t="shared" si="4"/>
        <v>269.98416294117646</v>
      </c>
      <c r="K12" s="39">
        <f>COUNTIF(Vertices[Betweenness Centrality],"&gt;= "&amp;J12)-COUNTIF(Vertices[Betweenness Centrality],"&gt;="&amp;J13)</f>
        <v>0</v>
      </c>
      <c r="L12" s="38">
        <f t="shared" si="5"/>
        <v>0.017857588235294118</v>
      </c>
      <c r="M12" s="39">
        <f>COUNTIF(Vertices[Closeness Centrality],"&gt;= "&amp;L12)-COUNTIF(Vertices[Closeness Centrality],"&gt;="&amp;L13)</f>
        <v>0</v>
      </c>
      <c r="N12" s="38">
        <f t="shared" si="6"/>
        <v>0.029584705882352944</v>
      </c>
      <c r="O12" s="39">
        <f>COUNTIF(Vertices[Eigenvector Centrality],"&gt;= "&amp;N12)-COUNTIF(Vertices[Eigenvector Centrality],"&gt;="&amp;N13)</f>
        <v>0</v>
      </c>
      <c r="P12" s="38">
        <f t="shared" si="7"/>
        <v>1.990836588235294</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245</v>
      </c>
      <c r="B13" s="35">
        <v>58</v>
      </c>
      <c r="D13" s="33">
        <f t="shared" si="1"/>
        <v>0</v>
      </c>
      <c r="E13" s="3">
        <f>COUNTIF(Vertices[Degree],"&gt;= "&amp;D13)-COUNTIF(Vertices[Degree],"&gt;="&amp;D14)</f>
        <v>0</v>
      </c>
      <c r="F13" s="40">
        <f t="shared" si="2"/>
        <v>3.5588235294117654</v>
      </c>
      <c r="G13" s="41">
        <f>COUNTIF(Vertices[In-Degree],"&gt;= "&amp;F13)-COUNTIF(Vertices[In-Degree],"&gt;="&amp;F14)</f>
        <v>0</v>
      </c>
      <c r="H13" s="40">
        <f t="shared" si="3"/>
        <v>7.764705882352942</v>
      </c>
      <c r="I13" s="41">
        <f>COUNTIF(Vertices[Out-Degree],"&gt;= "&amp;H13)-COUNTIF(Vertices[Out-Degree],"&gt;="&amp;H14)</f>
        <v>0</v>
      </c>
      <c r="J13" s="40">
        <f t="shared" si="4"/>
        <v>296.9825792352941</v>
      </c>
      <c r="K13" s="41">
        <f>COUNTIF(Vertices[Betweenness Centrality],"&gt;= "&amp;J13)-COUNTIF(Vertices[Betweenness Centrality],"&gt;="&amp;J14)</f>
        <v>0</v>
      </c>
      <c r="L13" s="40">
        <f t="shared" si="5"/>
        <v>0.01884964705882353</v>
      </c>
      <c r="M13" s="41">
        <f>COUNTIF(Vertices[Closeness Centrality],"&gt;= "&amp;L13)-COUNTIF(Vertices[Closeness Centrality],"&gt;="&amp;L14)</f>
        <v>0</v>
      </c>
      <c r="N13" s="40">
        <f t="shared" si="6"/>
        <v>0.032473176470588234</v>
      </c>
      <c r="O13" s="41">
        <f>COUNTIF(Vertices[Eigenvector Centrality],"&gt;= "&amp;N13)-COUNTIF(Vertices[Eigenvector Centrality],"&gt;="&amp;N14)</f>
        <v>0</v>
      </c>
      <c r="P13" s="40">
        <f t="shared" si="7"/>
        <v>2.1552996470588237</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244</v>
      </c>
      <c r="B14" s="35">
        <v>8</v>
      </c>
      <c r="D14" s="33">
        <f t="shared" si="1"/>
        <v>0</v>
      </c>
      <c r="E14" s="3">
        <f>COUNTIF(Vertices[Degree],"&gt;= "&amp;D14)-COUNTIF(Vertices[Degree],"&gt;="&amp;D15)</f>
        <v>0</v>
      </c>
      <c r="F14" s="38">
        <f t="shared" si="2"/>
        <v>3.8823529411764715</v>
      </c>
      <c r="G14" s="39">
        <f>COUNTIF(Vertices[In-Degree],"&gt;= "&amp;F14)-COUNTIF(Vertices[In-Degree],"&gt;="&amp;F15)</f>
        <v>2</v>
      </c>
      <c r="H14" s="38">
        <f t="shared" si="3"/>
        <v>8.470588235294118</v>
      </c>
      <c r="I14" s="39">
        <f>COUNTIF(Vertices[Out-Degree],"&gt;= "&amp;H14)-COUNTIF(Vertices[Out-Degree],"&gt;="&amp;H15)</f>
        <v>0</v>
      </c>
      <c r="J14" s="38">
        <f t="shared" si="4"/>
        <v>323.98099552941176</v>
      </c>
      <c r="K14" s="39">
        <f>COUNTIF(Vertices[Betweenness Centrality],"&gt;= "&amp;J14)-COUNTIF(Vertices[Betweenness Centrality],"&gt;="&amp;J15)</f>
        <v>0</v>
      </c>
      <c r="L14" s="38">
        <f t="shared" si="5"/>
        <v>0.019841705882352942</v>
      </c>
      <c r="M14" s="39">
        <f>COUNTIF(Vertices[Closeness Centrality],"&gt;= "&amp;L14)-COUNTIF(Vertices[Closeness Centrality],"&gt;="&amp;L15)</f>
        <v>0</v>
      </c>
      <c r="N14" s="38">
        <f t="shared" si="6"/>
        <v>0.035361647058823525</v>
      </c>
      <c r="O14" s="39">
        <f>COUNTIF(Vertices[Eigenvector Centrality],"&gt;= "&amp;N14)-COUNTIF(Vertices[Eigenvector Centrality],"&gt;="&amp;N15)</f>
        <v>0</v>
      </c>
      <c r="P14" s="38">
        <f t="shared" si="7"/>
        <v>2.3197627058823533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246</v>
      </c>
      <c r="B15" s="35">
        <v>5</v>
      </c>
      <c r="D15" s="33">
        <f t="shared" si="1"/>
        <v>0</v>
      </c>
      <c r="E15" s="3">
        <f>COUNTIF(Vertices[Degree],"&gt;= "&amp;D15)-COUNTIF(Vertices[Degree],"&gt;="&amp;D16)</f>
        <v>0</v>
      </c>
      <c r="F15" s="40">
        <f t="shared" si="2"/>
        <v>4.2058823529411775</v>
      </c>
      <c r="G15" s="41">
        <f>COUNTIF(Vertices[In-Degree],"&gt;= "&amp;F15)-COUNTIF(Vertices[In-Degree],"&gt;="&amp;F16)</f>
        <v>0</v>
      </c>
      <c r="H15" s="40">
        <f t="shared" si="3"/>
        <v>9.176470588235293</v>
      </c>
      <c r="I15" s="41">
        <f>COUNTIF(Vertices[Out-Degree],"&gt;= "&amp;H15)-COUNTIF(Vertices[Out-Degree],"&gt;="&amp;H16)</f>
        <v>0</v>
      </c>
      <c r="J15" s="40">
        <f t="shared" si="4"/>
        <v>350.9794118235294</v>
      </c>
      <c r="K15" s="41">
        <f>COUNTIF(Vertices[Betweenness Centrality],"&gt;= "&amp;J15)-COUNTIF(Vertices[Betweenness Centrality],"&gt;="&amp;J16)</f>
        <v>0</v>
      </c>
      <c r="L15" s="40">
        <f t="shared" si="5"/>
        <v>0.020833764705882354</v>
      </c>
      <c r="M15" s="41">
        <f>COUNTIF(Vertices[Closeness Centrality],"&gt;= "&amp;L15)-COUNTIF(Vertices[Closeness Centrality],"&gt;="&amp;L16)</f>
        <v>23</v>
      </c>
      <c r="N15" s="40">
        <f t="shared" si="6"/>
        <v>0.038250117647058816</v>
      </c>
      <c r="O15" s="41">
        <f>COUNTIF(Vertices[Eigenvector Centrality],"&gt;= "&amp;N15)-COUNTIF(Vertices[Eigenvector Centrality],"&gt;="&amp;N16)</f>
        <v>0</v>
      </c>
      <c r="P15" s="40">
        <f t="shared" si="7"/>
        <v>2.484225764705883</v>
      </c>
      <c r="Q15" s="41">
        <f>COUNTIF(Vertices[PageRank],"&gt;= "&amp;P15)-COUNTIF(Vertices[PageRank],"&gt;="&amp;P16)</f>
        <v>3</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4</v>
      </c>
      <c r="D16" s="33">
        <f t="shared" si="1"/>
        <v>0</v>
      </c>
      <c r="E16" s="3">
        <f>COUNTIF(Vertices[Degree],"&gt;= "&amp;D16)-COUNTIF(Vertices[Degree],"&gt;="&amp;D17)</f>
        <v>0</v>
      </c>
      <c r="F16" s="38">
        <f t="shared" si="2"/>
        <v>4.529411764705883</v>
      </c>
      <c r="G16" s="39">
        <f>COUNTIF(Vertices[In-Degree],"&gt;= "&amp;F16)-COUNTIF(Vertices[In-Degree],"&gt;="&amp;F17)</f>
        <v>0</v>
      </c>
      <c r="H16" s="38">
        <f t="shared" si="3"/>
        <v>9.88235294117647</v>
      </c>
      <c r="I16" s="39">
        <f>COUNTIF(Vertices[Out-Degree],"&gt;= "&amp;H16)-COUNTIF(Vertices[Out-Degree],"&gt;="&amp;H17)</f>
        <v>1</v>
      </c>
      <c r="J16" s="38">
        <f t="shared" si="4"/>
        <v>377.97782811764705</v>
      </c>
      <c r="K16" s="39">
        <f>COUNTIF(Vertices[Betweenness Centrality],"&gt;= "&amp;J16)-COUNTIF(Vertices[Betweenness Centrality],"&gt;="&amp;J17)</f>
        <v>0</v>
      </c>
      <c r="L16" s="38">
        <f t="shared" si="5"/>
        <v>0.021825823529411766</v>
      </c>
      <c r="M16" s="39">
        <f>COUNTIF(Vertices[Closeness Centrality],"&gt;= "&amp;L16)-COUNTIF(Vertices[Closeness Centrality],"&gt;="&amp;L17)</f>
        <v>0</v>
      </c>
      <c r="N16" s="38">
        <f t="shared" si="6"/>
        <v>0.04113858823529411</v>
      </c>
      <c r="O16" s="39">
        <f>COUNTIF(Vertices[Eigenvector Centrality],"&gt;= "&amp;N16)-COUNTIF(Vertices[Eigenvector Centrality],"&gt;="&amp;N17)</f>
        <v>0</v>
      </c>
      <c r="P16" s="38">
        <f t="shared" si="7"/>
        <v>2.6486888235294126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3"/>
      <c r="B17" s="93"/>
      <c r="D17" s="33">
        <f t="shared" si="1"/>
        <v>0</v>
      </c>
      <c r="E17" s="3">
        <f>COUNTIF(Vertices[Degree],"&gt;= "&amp;D17)-COUNTIF(Vertices[Degree],"&gt;="&amp;D18)</f>
        <v>0</v>
      </c>
      <c r="F17" s="40">
        <f t="shared" si="2"/>
        <v>4.852941176470589</v>
      </c>
      <c r="G17" s="41">
        <f>COUNTIF(Vertices[In-Degree],"&gt;= "&amp;F17)-COUNTIF(Vertices[In-Degree],"&gt;="&amp;F18)</f>
        <v>0</v>
      </c>
      <c r="H17" s="40">
        <f t="shared" si="3"/>
        <v>10.588235294117645</v>
      </c>
      <c r="I17" s="41">
        <f>COUNTIF(Vertices[Out-Degree],"&gt;= "&amp;H17)-COUNTIF(Vertices[Out-Degree],"&gt;="&amp;H18)</f>
        <v>0</v>
      </c>
      <c r="J17" s="40">
        <f t="shared" si="4"/>
        <v>404.9762444117647</v>
      </c>
      <c r="K17" s="41">
        <f>COUNTIF(Vertices[Betweenness Centrality],"&gt;= "&amp;J17)-COUNTIF(Vertices[Betweenness Centrality],"&gt;="&amp;J18)</f>
        <v>0</v>
      </c>
      <c r="L17" s="40">
        <f t="shared" si="5"/>
        <v>0.022817882352941177</v>
      </c>
      <c r="M17" s="41">
        <f>COUNTIF(Vertices[Closeness Centrality],"&gt;= "&amp;L17)-COUNTIF(Vertices[Closeness Centrality],"&gt;="&amp;L18)</f>
        <v>0</v>
      </c>
      <c r="N17" s="40">
        <f t="shared" si="6"/>
        <v>0.0440270588235294</v>
      </c>
      <c r="O17" s="41">
        <f>COUNTIF(Vertices[Eigenvector Centrality],"&gt;= "&amp;N17)-COUNTIF(Vertices[Eigenvector Centrality],"&gt;="&amp;N18)</f>
        <v>0</v>
      </c>
      <c r="P17" s="40">
        <f t="shared" si="7"/>
        <v>2.8131518823529422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5.176470588235294</v>
      </c>
      <c r="G18" s="39">
        <f>COUNTIF(Vertices[In-Degree],"&gt;= "&amp;F18)-COUNTIF(Vertices[In-Degree],"&gt;="&amp;F19)</f>
        <v>0</v>
      </c>
      <c r="H18" s="38">
        <f t="shared" si="3"/>
        <v>11.29411764705882</v>
      </c>
      <c r="I18" s="39">
        <f>COUNTIF(Vertices[Out-Degree],"&gt;= "&amp;H18)-COUNTIF(Vertices[Out-Degree],"&gt;="&amp;H19)</f>
        <v>0</v>
      </c>
      <c r="J18" s="38">
        <f t="shared" si="4"/>
        <v>431.97466070588234</v>
      </c>
      <c r="K18" s="39">
        <f>COUNTIF(Vertices[Betweenness Centrality],"&gt;= "&amp;J18)-COUNTIF(Vertices[Betweenness Centrality],"&gt;="&amp;J19)</f>
        <v>0</v>
      </c>
      <c r="L18" s="38">
        <f t="shared" si="5"/>
        <v>0.02380994117647059</v>
      </c>
      <c r="M18" s="39">
        <f>COUNTIF(Vertices[Closeness Centrality],"&gt;= "&amp;L18)-COUNTIF(Vertices[Closeness Centrality],"&gt;="&amp;L19)</f>
        <v>0</v>
      </c>
      <c r="N18" s="38">
        <f t="shared" si="6"/>
        <v>0.04691552941176469</v>
      </c>
      <c r="O18" s="39">
        <f>COUNTIF(Vertices[Eigenvector Centrality],"&gt;= "&amp;N18)-COUNTIF(Vertices[Eigenvector Centrality],"&gt;="&amp;N19)</f>
        <v>0</v>
      </c>
      <c r="P18" s="38">
        <f t="shared" si="7"/>
        <v>2.977614941176472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3"/>
      <c r="B19" s="93"/>
      <c r="D19" s="33">
        <f t="shared" si="1"/>
        <v>0</v>
      </c>
      <c r="E19" s="3">
        <f>COUNTIF(Vertices[Degree],"&gt;= "&amp;D19)-COUNTIF(Vertices[Degree],"&gt;="&amp;D20)</f>
        <v>0</v>
      </c>
      <c r="F19" s="40">
        <f t="shared" si="2"/>
        <v>5.5</v>
      </c>
      <c r="G19" s="41">
        <f>COUNTIF(Vertices[In-Degree],"&gt;= "&amp;F19)-COUNTIF(Vertices[In-Degree],"&gt;="&amp;F20)</f>
        <v>0</v>
      </c>
      <c r="H19" s="40">
        <f t="shared" si="3"/>
        <v>11.999999999999996</v>
      </c>
      <c r="I19" s="41">
        <f>COUNTIF(Vertices[Out-Degree],"&gt;= "&amp;H19)-COUNTIF(Vertices[Out-Degree],"&gt;="&amp;H20)</f>
        <v>2</v>
      </c>
      <c r="J19" s="40">
        <f t="shared" si="4"/>
        <v>458.973077</v>
      </c>
      <c r="K19" s="41">
        <f>COUNTIF(Vertices[Betweenness Centrality],"&gt;= "&amp;J19)-COUNTIF(Vertices[Betweenness Centrality],"&gt;="&amp;J20)</f>
        <v>0</v>
      </c>
      <c r="L19" s="40">
        <f t="shared" si="5"/>
        <v>0.024802</v>
      </c>
      <c r="M19" s="41">
        <f>COUNTIF(Vertices[Closeness Centrality],"&gt;= "&amp;L19)-COUNTIF(Vertices[Closeness Centrality],"&gt;="&amp;L20)</f>
        <v>0</v>
      </c>
      <c r="N19" s="40">
        <f t="shared" si="6"/>
        <v>0.04980399999999998</v>
      </c>
      <c r="O19" s="41">
        <f>COUNTIF(Vertices[Eigenvector Centrality],"&gt;= "&amp;N19)-COUNTIF(Vertices[Eigenvector Centrality],"&gt;="&amp;N20)</f>
        <v>0</v>
      </c>
      <c r="P19" s="40">
        <f t="shared" si="7"/>
        <v>3.1420780000000015</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0.031746031746031744</v>
      </c>
      <c r="D20" s="33">
        <f t="shared" si="1"/>
        <v>0</v>
      </c>
      <c r="E20" s="3">
        <f>COUNTIF(Vertices[Degree],"&gt;= "&amp;D20)-COUNTIF(Vertices[Degree],"&gt;="&amp;D21)</f>
        <v>0</v>
      </c>
      <c r="F20" s="38">
        <f t="shared" si="2"/>
        <v>5.823529411764706</v>
      </c>
      <c r="G20" s="39">
        <f>COUNTIF(Vertices[In-Degree],"&gt;= "&amp;F20)-COUNTIF(Vertices[In-Degree],"&gt;="&amp;F21)</f>
        <v>0</v>
      </c>
      <c r="H20" s="38">
        <f t="shared" si="3"/>
        <v>12.705882352941172</v>
      </c>
      <c r="I20" s="39">
        <f>COUNTIF(Vertices[Out-Degree],"&gt;= "&amp;H20)-COUNTIF(Vertices[Out-Degree],"&gt;="&amp;H21)</f>
        <v>2</v>
      </c>
      <c r="J20" s="38">
        <f t="shared" si="4"/>
        <v>485.97149329411764</v>
      </c>
      <c r="K20" s="39">
        <f>COUNTIF(Vertices[Betweenness Centrality],"&gt;= "&amp;J20)-COUNTIF(Vertices[Betweenness Centrality],"&gt;="&amp;J21)</f>
        <v>0</v>
      </c>
      <c r="L20" s="38">
        <f t="shared" si="5"/>
        <v>0.025794058823529413</v>
      </c>
      <c r="M20" s="39">
        <f>COUNTIF(Vertices[Closeness Centrality],"&gt;= "&amp;L20)-COUNTIF(Vertices[Closeness Centrality],"&gt;="&amp;L21)</f>
        <v>0</v>
      </c>
      <c r="N20" s="38">
        <f t="shared" si="6"/>
        <v>0.05269247058823527</v>
      </c>
      <c r="O20" s="39">
        <f>COUNTIF(Vertices[Eigenvector Centrality],"&gt;= "&amp;N20)-COUNTIF(Vertices[Eigenvector Centrality],"&gt;="&amp;N21)</f>
        <v>0</v>
      </c>
      <c r="P20" s="38">
        <f t="shared" si="7"/>
        <v>3.306541058823531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0.06153846153846154</v>
      </c>
      <c r="D21" s="33">
        <f t="shared" si="1"/>
        <v>0</v>
      </c>
      <c r="E21" s="3">
        <f>COUNTIF(Vertices[Degree],"&gt;= "&amp;D21)-COUNTIF(Vertices[Degree],"&gt;="&amp;D22)</f>
        <v>0</v>
      </c>
      <c r="F21" s="40">
        <f t="shared" si="2"/>
        <v>6.147058823529411</v>
      </c>
      <c r="G21" s="41">
        <f>COUNTIF(Vertices[In-Degree],"&gt;= "&amp;F21)-COUNTIF(Vertices[In-Degree],"&gt;="&amp;F22)</f>
        <v>0</v>
      </c>
      <c r="H21" s="40">
        <f t="shared" si="3"/>
        <v>13.411764705882348</v>
      </c>
      <c r="I21" s="41">
        <f>COUNTIF(Vertices[Out-Degree],"&gt;= "&amp;H21)-COUNTIF(Vertices[Out-Degree],"&gt;="&amp;H22)</f>
        <v>0</v>
      </c>
      <c r="J21" s="40">
        <f t="shared" si="4"/>
        <v>512.9699095882353</v>
      </c>
      <c r="K21" s="41">
        <f>COUNTIF(Vertices[Betweenness Centrality],"&gt;= "&amp;J21)-COUNTIF(Vertices[Betweenness Centrality],"&gt;="&amp;J22)</f>
        <v>0</v>
      </c>
      <c r="L21" s="40">
        <f t="shared" si="5"/>
        <v>0.026786117647058825</v>
      </c>
      <c r="M21" s="41">
        <f>COUNTIF(Vertices[Closeness Centrality],"&gt;= "&amp;L21)-COUNTIF(Vertices[Closeness Centrality],"&gt;="&amp;L22)</f>
        <v>0</v>
      </c>
      <c r="N21" s="40">
        <f t="shared" si="6"/>
        <v>0.05558094117647056</v>
      </c>
      <c r="O21" s="41">
        <f>COUNTIF(Vertices[Eigenvector Centrality],"&gt;= "&amp;N21)-COUNTIF(Vertices[Eigenvector Centrality],"&gt;="&amp;N22)</f>
        <v>0</v>
      </c>
      <c r="P21" s="40">
        <f t="shared" si="7"/>
        <v>3.4710041176470607</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93"/>
      <c r="B22" s="93"/>
      <c r="D22" s="33">
        <f t="shared" si="1"/>
        <v>0</v>
      </c>
      <c r="E22" s="3">
        <f>COUNTIF(Vertices[Degree],"&gt;= "&amp;D22)-COUNTIF(Vertices[Degree],"&gt;="&amp;D23)</f>
        <v>0</v>
      </c>
      <c r="F22" s="38">
        <f t="shared" si="2"/>
        <v>6.470588235294117</v>
      </c>
      <c r="G22" s="39">
        <f>COUNTIF(Vertices[In-Degree],"&gt;= "&amp;F22)-COUNTIF(Vertices[In-Degree],"&gt;="&amp;F23)</f>
        <v>0</v>
      </c>
      <c r="H22" s="38">
        <f t="shared" si="3"/>
        <v>14.117647058823524</v>
      </c>
      <c r="I22" s="39">
        <f>COUNTIF(Vertices[Out-Degree],"&gt;= "&amp;H22)-COUNTIF(Vertices[Out-Degree],"&gt;="&amp;H23)</f>
        <v>0</v>
      </c>
      <c r="J22" s="38">
        <f t="shared" si="4"/>
        <v>539.9683258823529</v>
      </c>
      <c r="K22" s="39">
        <f>COUNTIF(Vertices[Betweenness Centrality],"&gt;= "&amp;J22)-COUNTIF(Vertices[Betweenness Centrality],"&gt;="&amp;J23)</f>
        <v>1</v>
      </c>
      <c r="L22" s="38">
        <f t="shared" si="5"/>
        <v>0.027778176470588237</v>
      </c>
      <c r="M22" s="39">
        <f>COUNTIF(Vertices[Closeness Centrality],"&gt;= "&amp;L22)-COUNTIF(Vertices[Closeness Centrality],"&gt;="&amp;L23)</f>
        <v>0</v>
      </c>
      <c r="N22" s="38">
        <f t="shared" si="6"/>
        <v>0.05846941176470585</v>
      </c>
      <c r="O22" s="39">
        <f>COUNTIF(Vertices[Eigenvector Centrality],"&gt;= "&amp;N22)-COUNTIF(Vertices[Eigenvector Centrality],"&gt;="&amp;N23)</f>
        <v>0</v>
      </c>
      <c r="P22" s="38">
        <f t="shared" si="7"/>
        <v>3.6354671764705904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6.7941176470588225</v>
      </c>
      <c r="G23" s="41">
        <f>COUNTIF(Vertices[In-Degree],"&gt;= "&amp;F23)-COUNTIF(Vertices[In-Degree],"&gt;="&amp;F24)</f>
        <v>0</v>
      </c>
      <c r="H23" s="40">
        <f t="shared" si="3"/>
        <v>14.8235294117647</v>
      </c>
      <c r="I23" s="41">
        <f>COUNTIF(Vertices[Out-Degree],"&gt;= "&amp;H23)-COUNTIF(Vertices[Out-Degree],"&gt;="&amp;H24)</f>
        <v>0</v>
      </c>
      <c r="J23" s="40">
        <f t="shared" si="4"/>
        <v>566.9667421764706</v>
      </c>
      <c r="K23" s="41">
        <f>COUNTIF(Vertices[Betweenness Centrality],"&gt;= "&amp;J23)-COUNTIF(Vertices[Betweenness Centrality],"&gt;="&amp;J24)</f>
        <v>0</v>
      </c>
      <c r="L23" s="40">
        <f t="shared" si="5"/>
        <v>0.02877023529411765</v>
      </c>
      <c r="M23" s="41">
        <f>COUNTIF(Vertices[Closeness Centrality],"&gt;= "&amp;L23)-COUNTIF(Vertices[Closeness Centrality],"&gt;="&amp;L24)</f>
        <v>0</v>
      </c>
      <c r="N23" s="40">
        <f t="shared" si="6"/>
        <v>0.061357882352941144</v>
      </c>
      <c r="O23" s="41">
        <f>COUNTIF(Vertices[Eigenvector Centrality],"&gt;= "&amp;N23)-COUNTIF(Vertices[Eigenvector Centrality],"&gt;="&amp;N24)</f>
        <v>0</v>
      </c>
      <c r="P23" s="40">
        <f t="shared" si="7"/>
        <v>3.79993023529412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7.117647058823528</v>
      </c>
      <c r="G24" s="39">
        <f>COUNTIF(Vertices[In-Degree],"&gt;= "&amp;F24)-COUNTIF(Vertices[In-Degree],"&gt;="&amp;F25)</f>
        <v>0</v>
      </c>
      <c r="H24" s="38">
        <f t="shared" si="3"/>
        <v>15.529411764705875</v>
      </c>
      <c r="I24" s="39">
        <f>COUNTIF(Vertices[Out-Degree],"&gt;= "&amp;H24)-COUNTIF(Vertices[Out-Degree],"&gt;="&amp;H25)</f>
        <v>0</v>
      </c>
      <c r="J24" s="38">
        <f t="shared" si="4"/>
        <v>593.9651584705882</v>
      </c>
      <c r="K24" s="39">
        <f>COUNTIF(Vertices[Betweenness Centrality],"&gt;= "&amp;J24)-COUNTIF(Vertices[Betweenness Centrality],"&gt;="&amp;J25)</f>
        <v>0</v>
      </c>
      <c r="L24" s="38">
        <f t="shared" si="5"/>
        <v>0.02976229411764706</v>
      </c>
      <c r="M24" s="39">
        <f>COUNTIF(Vertices[Closeness Centrality],"&gt;= "&amp;L24)-COUNTIF(Vertices[Closeness Centrality],"&gt;="&amp;L25)</f>
        <v>0</v>
      </c>
      <c r="N24" s="38">
        <f t="shared" si="6"/>
        <v>0.06424635294117644</v>
      </c>
      <c r="O24" s="39">
        <f>COUNTIF(Vertices[Eigenvector Centrality],"&gt;= "&amp;N24)-COUNTIF(Vertices[Eigenvector Centrality],"&gt;="&amp;N25)</f>
        <v>0</v>
      </c>
      <c r="P24" s="38">
        <f t="shared" si="7"/>
        <v>3.9643932941176496</v>
      </c>
      <c r="Q24" s="39">
        <f>COUNTIF(Vertices[PageRank],"&gt;= "&amp;P24)-COUNTIF(Vertices[PageRank],"&gt;="&amp;P25)</f>
        <v>0</v>
      </c>
      <c r="R24" s="38">
        <f t="shared" si="8"/>
        <v>0.6470588235294118</v>
      </c>
      <c r="S24" s="44">
        <f>COUNTIF(Vertices[Clustering Coefficient],"&gt;= "&amp;R24)-COUNTIF(Vertices[Clustering Coefficient],"&gt;="&amp;R25)</f>
        <v>10</v>
      </c>
      <c r="T24" s="38" t="e">
        <f ca="1" t="shared" si="9"/>
        <v>#REF!</v>
      </c>
      <c r="U24" s="39" t="e">
        <f ca="1" t="shared" si="0"/>
        <v>#REF!</v>
      </c>
    </row>
    <row r="25" spans="1:21" ht="15">
      <c r="A25" s="35" t="s">
        <v>154</v>
      </c>
      <c r="B25" s="35">
        <v>39</v>
      </c>
      <c r="D25" s="33">
        <f t="shared" si="1"/>
        <v>0</v>
      </c>
      <c r="E25" s="3">
        <f>COUNTIF(Vertices[Degree],"&gt;= "&amp;D25)-COUNTIF(Vertices[Degree],"&gt;="&amp;D26)</f>
        <v>0</v>
      </c>
      <c r="F25" s="40">
        <f t="shared" si="2"/>
        <v>7.441176470588234</v>
      </c>
      <c r="G25" s="41">
        <f>COUNTIF(Vertices[In-Degree],"&gt;= "&amp;F25)-COUNTIF(Vertices[In-Degree],"&gt;="&amp;F26)</f>
        <v>0</v>
      </c>
      <c r="H25" s="40">
        <f t="shared" si="3"/>
        <v>16.23529411764705</v>
      </c>
      <c r="I25" s="41">
        <f>COUNTIF(Vertices[Out-Degree],"&gt;= "&amp;H25)-COUNTIF(Vertices[Out-Degree],"&gt;="&amp;H26)</f>
        <v>0</v>
      </c>
      <c r="J25" s="40">
        <f t="shared" si="4"/>
        <v>620.9635747647059</v>
      </c>
      <c r="K25" s="41">
        <f>COUNTIF(Vertices[Betweenness Centrality],"&gt;= "&amp;J25)-COUNTIF(Vertices[Betweenness Centrality],"&gt;="&amp;J26)</f>
        <v>0</v>
      </c>
      <c r="L25" s="40">
        <f t="shared" si="5"/>
        <v>0.030754352941176472</v>
      </c>
      <c r="M25" s="41">
        <f>COUNTIF(Vertices[Closeness Centrality],"&gt;= "&amp;L25)-COUNTIF(Vertices[Closeness Centrality],"&gt;="&amp;L26)</f>
        <v>0</v>
      </c>
      <c r="N25" s="40">
        <f t="shared" si="6"/>
        <v>0.06713482352941173</v>
      </c>
      <c r="O25" s="41">
        <f>COUNTIF(Vertices[Eigenvector Centrality],"&gt;= "&amp;N25)-COUNTIF(Vertices[Eigenvector Centrality],"&gt;="&amp;N26)</f>
        <v>0</v>
      </c>
      <c r="P25" s="40">
        <f t="shared" si="7"/>
        <v>4.128856352941179</v>
      </c>
      <c r="Q25" s="41">
        <f>COUNTIF(Vertices[PageRank],"&gt;= "&amp;P25)-COUNTIF(Vertices[PageRank],"&gt;="&amp;P26)</f>
        <v>2</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103</v>
      </c>
      <c r="D26" s="33">
        <f t="shared" si="1"/>
        <v>0</v>
      </c>
      <c r="E26" s="3">
        <f>COUNTIF(Vertices[Degree],"&gt;= "&amp;D26)-COUNTIF(Vertices[Degree],"&gt;="&amp;D27)</f>
        <v>0</v>
      </c>
      <c r="F26" s="38">
        <f t="shared" si="2"/>
        <v>7.764705882352939</v>
      </c>
      <c r="G26" s="39">
        <f>COUNTIF(Vertices[In-Degree],"&gt;= "&amp;F26)-COUNTIF(Vertices[In-Degree],"&gt;="&amp;F27)</f>
        <v>0</v>
      </c>
      <c r="H26" s="38">
        <f t="shared" si="3"/>
        <v>16.94117647058823</v>
      </c>
      <c r="I26" s="39">
        <f>COUNTIF(Vertices[Out-Degree],"&gt;= "&amp;H26)-COUNTIF(Vertices[Out-Degree],"&gt;="&amp;H27)</f>
        <v>0</v>
      </c>
      <c r="J26" s="38">
        <f t="shared" si="4"/>
        <v>647.9619910588235</v>
      </c>
      <c r="K26" s="39">
        <f>COUNTIF(Vertices[Betweenness Centrality],"&gt;= "&amp;J26)-COUNTIF(Vertices[Betweenness Centrality],"&gt;="&amp;J27)</f>
        <v>0</v>
      </c>
      <c r="L26" s="38">
        <f t="shared" si="5"/>
        <v>0.031746411764705884</v>
      </c>
      <c r="M26" s="39">
        <f>COUNTIF(Vertices[Closeness Centrality],"&gt;= "&amp;L26)-COUNTIF(Vertices[Closeness Centrality],"&gt;="&amp;L27)</f>
        <v>0</v>
      </c>
      <c r="N26" s="38">
        <f t="shared" si="6"/>
        <v>0.07002329411764703</v>
      </c>
      <c r="O26" s="39">
        <f>COUNTIF(Vertices[Eigenvector Centrality],"&gt;= "&amp;N26)-COUNTIF(Vertices[Eigenvector Centrality],"&gt;="&amp;N27)</f>
        <v>0</v>
      </c>
      <c r="P26" s="38">
        <f t="shared" si="7"/>
        <v>4.293319411764709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3"/>
      <c r="B27" s="93"/>
      <c r="D27" s="33">
        <f t="shared" si="1"/>
        <v>0</v>
      </c>
      <c r="E27" s="3">
        <f>COUNTIF(Vertices[Degree],"&gt;= "&amp;D27)-COUNTIF(Vertices[Degree],"&gt;="&amp;D28)</f>
        <v>0</v>
      </c>
      <c r="F27" s="40">
        <f t="shared" si="2"/>
        <v>8.088235294117645</v>
      </c>
      <c r="G27" s="41">
        <f>COUNTIF(Vertices[In-Degree],"&gt;= "&amp;F27)-COUNTIF(Vertices[In-Degree],"&gt;="&amp;F28)</f>
        <v>0</v>
      </c>
      <c r="H27" s="40">
        <f t="shared" si="3"/>
        <v>17.647058823529406</v>
      </c>
      <c r="I27" s="41">
        <f>COUNTIF(Vertices[Out-Degree],"&gt;= "&amp;H27)-COUNTIF(Vertices[Out-Degree],"&gt;="&amp;H28)</f>
        <v>0</v>
      </c>
      <c r="J27" s="40">
        <f t="shared" si="4"/>
        <v>674.9604073529412</v>
      </c>
      <c r="K27" s="41">
        <f>COUNTIF(Vertices[Betweenness Centrality],"&gt;= "&amp;J27)-COUNTIF(Vertices[Betweenness Centrality],"&gt;="&amp;J28)</f>
        <v>0</v>
      </c>
      <c r="L27" s="40">
        <f t="shared" si="5"/>
        <v>0.0327384705882353</v>
      </c>
      <c r="M27" s="41">
        <f>COUNTIF(Vertices[Closeness Centrality],"&gt;= "&amp;L27)-COUNTIF(Vertices[Closeness Centrality],"&gt;="&amp;L28)</f>
        <v>0</v>
      </c>
      <c r="N27" s="40">
        <f t="shared" si="6"/>
        <v>0.07291176470588233</v>
      </c>
      <c r="O27" s="41">
        <f>COUNTIF(Vertices[Eigenvector Centrality],"&gt;= "&amp;N27)-COUNTIF(Vertices[Eigenvector Centrality],"&gt;="&amp;N28)</f>
        <v>0</v>
      </c>
      <c r="P27" s="40">
        <f t="shared" si="7"/>
        <v>4.4577824705882385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8.411764705882351</v>
      </c>
      <c r="G28" s="39">
        <f>COUNTIF(Vertices[In-Degree],"&gt;= "&amp;F28)-COUNTIF(Vertices[In-Degree],"&gt;="&amp;F29)</f>
        <v>0</v>
      </c>
      <c r="H28" s="38">
        <f t="shared" si="3"/>
        <v>18.352941176470583</v>
      </c>
      <c r="I28" s="39">
        <f>COUNTIF(Vertices[Out-Degree],"&gt;= "&amp;H28)-COUNTIF(Vertices[Out-Degree],"&gt;="&amp;H29)</f>
        <v>0</v>
      </c>
      <c r="J28" s="38">
        <f t="shared" si="4"/>
        <v>701.9588236470588</v>
      </c>
      <c r="K28" s="39">
        <f>COUNTIF(Vertices[Betweenness Centrality],"&gt;= "&amp;J28)-COUNTIF(Vertices[Betweenness Centrality],"&gt;="&amp;J29)</f>
        <v>0</v>
      </c>
      <c r="L28" s="38">
        <f t="shared" si="5"/>
        <v>0.033730529411764715</v>
      </c>
      <c r="M28" s="39">
        <f>COUNTIF(Vertices[Closeness Centrality],"&gt;= "&amp;L28)-COUNTIF(Vertices[Closeness Centrality],"&gt;="&amp;L29)</f>
        <v>0</v>
      </c>
      <c r="N28" s="38">
        <f t="shared" si="6"/>
        <v>0.07580023529411763</v>
      </c>
      <c r="O28" s="39">
        <f>COUNTIF(Vertices[Eigenvector Centrality],"&gt;= "&amp;N28)-COUNTIF(Vertices[Eigenvector Centrality],"&gt;="&amp;N29)</f>
        <v>0</v>
      </c>
      <c r="P28" s="38">
        <f t="shared" si="7"/>
        <v>4.622245529411768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2.319664</v>
      </c>
      <c r="D29" s="33">
        <f t="shared" si="1"/>
        <v>0</v>
      </c>
      <c r="E29" s="3">
        <f>COUNTIF(Vertices[Degree],"&gt;= "&amp;D29)-COUNTIF(Vertices[Degree],"&gt;="&amp;D30)</f>
        <v>0</v>
      </c>
      <c r="F29" s="40">
        <f t="shared" si="2"/>
        <v>8.735294117647058</v>
      </c>
      <c r="G29" s="41">
        <f>COUNTIF(Vertices[In-Degree],"&gt;= "&amp;F29)-COUNTIF(Vertices[In-Degree],"&gt;="&amp;F30)</f>
        <v>0</v>
      </c>
      <c r="H29" s="40">
        <f t="shared" si="3"/>
        <v>19.05882352941176</v>
      </c>
      <c r="I29" s="41">
        <f>COUNTIF(Vertices[Out-Degree],"&gt;= "&amp;H29)-COUNTIF(Vertices[Out-Degree],"&gt;="&amp;H30)</f>
        <v>0</v>
      </c>
      <c r="J29" s="40">
        <f t="shared" si="4"/>
        <v>728.9572399411765</v>
      </c>
      <c r="K29" s="41">
        <f>COUNTIF(Vertices[Betweenness Centrality],"&gt;= "&amp;J29)-COUNTIF(Vertices[Betweenness Centrality],"&gt;="&amp;J30)</f>
        <v>0</v>
      </c>
      <c r="L29" s="40">
        <f t="shared" si="5"/>
        <v>0.03472258823529413</v>
      </c>
      <c r="M29" s="41">
        <f>COUNTIF(Vertices[Closeness Centrality],"&gt;= "&amp;L29)-COUNTIF(Vertices[Closeness Centrality],"&gt;="&amp;L30)</f>
        <v>0</v>
      </c>
      <c r="N29" s="40">
        <f t="shared" si="6"/>
        <v>0.07868870588235292</v>
      </c>
      <c r="O29" s="41">
        <f>COUNTIF(Vertices[Eigenvector Centrality],"&gt;= "&amp;N29)-COUNTIF(Vertices[Eigenvector Centrality],"&gt;="&amp;N30)</f>
        <v>0</v>
      </c>
      <c r="P29" s="40">
        <f t="shared" si="7"/>
        <v>4.786708588235298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3"/>
      <c r="B30" s="93"/>
      <c r="D30" s="33">
        <f t="shared" si="1"/>
        <v>0</v>
      </c>
      <c r="E30" s="3">
        <f>COUNTIF(Vertices[Degree],"&gt;= "&amp;D30)-COUNTIF(Vertices[Degree],"&gt;="&amp;D31)</f>
        <v>0</v>
      </c>
      <c r="F30" s="38">
        <f t="shared" si="2"/>
        <v>9.058823529411764</v>
      </c>
      <c r="G30" s="39">
        <f>COUNTIF(Vertices[In-Degree],"&gt;= "&amp;F30)-COUNTIF(Vertices[In-Degree],"&gt;="&amp;F31)</f>
        <v>0</v>
      </c>
      <c r="H30" s="38">
        <f t="shared" si="3"/>
        <v>19.76470588235294</v>
      </c>
      <c r="I30" s="39">
        <f>COUNTIF(Vertices[Out-Degree],"&gt;= "&amp;H30)-COUNTIF(Vertices[Out-Degree],"&gt;="&amp;H31)</f>
        <v>0</v>
      </c>
      <c r="J30" s="38">
        <f t="shared" si="4"/>
        <v>755.9556562352941</v>
      </c>
      <c r="K30" s="39">
        <f>COUNTIF(Vertices[Betweenness Centrality],"&gt;= "&amp;J30)-COUNTIF(Vertices[Betweenness Centrality],"&gt;="&amp;J31)</f>
        <v>0</v>
      </c>
      <c r="L30" s="38">
        <f t="shared" si="5"/>
        <v>0.035714647058823545</v>
      </c>
      <c r="M30" s="39">
        <f>COUNTIF(Vertices[Closeness Centrality],"&gt;= "&amp;L30)-COUNTIF(Vertices[Closeness Centrality],"&gt;="&amp;L31)</f>
        <v>0</v>
      </c>
      <c r="N30" s="38">
        <f t="shared" si="6"/>
        <v>0.08157717647058822</v>
      </c>
      <c r="O30" s="39">
        <f>COUNTIF(Vertices[Eigenvector Centrality],"&gt;= "&amp;N30)-COUNTIF(Vertices[Eigenvector Centrality],"&gt;="&amp;N31)</f>
        <v>0</v>
      </c>
      <c r="P30" s="38">
        <f t="shared" si="7"/>
        <v>4.951171647058827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0.032242063492063495</v>
      </c>
      <c r="D31" s="33">
        <f t="shared" si="1"/>
        <v>0</v>
      </c>
      <c r="E31" s="3">
        <f>COUNTIF(Vertices[Degree],"&gt;= "&amp;D31)-COUNTIF(Vertices[Degree],"&gt;="&amp;D32)</f>
        <v>0</v>
      </c>
      <c r="F31" s="40">
        <f t="shared" si="2"/>
        <v>9.382352941176471</v>
      </c>
      <c r="G31" s="41">
        <f>COUNTIF(Vertices[In-Degree],"&gt;= "&amp;F31)-COUNTIF(Vertices[In-Degree],"&gt;="&amp;F32)</f>
        <v>0</v>
      </c>
      <c r="H31" s="40">
        <f t="shared" si="3"/>
        <v>20.470588235294116</v>
      </c>
      <c r="I31" s="41">
        <f>COUNTIF(Vertices[Out-Degree],"&gt;= "&amp;H31)-COUNTIF(Vertices[Out-Degree],"&gt;="&amp;H32)</f>
        <v>0</v>
      </c>
      <c r="J31" s="40">
        <f t="shared" si="4"/>
        <v>782.9540725294117</v>
      </c>
      <c r="K31" s="41">
        <f>COUNTIF(Vertices[Betweenness Centrality],"&gt;= "&amp;J31)-COUNTIF(Vertices[Betweenness Centrality],"&gt;="&amp;J32)</f>
        <v>0</v>
      </c>
      <c r="L31" s="40">
        <f t="shared" si="5"/>
        <v>0.03670670588235296</v>
      </c>
      <c r="M31" s="41">
        <f>COUNTIF(Vertices[Closeness Centrality],"&gt;= "&amp;L31)-COUNTIF(Vertices[Closeness Centrality],"&gt;="&amp;L32)</f>
        <v>0</v>
      </c>
      <c r="N31" s="40">
        <f t="shared" si="6"/>
        <v>0.08446564705882352</v>
      </c>
      <c r="O31" s="41">
        <f>COUNTIF(Vertices[Eigenvector Centrality],"&gt;= "&amp;N31)-COUNTIF(Vertices[Eigenvector Centrality],"&gt;="&amp;N32)</f>
        <v>0</v>
      </c>
      <c r="P31" s="40">
        <f t="shared" si="7"/>
        <v>5.115634705882357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7972</v>
      </c>
      <c r="B32" s="35">
        <v>0.584922</v>
      </c>
      <c r="D32" s="33">
        <f t="shared" si="1"/>
        <v>0</v>
      </c>
      <c r="E32" s="3">
        <f>COUNTIF(Vertices[Degree],"&gt;= "&amp;D32)-COUNTIF(Vertices[Degree],"&gt;="&amp;D33)</f>
        <v>0</v>
      </c>
      <c r="F32" s="38">
        <f t="shared" si="2"/>
        <v>9.705882352941178</v>
      </c>
      <c r="G32" s="39">
        <f>COUNTIF(Vertices[In-Degree],"&gt;= "&amp;F32)-COUNTIF(Vertices[In-Degree],"&gt;="&amp;F33)</f>
        <v>0</v>
      </c>
      <c r="H32" s="38">
        <f t="shared" si="3"/>
        <v>21.176470588235293</v>
      </c>
      <c r="I32" s="39">
        <f>COUNTIF(Vertices[Out-Degree],"&gt;= "&amp;H32)-COUNTIF(Vertices[Out-Degree],"&gt;="&amp;H33)</f>
        <v>0</v>
      </c>
      <c r="J32" s="38">
        <f t="shared" si="4"/>
        <v>809.9524888235294</v>
      </c>
      <c r="K32" s="39">
        <f>COUNTIF(Vertices[Betweenness Centrality],"&gt;= "&amp;J32)-COUNTIF(Vertices[Betweenness Centrality],"&gt;="&amp;J33)</f>
        <v>0</v>
      </c>
      <c r="L32" s="38">
        <f t="shared" si="5"/>
        <v>0.037698764705882376</v>
      </c>
      <c r="M32" s="39">
        <f>COUNTIF(Vertices[Closeness Centrality],"&gt;= "&amp;L32)-COUNTIF(Vertices[Closeness Centrality],"&gt;="&amp;L33)</f>
        <v>0</v>
      </c>
      <c r="N32" s="38">
        <f t="shared" si="6"/>
        <v>0.08735411764705882</v>
      </c>
      <c r="O32" s="39">
        <f>COUNTIF(Vertices[Eigenvector Centrality],"&gt;= "&amp;N32)-COUNTIF(Vertices[Eigenvector Centrality],"&gt;="&amp;N33)</f>
        <v>0</v>
      </c>
      <c r="P32" s="38">
        <f t="shared" si="7"/>
        <v>5.280097764705887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3"/>
      <c r="B33" s="93"/>
      <c r="D33" s="33">
        <f t="shared" si="1"/>
        <v>0</v>
      </c>
      <c r="E33" s="3">
        <f>COUNTIF(Vertices[Degree],"&gt;= "&amp;D33)-COUNTIF(Vertices[Degree],"&gt;="&amp;D34)</f>
        <v>0</v>
      </c>
      <c r="F33" s="40">
        <f t="shared" si="2"/>
        <v>10.029411764705884</v>
      </c>
      <c r="G33" s="41">
        <f>COUNTIF(Vertices[In-Degree],"&gt;= "&amp;F33)-COUNTIF(Vertices[In-Degree],"&gt;="&amp;F34)</f>
        <v>0</v>
      </c>
      <c r="H33" s="40">
        <f t="shared" si="3"/>
        <v>21.88235294117647</v>
      </c>
      <c r="I33" s="41">
        <f>COUNTIF(Vertices[Out-Degree],"&gt;= "&amp;H33)-COUNTIF(Vertices[Out-Degree],"&gt;="&amp;H34)</f>
        <v>0</v>
      </c>
      <c r="J33" s="40">
        <f t="shared" si="4"/>
        <v>836.950905117647</v>
      </c>
      <c r="K33" s="41">
        <f>COUNTIF(Vertices[Betweenness Centrality],"&gt;= "&amp;J33)-COUNTIF(Vertices[Betweenness Centrality],"&gt;="&amp;J34)</f>
        <v>0</v>
      </c>
      <c r="L33" s="40">
        <f t="shared" si="5"/>
        <v>0.03869082352941179</v>
      </c>
      <c r="M33" s="41">
        <f>COUNTIF(Vertices[Closeness Centrality],"&gt;= "&amp;L33)-COUNTIF(Vertices[Closeness Centrality],"&gt;="&amp;L34)</f>
        <v>0</v>
      </c>
      <c r="N33" s="40">
        <f t="shared" si="6"/>
        <v>0.09024258823529412</v>
      </c>
      <c r="O33" s="41">
        <f>COUNTIF(Vertices[Eigenvector Centrality],"&gt;= "&amp;N33)-COUNTIF(Vertices[Eigenvector Centrality],"&gt;="&amp;N34)</f>
        <v>0</v>
      </c>
      <c r="P33" s="40">
        <f t="shared" si="7"/>
        <v>5.444560823529416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7973</v>
      </c>
      <c r="B34" s="35" t="s">
        <v>7988</v>
      </c>
      <c r="D34" s="33">
        <f t="shared" si="1"/>
        <v>0</v>
      </c>
      <c r="E34" s="3">
        <f>COUNTIF(Vertices[Degree],"&gt;= "&amp;D34)-COUNTIF(Vertices[Degree],"&gt;="&amp;D35)</f>
        <v>0</v>
      </c>
      <c r="F34" s="38">
        <f t="shared" si="2"/>
        <v>10.35294117647059</v>
      </c>
      <c r="G34" s="39">
        <f>COUNTIF(Vertices[In-Degree],"&gt;= "&amp;F34)-COUNTIF(Vertices[In-Degree],"&gt;="&amp;F35)</f>
        <v>0</v>
      </c>
      <c r="H34" s="38">
        <f t="shared" si="3"/>
        <v>22.58823529411765</v>
      </c>
      <c r="I34" s="39">
        <f>COUNTIF(Vertices[Out-Degree],"&gt;= "&amp;H34)-COUNTIF(Vertices[Out-Degree],"&gt;="&amp;H35)</f>
        <v>1</v>
      </c>
      <c r="J34" s="38">
        <f t="shared" si="4"/>
        <v>863.9493214117647</v>
      </c>
      <c r="K34" s="39">
        <f>COUNTIF(Vertices[Betweenness Centrality],"&gt;= "&amp;J34)-COUNTIF(Vertices[Betweenness Centrality],"&gt;="&amp;J35)</f>
        <v>0</v>
      </c>
      <c r="L34" s="38">
        <f t="shared" si="5"/>
        <v>0.03968288235294121</v>
      </c>
      <c r="M34" s="39">
        <f>COUNTIF(Vertices[Closeness Centrality],"&gt;= "&amp;L34)-COUNTIF(Vertices[Closeness Centrality],"&gt;="&amp;L35)</f>
        <v>0</v>
      </c>
      <c r="N34" s="38">
        <f t="shared" si="6"/>
        <v>0.09313105882352941</v>
      </c>
      <c r="O34" s="39">
        <f>COUNTIF(Vertices[Eigenvector Centrality],"&gt;= "&amp;N34)-COUNTIF(Vertices[Eigenvector Centrality],"&gt;="&amp;N35)</f>
        <v>0</v>
      </c>
      <c r="P34" s="38">
        <f t="shared" si="7"/>
        <v>5.609023882352946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3"/>
      <c r="B35" s="93"/>
      <c r="D35" s="33">
        <f t="shared" si="1"/>
        <v>0</v>
      </c>
      <c r="E35" s="3">
        <f>COUNTIF(Vertices[Degree],"&gt;= "&amp;D35)-COUNTIF(Vertices[Degree],"&gt;="&amp;D36)</f>
        <v>0</v>
      </c>
      <c r="F35" s="40">
        <f t="shared" si="2"/>
        <v>10.676470588235297</v>
      </c>
      <c r="G35" s="41">
        <f>COUNTIF(Vertices[In-Degree],"&gt;= "&amp;F35)-COUNTIF(Vertices[In-Degree],"&gt;="&amp;F36)</f>
        <v>0</v>
      </c>
      <c r="H35" s="40">
        <f t="shared" si="3"/>
        <v>23.294117647058826</v>
      </c>
      <c r="I35" s="41">
        <f>COUNTIF(Vertices[Out-Degree],"&gt;= "&amp;H35)-COUNTIF(Vertices[Out-Degree],"&gt;="&amp;H36)</f>
        <v>0</v>
      </c>
      <c r="J35" s="40">
        <f t="shared" si="4"/>
        <v>890.9477377058823</v>
      </c>
      <c r="K35" s="41">
        <f>COUNTIF(Vertices[Betweenness Centrality],"&gt;= "&amp;J35)-COUNTIF(Vertices[Betweenness Centrality],"&gt;="&amp;J36)</f>
        <v>0</v>
      </c>
      <c r="L35" s="40">
        <f t="shared" si="5"/>
        <v>0.04067494117647062</v>
      </c>
      <c r="M35" s="41">
        <f>COUNTIF(Vertices[Closeness Centrality],"&gt;= "&amp;L35)-COUNTIF(Vertices[Closeness Centrality],"&gt;="&amp;L36)</f>
        <v>0</v>
      </c>
      <c r="N35" s="40">
        <f t="shared" si="6"/>
        <v>0.09601952941176471</v>
      </c>
      <c r="O35" s="41">
        <f>COUNTIF(Vertices[Eigenvector Centrality],"&gt;= "&amp;N35)-COUNTIF(Vertices[Eigenvector Centrality],"&gt;="&amp;N36)</f>
        <v>0</v>
      </c>
      <c r="P35" s="40">
        <f t="shared" si="7"/>
        <v>5.7734869411764755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7974</v>
      </c>
      <c r="B36" s="35" t="s">
        <v>8928</v>
      </c>
      <c r="D36" s="33">
        <f>MAX(Vertices[Degree])</f>
        <v>0</v>
      </c>
      <c r="E36" s="3">
        <f>COUNTIF(Vertices[Degree],"&gt;= "&amp;D36)-COUNTIF(Vertices[Degree],"&gt;="&amp;#REF!)</f>
        <v>0</v>
      </c>
      <c r="F36" s="42">
        <f>MAX(Vertices[In-Degree])</f>
        <v>11</v>
      </c>
      <c r="G36" s="43">
        <f>COUNTIF(Vertices[In-Degree],"&gt;= "&amp;F36)-COUNTIF(Vertices[In-Degree],"&gt;="&amp;#REF!)</f>
        <v>1</v>
      </c>
      <c r="H36" s="42">
        <f>MAX(Vertices[Out-Degree])</f>
        <v>24</v>
      </c>
      <c r="I36" s="43">
        <f>COUNTIF(Vertices[Out-Degree],"&gt;= "&amp;H36)-COUNTIF(Vertices[Out-Degree],"&gt;="&amp;#REF!)</f>
        <v>1</v>
      </c>
      <c r="J36" s="42">
        <f>MAX(Vertices[Betweenness Centrality])</f>
        <v>917.946154</v>
      </c>
      <c r="K36" s="43">
        <f>COUNTIF(Vertices[Betweenness Centrality],"&gt;= "&amp;J36)-COUNTIF(Vertices[Betweenness Centrality],"&gt;="&amp;#REF!)</f>
        <v>1</v>
      </c>
      <c r="L36" s="42">
        <f>MAX(Vertices[Closeness Centrality])</f>
        <v>0.041667</v>
      </c>
      <c r="M36" s="43">
        <f>COUNTIF(Vertices[Closeness Centrality],"&gt;= "&amp;L36)-COUNTIF(Vertices[Closeness Centrality],"&gt;="&amp;#REF!)</f>
        <v>2</v>
      </c>
      <c r="N36" s="42">
        <f>MAX(Vertices[Eigenvector Centrality])</f>
        <v>0.098908</v>
      </c>
      <c r="O36" s="43">
        <f>COUNTIF(Vertices[Eigenvector Centrality],"&gt;= "&amp;N36)-COUNTIF(Vertices[Eigenvector Centrality],"&gt;="&amp;#REF!)</f>
        <v>2</v>
      </c>
      <c r="P36" s="42">
        <f>MAX(Vertices[PageRank])</f>
        <v>5.93795</v>
      </c>
      <c r="Q36" s="43">
        <f>COUNTIF(Vertices[PageRank],"&gt;= "&amp;P36)-COUNTIF(Vertices[PageRank],"&gt;="&amp;#REF!)</f>
        <v>2</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7975</v>
      </c>
      <c r="B37" s="35" t="s">
        <v>8929</v>
      </c>
    </row>
    <row r="38" spans="1:2" ht="15">
      <c r="A38" s="93"/>
      <c r="B38" s="93"/>
    </row>
    <row r="39" spans="1:2" ht="15">
      <c r="A39" s="35" t="s">
        <v>7976</v>
      </c>
      <c r="B39" s="35" t="s">
        <v>8077</v>
      </c>
    </row>
    <row r="40" spans="1:2" ht="15">
      <c r="A40" s="35" t="s">
        <v>7977</v>
      </c>
      <c r="B40" s="35" t="s">
        <v>8413</v>
      </c>
    </row>
    <row r="41" spans="1:2" ht="409.5">
      <c r="A41" s="35" t="s">
        <v>7978</v>
      </c>
      <c r="B41" s="54" t="s">
        <v>8927</v>
      </c>
    </row>
    <row r="42" spans="1:2" ht="15">
      <c r="A42" s="35" t="s">
        <v>7979</v>
      </c>
      <c r="B42" s="35" t="s">
        <v>8078</v>
      </c>
    </row>
    <row r="43" spans="1:2" ht="15">
      <c r="A43" s="35" t="s">
        <v>7980</v>
      </c>
      <c r="B43" s="35" t="s">
        <v>8079</v>
      </c>
    </row>
    <row r="44" spans="1:2" ht="15">
      <c r="A44" s="35" t="s">
        <v>7981</v>
      </c>
      <c r="B44" s="35" t="s">
        <v>284</v>
      </c>
    </row>
    <row r="45" spans="1:2" ht="15">
      <c r="A45" s="35" t="s">
        <v>7982</v>
      </c>
      <c r="B45" s="35" t="s">
        <v>284</v>
      </c>
    </row>
    <row r="46" spans="1:2" ht="15">
      <c r="A46" s="35" t="s">
        <v>7983</v>
      </c>
      <c r="B46" s="35" t="s">
        <v>284</v>
      </c>
    </row>
    <row r="47" spans="1:2" ht="15">
      <c r="A47" s="35" t="s">
        <v>7984</v>
      </c>
      <c r="B47" s="35"/>
    </row>
    <row r="48" spans="1:2" ht="15">
      <c r="A48" s="35" t="s">
        <v>21</v>
      </c>
      <c r="B48" s="35"/>
    </row>
    <row r="49" spans="1:2" ht="15">
      <c r="A49" s="35" t="s">
        <v>7985</v>
      </c>
      <c r="B49" s="35" t="s">
        <v>34</v>
      </c>
    </row>
    <row r="50" spans="1:2" ht="15">
      <c r="A50" s="35" t="s">
        <v>7986</v>
      </c>
      <c r="B50" s="35"/>
    </row>
    <row r="51" spans="1:2" ht="15">
      <c r="A51" s="35" t="s">
        <v>7987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2.046875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2.046875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917.946154</v>
      </c>
    </row>
    <row r="111" spans="1:2" ht="15">
      <c r="A111" s="34" t="s">
        <v>102</v>
      </c>
      <c r="B111" s="48">
        <f>_xlfn.IFERROR(AVERAGE(Vertices[Betweenness Centrality]),NoMetricMessage)</f>
        <v>45.24999999999999</v>
      </c>
    </row>
    <row r="112" spans="1:2" ht="15">
      <c r="A112" s="34" t="s">
        <v>103</v>
      </c>
      <c r="B112" s="48">
        <f>_xlfn.IFERROR(MEDIAN(Vertices[Betweenness Centrality]),NoMetricMessage)</f>
        <v>0</v>
      </c>
    </row>
    <row r="123" spans="1:2" ht="15">
      <c r="A123" s="34" t="s">
        <v>106</v>
      </c>
      <c r="B123" s="48">
        <f>IF(COUNT(Vertices[Closeness Centrality])&gt;0,L2,NoMetricMessage)</f>
        <v>0.007937</v>
      </c>
    </row>
    <row r="124" spans="1:2" ht="15">
      <c r="A124" s="34" t="s">
        <v>107</v>
      </c>
      <c r="B124" s="48">
        <f>IF(COUNT(Vertices[Closeness Centrality])&gt;0,L36,NoMetricMessage)</f>
        <v>0.041667</v>
      </c>
    </row>
    <row r="125" spans="1:2" ht="15">
      <c r="A125" s="34" t="s">
        <v>108</v>
      </c>
      <c r="B125" s="48">
        <f>_xlfn.IFERROR(AVERAGE(Vertices[Closeness Centrality]),NoMetricMessage)</f>
        <v>0.015428078125000001</v>
      </c>
    </row>
    <row r="126" spans="1:2" ht="15">
      <c r="A126" s="34" t="s">
        <v>109</v>
      </c>
      <c r="B126" s="48">
        <f>_xlfn.IFERROR(MEDIAN(Vertices[Closeness Centrality]),NoMetricMessage)</f>
        <v>0.011628</v>
      </c>
    </row>
    <row r="137" spans="1:2" ht="15">
      <c r="A137" s="34" t="s">
        <v>112</v>
      </c>
      <c r="B137" s="48">
        <f>IF(COUNT(Vertices[Eigenvector Centrality])&gt;0,N2,NoMetricMessage)</f>
        <v>0.0007</v>
      </c>
    </row>
    <row r="138" spans="1:2" ht="15">
      <c r="A138" s="34" t="s">
        <v>113</v>
      </c>
      <c r="B138" s="48">
        <f>IF(COUNT(Vertices[Eigenvector Centrality])&gt;0,N36,NoMetricMessage)</f>
        <v>0.098908</v>
      </c>
    </row>
    <row r="139" spans="1:2" ht="15">
      <c r="A139" s="34" t="s">
        <v>114</v>
      </c>
      <c r="B139" s="48">
        <f>_xlfn.IFERROR(AVERAGE(Vertices[Eigenvector Centrality]),NoMetricMessage)</f>
        <v>0.015624890625000004</v>
      </c>
    </row>
    <row r="140" spans="1:2" ht="15">
      <c r="A140" s="34" t="s">
        <v>115</v>
      </c>
      <c r="B140" s="48">
        <f>_xlfn.IFERROR(MEDIAN(Vertices[Eigenvector Centrality]),NoMetricMessage)</f>
        <v>0.006407</v>
      </c>
    </row>
    <row r="151" spans="1:2" ht="15">
      <c r="A151" s="34" t="s">
        <v>140</v>
      </c>
      <c r="B151" s="48">
        <f>IF(COUNT(Vertices[PageRank])&gt;0,P2,NoMetricMessage)</f>
        <v>0.346206</v>
      </c>
    </row>
    <row r="152" spans="1:2" ht="15">
      <c r="A152" s="34" t="s">
        <v>141</v>
      </c>
      <c r="B152" s="48">
        <f>IF(COUNT(Vertices[PageRank])&gt;0,P36,NoMetricMessage)</f>
        <v>5.93795</v>
      </c>
    </row>
    <row r="153" spans="1:2" ht="15">
      <c r="A153" s="34" t="s">
        <v>142</v>
      </c>
      <c r="B153" s="48">
        <f>_xlfn.IFERROR(AVERAGE(Vertices[PageRank]),NoMetricMessage)</f>
        <v>0.9999917187499999</v>
      </c>
    </row>
    <row r="154" spans="1:2" ht="15">
      <c r="A154" s="34" t="s">
        <v>143</v>
      </c>
      <c r="B154" s="48">
        <f>_xlfn.IFERROR(MEDIAN(Vertices[PageRank]),NoMetricMessage)</f>
        <v>0.570604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0.41351683702327086</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8425</v>
      </c>
    </row>
    <row r="10" spans="1:11" ht="409.5">
      <c r="A10"/>
      <c r="B10">
        <v>4</v>
      </c>
      <c r="D10" t="s">
        <v>63</v>
      </c>
      <c r="E10" t="s">
        <v>63</v>
      </c>
      <c r="H10" t="s">
        <v>75</v>
      </c>
      <c r="J10" t="s">
        <v>177</v>
      </c>
      <c r="K10" s="13" t="s">
        <v>8426</v>
      </c>
    </row>
    <row r="11" spans="1:11" ht="409.5">
      <c r="A11"/>
      <c r="B11">
        <v>5</v>
      </c>
      <c r="D11" t="s">
        <v>46</v>
      </c>
      <c r="E11">
        <v>1</v>
      </c>
      <c r="H11" t="s">
        <v>76</v>
      </c>
      <c r="J11" t="s">
        <v>178</v>
      </c>
      <c r="K11" s="13" t="s">
        <v>8427</v>
      </c>
    </row>
    <row r="12" spans="1:11" ht="409.5">
      <c r="A12"/>
      <c r="B12"/>
      <c r="D12" t="s">
        <v>64</v>
      </c>
      <c r="E12">
        <v>2</v>
      </c>
      <c r="H12">
        <v>0</v>
      </c>
      <c r="J12" t="s">
        <v>179</v>
      </c>
      <c r="K12" s="13" t="s">
        <v>8428</v>
      </c>
    </row>
    <row r="13" spans="1:11" ht="15">
      <c r="A13"/>
      <c r="B13"/>
      <c r="D13">
        <v>1</v>
      </c>
      <c r="E13">
        <v>3</v>
      </c>
      <c r="H13">
        <v>1</v>
      </c>
      <c r="J13" t="s">
        <v>180</v>
      </c>
      <c r="K13" t="s">
        <v>8429</v>
      </c>
    </row>
    <row r="14" spans="4:11" ht="15">
      <c r="D14">
        <v>2</v>
      </c>
      <c r="E14">
        <v>4</v>
      </c>
      <c r="H14">
        <v>2</v>
      </c>
      <c r="J14" t="s">
        <v>181</v>
      </c>
      <c r="K14" t="s">
        <v>8430</v>
      </c>
    </row>
    <row r="15" spans="4:11" ht="15">
      <c r="D15">
        <v>3</v>
      </c>
      <c r="E15">
        <v>5</v>
      </c>
      <c r="H15">
        <v>3</v>
      </c>
      <c r="J15" t="s">
        <v>182</v>
      </c>
      <c r="K15" t="s">
        <v>8431</v>
      </c>
    </row>
    <row r="16" spans="4:11" ht="15">
      <c r="D16">
        <v>4</v>
      </c>
      <c r="E16">
        <v>6</v>
      </c>
      <c r="H16">
        <v>4</v>
      </c>
      <c r="J16" t="s">
        <v>183</v>
      </c>
      <c r="K16" t="s">
        <v>8432</v>
      </c>
    </row>
    <row r="17" spans="4:11" ht="15">
      <c r="D17">
        <v>5</v>
      </c>
      <c r="E17">
        <v>7</v>
      </c>
      <c r="H17">
        <v>5</v>
      </c>
      <c r="J17" t="s">
        <v>184</v>
      </c>
      <c r="K17" t="s">
        <v>8433</v>
      </c>
    </row>
    <row r="18" spans="4:11" ht="15">
      <c r="D18">
        <v>6</v>
      </c>
      <c r="E18">
        <v>8</v>
      </c>
      <c r="H18">
        <v>6</v>
      </c>
      <c r="J18" t="s">
        <v>185</v>
      </c>
      <c r="K18" t="s">
        <v>8434</v>
      </c>
    </row>
    <row r="19" spans="4:11" ht="15">
      <c r="D19">
        <v>7</v>
      </c>
      <c r="E19">
        <v>9</v>
      </c>
      <c r="H19">
        <v>7</v>
      </c>
      <c r="J19" t="s">
        <v>186</v>
      </c>
      <c r="K19" t="s">
        <v>8435</v>
      </c>
    </row>
    <row r="20" spans="4:11" ht="409.5">
      <c r="D20">
        <v>8</v>
      </c>
      <c r="H20">
        <v>8</v>
      </c>
      <c r="J20" t="s">
        <v>187</v>
      </c>
      <c r="K20" s="13" t="s">
        <v>8436</v>
      </c>
    </row>
    <row r="21" spans="4:11" ht="409.5">
      <c r="D21">
        <v>9</v>
      </c>
      <c r="H21">
        <v>9</v>
      </c>
      <c r="J21" t="s">
        <v>188</v>
      </c>
      <c r="K21" s="13" t="s">
        <v>8437</v>
      </c>
    </row>
    <row r="22" spans="4:11" ht="409.5">
      <c r="D22">
        <v>10</v>
      </c>
      <c r="J22" t="s">
        <v>189</v>
      </c>
      <c r="K22" s="13" t="s">
        <v>8438</v>
      </c>
    </row>
    <row r="23" spans="4:11" ht="409.5">
      <c r="D23">
        <v>11</v>
      </c>
      <c r="J23" t="s">
        <v>190</v>
      </c>
      <c r="K23" s="13" t="s">
        <v>8439</v>
      </c>
    </row>
    <row r="24" spans="10:11" ht="15">
      <c r="J24" t="s">
        <v>191</v>
      </c>
      <c r="K24">
        <v>22</v>
      </c>
    </row>
    <row r="25" spans="10:11" ht="409.5">
      <c r="J25" t="s">
        <v>197</v>
      </c>
      <c r="K25" s="13" t="s">
        <v>8440</v>
      </c>
    </row>
    <row r="26" spans="10:11" ht="409.5">
      <c r="J26" t="s">
        <v>198</v>
      </c>
      <c r="K26" s="13" t="s">
        <v>8441</v>
      </c>
    </row>
    <row r="27" spans="10:11" ht="409.5">
      <c r="J27" t="s">
        <v>199</v>
      </c>
      <c r="K27" s="13" t="s">
        <v>8926</v>
      </c>
    </row>
    <row r="28" spans="10:11" ht="15">
      <c r="J28" t="s">
        <v>200</v>
      </c>
      <c r="K28" t="s">
        <v>8924</v>
      </c>
    </row>
    <row r="29" spans="10:11" ht="409.5">
      <c r="J29" t="s">
        <v>201</v>
      </c>
      <c r="K29" s="13" t="s">
        <v>8925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19819-E07D-428B-8A8C-4C782BE137E1}">
  <dimension ref="A1:G3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296</v>
      </c>
      <c r="B1" s="13" t="s">
        <v>325</v>
      </c>
      <c r="C1" s="13" t="s">
        <v>329</v>
      </c>
      <c r="D1" s="13" t="s">
        <v>144</v>
      </c>
      <c r="E1" s="13" t="s">
        <v>331</v>
      </c>
      <c r="F1" s="13" t="s">
        <v>332</v>
      </c>
      <c r="G1" s="13" t="s">
        <v>333</v>
      </c>
    </row>
    <row r="2" spans="1:7" ht="15">
      <c r="A2" s="67" t="s">
        <v>297</v>
      </c>
      <c r="B2" s="67" t="s">
        <v>326</v>
      </c>
      <c r="C2" s="88"/>
      <c r="D2" s="67"/>
      <c r="E2" s="67"/>
      <c r="F2" s="67"/>
      <c r="G2" s="67"/>
    </row>
    <row r="3" spans="1:7" ht="15">
      <c r="A3" s="68" t="s">
        <v>298</v>
      </c>
      <c r="B3" s="67" t="s">
        <v>327</v>
      </c>
      <c r="C3" s="88"/>
      <c r="D3" s="67"/>
      <c r="E3" s="67"/>
      <c r="F3" s="67"/>
      <c r="G3" s="67"/>
    </row>
    <row r="4" spans="1:7" ht="15">
      <c r="A4" s="68" t="s">
        <v>299</v>
      </c>
      <c r="B4" s="67" t="s">
        <v>328</v>
      </c>
      <c r="C4" s="88"/>
      <c r="D4" s="67"/>
      <c r="E4" s="67"/>
      <c r="F4" s="67"/>
      <c r="G4" s="67"/>
    </row>
    <row r="5" spans="1:7" ht="15">
      <c r="A5" s="68" t="s">
        <v>300</v>
      </c>
      <c r="B5" s="67">
        <v>49</v>
      </c>
      <c r="C5" s="88">
        <v>0.050463439752832136</v>
      </c>
      <c r="D5" s="67"/>
      <c r="E5" s="67"/>
      <c r="F5" s="67"/>
      <c r="G5" s="67"/>
    </row>
    <row r="6" spans="1:7" ht="15">
      <c r="A6" s="68" t="s">
        <v>301</v>
      </c>
      <c r="B6" s="67">
        <v>4</v>
      </c>
      <c r="C6" s="88">
        <v>0.004119464469618949</v>
      </c>
      <c r="D6" s="67"/>
      <c r="E6" s="67"/>
      <c r="F6" s="67"/>
      <c r="G6" s="67"/>
    </row>
    <row r="7" spans="1:7" ht="15">
      <c r="A7" s="68" t="s">
        <v>302</v>
      </c>
      <c r="B7" s="67">
        <v>0</v>
      </c>
      <c r="C7" s="88">
        <v>0</v>
      </c>
      <c r="D7" s="67"/>
      <c r="E7" s="67"/>
      <c r="F7" s="67"/>
      <c r="G7" s="67"/>
    </row>
    <row r="8" spans="1:7" ht="15">
      <c r="A8" s="68" t="s">
        <v>303</v>
      </c>
      <c r="B8" s="67">
        <v>918</v>
      </c>
      <c r="C8" s="88">
        <v>0.9454170957775488</v>
      </c>
      <c r="D8" s="67"/>
      <c r="E8" s="67"/>
      <c r="F8" s="67"/>
      <c r="G8" s="67"/>
    </row>
    <row r="9" spans="1:7" ht="15">
      <c r="A9" s="68" t="s">
        <v>304</v>
      </c>
      <c r="B9" s="67">
        <v>971</v>
      </c>
      <c r="C9" s="88">
        <v>1</v>
      </c>
      <c r="D9" s="67"/>
      <c r="E9" s="67"/>
      <c r="F9" s="67"/>
      <c r="G9" s="67"/>
    </row>
    <row r="10" spans="1:7" ht="15">
      <c r="A10" s="74" t="s">
        <v>8288</v>
      </c>
      <c r="B10" s="73">
        <v>16</v>
      </c>
      <c r="C10" s="89">
        <v>0.00976612846824405</v>
      </c>
      <c r="D10" s="73" t="s">
        <v>330</v>
      </c>
      <c r="E10" s="73" t="b">
        <v>0</v>
      </c>
      <c r="F10" s="73" t="b">
        <v>0</v>
      </c>
      <c r="G10" s="73" t="b">
        <v>0</v>
      </c>
    </row>
    <row r="11" spans="1:7" ht="15">
      <c r="A11" s="74" t="s">
        <v>305</v>
      </c>
      <c r="B11" s="73">
        <v>11</v>
      </c>
      <c r="C11" s="89">
        <v>0.008820729078850903</v>
      </c>
      <c r="D11" s="73" t="s">
        <v>330</v>
      </c>
      <c r="E11" s="73" t="b">
        <v>0</v>
      </c>
      <c r="F11" s="73" t="b">
        <v>0</v>
      </c>
      <c r="G11" s="73" t="b">
        <v>0</v>
      </c>
    </row>
    <row r="12" spans="1:7" ht="15">
      <c r="A12" s="74" t="s">
        <v>8382</v>
      </c>
      <c r="B12" s="73">
        <v>9</v>
      </c>
      <c r="C12" s="89">
        <v>0.009560015012350672</v>
      </c>
      <c r="D12" s="73" t="s">
        <v>330</v>
      </c>
      <c r="E12" s="73" t="b">
        <v>0</v>
      </c>
      <c r="F12" s="73" t="b">
        <v>0</v>
      </c>
      <c r="G12" s="73" t="b">
        <v>0</v>
      </c>
    </row>
    <row r="13" spans="1:7" ht="15">
      <c r="A13" s="74" t="s">
        <v>8283</v>
      </c>
      <c r="B13" s="73">
        <v>7</v>
      </c>
      <c r="C13" s="89">
        <v>0.007435567231828301</v>
      </c>
      <c r="D13" s="73" t="s">
        <v>330</v>
      </c>
      <c r="E13" s="73" t="b">
        <v>0</v>
      </c>
      <c r="F13" s="73" t="b">
        <v>0</v>
      </c>
      <c r="G13" s="73" t="b">
        <v>0</v>
      </c>
    </row>
    <row r="14" spans="1:7" ht="15">
      <c r="A14" s="74" t="s">
        <v>8276</v>
      </c>
      <c r="B14" s="73">
        <v>7</v>
      </c>
      <c r="C14" s="89">
        <v>0.007435567231828301</v>
      </c>
      <c r="D14" s="73" t="s">
        <v>330</v>
      </c>
      <c r="E14" s="73" t="b">
        <v>0</v>
      </c>
      <c r="F14" s="73" t="b">
        <v>0</v>
      </c>
      <c r="G14" s="73" t="b">
        <v>0</v>
      </c>
    </row>
    <row r="15" spans="1:7" ht="15">
      <c r="A15" s="74" t="s">
        <v>8361</v>
      </c>
      <c r="B15" s="73">
        <v>7</v>
      </c>
      <c r="C15" s="89">
        <v>0.007435567231828301</v>
      </c>
      <c r="D15" s="73" t="s">
        <v>330</v>
      </c>
      <c r="E15" s="73" t="b">
        <v>0</v>
      </c>
      <c r="F15" s="73" t="b">
        <v>0</v>
      </c>
      <c r="G15" s="73" t="b">
        <v>0</v>
      </c>
    </row>
    <row r="16" spans="1:7" ht="15">
      <c r="A16" s="74" t="s">
        <v>8142</v>
      </c>
      <c r="B16" s="73">
        <v>7</v>
      </c>
      <c r="C16" s="89">
        <v>0.008223176521600222</v>
      </c>
      <c r="D16" s="73" t="s">
        <v>330</v>
      </c>
      <c r="E16" s="73" t="b">
        <v>0</v>
      </c>
      <c r="F16" s="73" t="b">
        <v>0</v>
      </c>
      <c r="G16" s="73" t="b">
        <v>0</v>
      </c>
    </row>
    <row r="17" spans="1:7" ht="15">
      <c r="A17" s="74" t="s">
        <v>242</v>
      </c>
      <c r="B17" s="73">
        <v>6</v>
      </c>
      <c r="C17" s="89">
        <v>0.007048437018514477</v>
      </c>
      <c r="D17" s="73" t="s">
        <v>330</v>
      </c>
      <c r="E17" s="73" t="b">
        <v>0</v>
      </c>
      <c r="F17" s="73" t="b">
        <v>0</v>
      </c>
      <c r="G17" s="73" t="b">
        <v>0</v>
      </c>
    </row>
    <row r="18" spans="1:7" ht="15">
      <c r="A18" s="74" t="s">
        <v>8265</v>
      </c>
      <c r="B18" s="73">
        <v>6</v>
      </c>
      <c r="C18" s="89">
        <v>0.010084033613445379</v>
      </c>
      <c r="D18" s="73" t="s">
        <v>330</v>
      </c>
      <c r="E18" s="73" t="b">
        <v>0</v>
      </c>
      <c r="F18" s="73" t="b">
        <v>0</v>
      </c>
      <c r="G18" s="73" t="b">
        <v>0</v>
      </c>
    </row>
    <row r="19" spans="1:7" ht="15">
      <c r="A19" s="74" t="s">
        <v>321</v>
      </c>
      <c r="B19" s="73">
        <v>6</v>
      </c>
      <c r="C19" s="89">
        <v>0.007048437018514477</v>
      </c>
      <c r="D19" s="73" t="s">
        <v>330</v>
      </c>
      <c r="E19" s="73" t="b">
        <v>0</v>
      </c>
      <c r="F19" s="73" t="b">
        <v>0</v>
      </c>
      <c r="G19" s="73" t="b">
        <v>0</v>
      </c>
    </row>
    <row r="20" spans="1:7" ht="15">
      <c r="A20" s="74" t="s">
        <v>8081</v>
      </c>
      <c r="B20" s="73">
        <v>6</v>
      </c>
      <c r="C20" s="89">
        <v>0.007048437018514477</v>
      </c>
      <c r="D20" s="73" t="s">
        <v>330</v>
      </c>
      <c r="E20" s="73" t="b">
        <v>0</v>
      </c>
      <c r="F20" s="73" t="b">
        <v>0</v>
      </c>
      <c r="G20" s="73" t="b">
        <v>0</v>
      </c>
    </row>
    <row r="21" spans="1:7" ht="15">
      <c r="A21" s="74" t="s">
        <v>8171</v>
      </c>
      <c r="B21" s="73">
        <v>5</v>
      </c>
      <c r="C21" s="89">
        <v>0.006539086137677677</v>
      </c>
      <c r="D21" s="73" t="s">
        <v>330</v>
      </c>
      <c r="E21" s="73" t="b">
        <v>0</v>
      </c>
      <c r="F21" s="73" t="b">
        <v>0</v>
      </c>
      <c r="G21" s="73" t="b">
        <v>0</v>
      </c>
    </row>
    <row r="22" spans="1:7" ht="15">
      <c r="A22" s="74" t="s">
        <v>8149</v>
      </c>
      <c r="B22" s="73">
        <v>5</v>
      </c>
      <c r="C22" s="89">
        <v>0.006539086137677677</v>
      </c>
      <c r="D22" s="73" t="s">
        <v>330</v>
      </c>
      <c r="E22" s="73" t="b">
        <v>0</v>
      </c>
      <c r="F22" s="73" t="b">
        <v>0</v>
      </c>
      <c r="G22" s="73" t="b">
        <v>0</v>
      </c>
    </row>
    <row r="23" spans="1:7" ht="15">
      <c r="A23" s="74" t="s">
        <v>8757</v>
      </c>
      <c r="B23" s="73">
        <v>5</v>
      </c>
      <c r="C23" s="89">
        <v>0.006539086137677677</v>
      </c>
      <c r="D23" s="73" t="s">
        <v>330</v>
      </c>
      <c r="E23" s="73" t="b">
        <v>0</v>
      </c>
      <c r="F23" s="73" t="b">
        <v>0</v>
      </c>
      <c r="G23" s="73" t="b">
        <v>0</v>
      </c>
    </row>
    <row r="24" spans="1:7" ht="15">
      <c r="A24" s="74" t="s">
        <v>8157</v>
      </c>
      <c r="B24" s="73">
        <v>5</v>
      </c>
      <c r="C24" s="89">
        <v>0.007353455994888236</v>
      </c>
      <c r="D24" s="73" t="s">
        <v>330</v>
      </c>
      <c r="E24" s="73" t="b">
        <v>0</v>
      </c>
      <c r="F24" s="73" t="b">
        <v>0</v>
      </c>
      <c r="G24" s="73" t="b">
        <v>0</v>
      </c>
    </row>
    <row r="25" spans="1:7" ht="15">
      <c r="A25" s="74" t="s">
        <v>8179</v>
      </c>
      <c r="B25" s="73">
        <v>5</v>
      </c>
      <c r="C25" s="89">
        <v>0.006539086137677677</v>
      </c>
      <c r="D25" s="73" t="s">
        <v>330</v>
      </c>
      <c r="E25" s="73" t="b">
        <v>0</v>
      </c>
      <c r="F25" s="73" t="b">
        <v>0</v>
      </c>
      <c r="G25" s="73" t="b">
        <v>0</v>
      </c>
    </row>
    <row r="26" spans="1:7" ht="15">
      <c r="A26" s="74" t="s">
        <v>8241</v>
      </c>
      <c r="B26" s="73">
        <v>5</v>
      </c>
      <c r="C26" s="89">
        <v>0.006539086137677677</v>
      </c>
      <c r="D26" s="73" t="s">
        <v>330</v>
      </c>
      <c r="E26" s="73" t="b">
        <v>0</v>
      </c>
      <c r="F26" s="73" t="b">
        <v>0</v>
      </c>
      <c r="G26" s="73" t="b">
        <v>0</v>
      </c>
    </row>
    <row r="27" spans="1:7" ht="15">
      <c r="A27" s="74" t="s">
        <v>8188</v>
      </c>
      <c r="B27" s="73">
        <v>4</v>
      </c>
      <c r="C27" s="89">
        <v>0.00588276479591059</v>
      </c>
      <c r="D27" s="73" t="s">
        <v>330</v>
      </c>
      <c r="E27" s="73" t="b">
        <v>0</v>
      </c>
      <c r="F27" s="73" t="b">
        <v>0</v>
      </c>
      <c r="G27" s="73" t="b">
        <v>0</v>
      </c>
    </row>
    <row r="28" spans="1:7" ht="15">
      <c r="A28" s="74" t="s">
        <v>8206</v>
      </c>
      <c r="B28" s="73">
        <v>4</v>
      </c>
      <c r="C28" s="89">
        <v>0.00588276479591059</v>
      </c>
      <c r="D28" s="73" t="s">
        <v>330</v>
      </c>
      <c r="E28" s="73" t="b">
        <v>0</v>
      </c>
      <c r="F28" s="73" t="b">
        <v>0</v>
      </c>
      <c r="G28" s="73" t="b">
        <v>0</v>
      </c>
    </row>
    <row r="29" spans="1:7" ht="15">
      <c r="A29" s="74" t="s">
        <v>8162</v>
      </c>
      <c r="B29" s="73">
        <v>4</v>
      </c>
      <c r="C29" s="89">
        <v>0.00588276479591059</v>
      </c>
      <c r="D29" s="73" t="s">
        <v>330</v>
      </c>
      <c r="E29" s="73" t="b">
        <v>0</v>
      </c>
      <c r="F29" s="73" t="b">
        <v>0</v>
      </c>
      <c r="G29" s="73" t="b">
        <v>0</v>
      </c>
    </row>
    <row r="30" spans="1:7" ht="15">
      <c r="A30" s="74" t="s">
        <v>8196</v>
      </c>
      <c r="B30" s="73">
        <v>4</v>
      </c>
      <c r="C30" s="89">
        <v>0.00588276479591059</v>
      </c>
      <c r="D30" s="73" t="s">
        <v>330</v>
      </c>
      <c r="E30" s="73" t="b">
        <v>0</v>
      </c>
      <c r="F30" s="73" t="b">
        <v>0</v>
      </c>
      <c r="G30" s="73" t="b">
        <v>0</v>
      </c>
    </row>
    <row r="31" spans="1:7" ht="15">
      <c r="A31" s="74" t="s">
        <v>319</v>
      </c>
      <c r="B31" s="73">
        <v>4</v>
      </c>
      <c r="C31" s="89">
        <v>0.00588276479591059</v>
      </c>
      <c r="D31" s="73" t="s">
        <v>330</v>
      </c>
      <c r="E31" s="73" t="b">
        <v>0</v>
      </c>
      <c r="F31" s="73" t="b">
        <v>0</v>
      </c>
      <c r="G31" s="73" t="b">
        <v>0</v>
      </c>
    </row>
    <row r="32" spans="1:7" ht="15">
      <c r="A32" s="74" t="s">
        <v>8178</v>
      </c>
      <c r="B32" s="73">
        <v>4</v>
      </c>
      <c r="C32" s="89">
        <v>0.00588276479591059</v>
      </c>
      <c r="D32" s="73" t="s">
        <v>330</v>
      </c>
      <c r="E32" s="73" t="b">
        <v>0</v>
      </c>
      <c r="F32" s="73" t="b">
        <v>0</v>
      </c>
      <c r="G32" s="73" t="b">
        <v>0</v>
      </c>
    </row>
    <row r="33" spans="1:7" ht="15">
      <c r="A33" s="74" t="s">
        <v>1396</v>
      </c>
      <c r="B33" s="73">
        <v>4</v>
      </c>
      <c r="C33" s="89">
        <v>0.00588276479591059</v>
      </c>
      <c r="D33" s="73" t="s">
        <v>330</v>
      </c>
      <c r="E33" s="73" t="b">
        <v>1</v>
      </c>
      <c r="F33" s="73" t="b">
        <v>0</v>
      </c>
      <c r="G33" s="73" t="b">
        <v>0</v>
      </c>
    </row>
    <row r="34" spans="1:7" ht="15">
      <c r="A34" s="74" t="s">
        <v>8182</v>
      </c>
      <c r="B34" s="73">
        <v>4</v>
      </c>
      <c r="C34" s="89">
        <v>0.00588276479591059</v>
      </c>
      <c r="D34" s="73" t="s">
        <v>330</v>
      </c>
      <c r="E34" s="73" t="b">
        <v>0</v>
      </c>
      <c r="F34" s="73" t="b">
        <v>0</v>
      </c>
      <c r="G34" s="73" t="b">
        <v>0</v>
      </c>
    </row>
    <row r="35" spans="1:7" ht="15">
      <c r="A35" s="74" t="s">
        <v>8758</v>
      </c>
      <c r="B35" s="73">
        <v>4</v>
      </c>
      <c r="C35" s="89">
        <v>0.00588276479591059</v>
      </c>
      <c r="D35" s="73" t="s">
        <v>330</v>
      </c>
      <c r="E35" s="73" t="b">
        <v>0</v>
      </c>
      <c r="F35" s="73" t="b">
        <v>0</v>
      </c>
      <c r="G35" s="73" t="b">
        <v>0</v>
      </c>
    </row>
    <row r="36" spans="1:7" ht="15">
      <c r="A36" s="74" t="s">
        <v>308</v>
      </c>
      <c r="B36" s="73">
        <v>4</v>
      </c>
      <c r="C36" s="89">
        <v>0.00588276479591059</v>
      </c>
      <c r="D36" s="73" t="s">
        <v>330</v>
      </c>
      <c r="E36" s="73" t="b">
        <v>0</v>
      </c>
      <c r="F36" s="73" t="b">
        <v>0</v>
      </c>
      <c r="G36" s="73" t="b">
        <v>0</v>
      </c>
    </row>
    <row r="37" spans="1:7" ht="15">
      <c r="A37" s="74" t="s">
        <v>8201</v>
      </c>
      <c r="B37" s="73">
        <v>4</v>
      </c>
      <c r="C37" s="89">
        <v>0.007906495859197858</v>
      </c>
      <c r="D37" s="73" t="s">
        <v>330</v>
      </c>
      <c r="E37" s="73" t="b">
        <v>0</v>
      </c>
      <c r="F37" s="73" t="b">
        <v>0</v>
      </c>
      <c r="G37" s="73" t="b">
        <v>0</v>
      </c>
    </row>
    <row r="38" spans="1:7" ht="15">
      <c r="A38" s="74" t="s">
        <v>8759</v>
      </c>
      <c r="B38" s="73">
        <v>4</v>
      </c>
      <c r="C38" s="89">
        <v>0.007906495859197858</v>
      </c>
      <c r="D38" s="73" t="s">
        <v>330</v>
      </c>
      <c r="E38" s="73" t="b">
        <v>0</v>
      </c>
      <c r="F38" s="73" t="b">
        <v>0</v>
      </c>
      <c r="G38" s="73" t="b">
        <v>0</v>
      </c>
    </row>
    <row r="39" spans="1:7" ht="15">
      <c r="A39" s="74" t="s">
        <v>8185</v>
      </c>
      <c r="B39" s="73">
        <v>4</v>
      </c>
      <c r="C39" s="89">
        <v>0.00588276479591059</v>
      </c>
      <c r="D39" s="73" t="s">
        <v>330</v>
      </c>
      <c r="E39" s="73" t="b">
        <v>0</v>
      </c>
      <c r="F39" s="73" t="b">
        <v>0</v>
      </c>
      <c r="G39" s="73" t="b">
        <v>0</v>
      </c>
    </row>
    <row r="40" spans="1:7" ht="15">
      <c r="A40" s="74" t="s">
        <v>8166</v>
      </c>
      <c r="B40" s="73">
        <v>4</v>
      </c>
      <c r="C40" s="89">
        <v>0.00588276479591059</v>
      </c>
      <c r="D40" s="73" t="s">
        <v>330</v>
      </c>
      <c r="E40" s="73" t="b">
        <v>0</v>
      </c>
      <c r="F40" s="73" t="b">
        <v>0</v>
      </c>
      <c r="G40" s="73" t="b">
        <v>0</v>
      </c>
    </row>
    <row r="41" spans="1:7" ht="15">
      <c r="A41" s="74" t="s">
        <v>8448</v>
      </c>
      <c r="B41" s="73">
        <v>4</v>
      </c>
      <c r="C41" s="89">
        <v>0.00588276479591059</v>
      </c>
      <c r="D41" s="73" t="s">
        <v>330</v>
      </c>
      <c r="E41" s="73" t="b">
        <v>0</v>
      </c>
      <c r="F41" s="73" t="b">
        <v>0</v>
      </c>
      <c r="G41" s="73" t="b">
        <v>0</v>
      </c>
    </row>
    <row r="42" spans="1:7" ht="15">
      <c r="A42" s="74" t="s">
        <v>8093</v>
      </c>
      <c r="B42" s="73">
        <v>4</v>
      </c>
      <c r="C42" s="89">
        <v>0.00588276479591059</v>
      </c>
      <c r="D42" s="73" t="s">
        <v>330</v>
      </c>
      <c r="E42" s="73" t="b">
        <v>0</v>
      </c>
      <c r="F42" s="73" t="b">
        <v>0</v>
      </c>
      <c r="G42" s="73" t="b">
        <v>0</v>
      </c>
    </row>
    <row r="43" spans="1:7" ht="15">
      <c r="A43" s="74" t="s">
        <v>2052</v>
      </c>
      <c r="B43" s="73">
        <v>4</v>
      </c>
      <c r="C43" s="89">
        <v>0.00588276479591059</v>
      </c>
      <c r="D43" s="73" t="s">
        <v>330</v>
      </c>
      <c r="E43" s="73" t="b">
        <v>1</v>
      </c>
      <c r="F43" s="73" t="b">
        <v>0</v>
      </c>
      <c r="G43" s="73" t="b">
        <v>0</v>
      </c>
    </row>
    <row r="44" spans="1:7" ht="15">
      <c r="A44" s="74" t="s">
        <v>8483</v>
      </c>
      <c r="B44" s="73">
        <v>4</v>
      </c>
      <c r="C44" s="89">
        <v>0.00588276479591059</v>
      </c>
      <c r="D44" s="73" t="s">
        <v>330</v>
      </c>
      <c r="E44" s="73" t="b">
        <v>0</v>
      </c>
      <c r="F44" s="73" t="b">
        <v>0</v>
      </c>
      <c r="G44" s="73" t="b">
        <v>0</v>
      </c>
    </row>
    <row r="45" spans="1:7" ht="15">
      <c r="A45" s="74" t="s">
        <v>8473</v>
      </c>
      <c r="B45" s="73">
        <v>4</v>
      </c>
      <c r="C45" s="89">
        <v>0.00588276479591059</v>
      </c>
      <c r="D45" s="73" t="s">
        <v>330</v>
      </c>
      <c r="E45" s="73" t="b">
        <v>0</v>
      </c>
      <c r="F45" s="73" t="b">
        <v>0</v>
      </c>
      <c r="G45" s="73" t="b">
        <v>0</v>
      </c>
    </row>
    <row r="46" spans="1:7" ht="15">
      <c r="A46" s="74" t="s">
        <v>8467</v>
      </c>
      <c r="B46" s="73">
        <v>4</v>
      </c>
      <c r="C46" s="89">
        <v>0.007906495859197858</v>
      </c>
      <c r="D46" s="73" t="s">
        <v>330</v>
      </c>
      <c r="E46" s="73" t="b">
        <v>0</v>
      </c>
      <c r="F46" s="73" t="b">
        <v>0</v>
      </c>
      <c r="G46" s="73" t="b">
        <v>0</v>
      </c>
    </row>
    <row r="47" spans="1:7" ht="15">
      <c r="A47" s="74" t="s">
        <v>310</v>
      </c>
      <c r="B47" s="73">
        <v>3</v>
      </c>
      <c r="C47" s="89">
        <v>0.005042016806722689</v>
      </c>
      <c r="D47" s="73" t="s">
        <v>330</v>
      </c>
      <c r="E47" s="73" t="b">
        <v>0</v>
      </c>
      <c r="F47" s="73" t="b">
        <v>0</v>
      </c>
      <c r="G47" s="73" t="b">
        <v>0</v>
      </c>
    </row>
    <row r="48" spans="1:7" ht="15">
      <c r="A48" s="74" t="s">
        <v>8156</v>
      </c>
      <c r="B48" s="73">
        <v>3</v>
      </c>
      <c r="C48" s="89">
        <v>0.005042016806722689</v>
      </c>
      <c r="D48" s="73" t="s">
        <v>330</v>
      </c>
      <c r="E48" s="73" t="b">
        <v>0</v>
      </c>
      <c r="F48" s="73" t="b">
        <v>0</v>
      </c>
      <c r="G48" s="73" t="b">
        <v>0</v>
      </c>
    </row>
    <row r="49" spans="1:7" ht="15">
      <c r="A49" s="74" t="s">
        <v>315</v>
      </c>
      <c r="B49" s="73">
        <v>3</v>
      </c>
      <c r="C49" s="89">
        <v>0.005042016806722689</v>
      </c>
      <c r="D49" s="73" t="s">
        <v>330</v>
      </c>
      <c r="E49" s="73" t="b">
        <v>0</v>
      </c>
      <c r="F49" s="73" t="b">
        <v>0</v>
      </c>
      <c r="G49" s="73" t="b">
        <v>0</v>
      </c>
    </row>
    <row r="50" spans="1:7" ht="15">
      <c r="A50" s="74" t="s">
        <v>8147</v>
      </c>
      <c r="B50" s="73">
        <v>3</v>
      </c>
      <c r="C50" s="89">
        <v>0.005042016806722689</v>
      </c>
      <c r="D50" s="73" t="s">
        <v>330</v>
      </c>
      <c r="E50" s="73" t="b">
        <v>0</v>
      </c>
      <c r="F50" s="73" t="b">
        <v>0</v>
      </c>
      <c r="G50" s="73" t="b">
        <v>0</v>
      </c>
    </row>
    <row r="51" spans="1:7" ht="15">
      <c r="A51" s="74" t="s">
        <v>8145</v>
      </c>
      <c r="B51" s="73">
        <v>3</v>
      </c>
      <c r="C51" s="89">
        <v>0.005042016806722689</v>
      </c>
      <c r="D51" s="73" t="s">
        <v>330</v>
      </c>
      <c r="E51" s="73" t="b">
        <v>0</v>
      </c>
      <c r="F51" s="73" t="b">
        <v>0</v>
      </c>
      <c r="G51" s="73" t="b">
        <v>0</v>
      </c>
    </row>
    <row r="52" spans="1:7" ht="15">
      <c r="A52" s="74" t="s">
        <v>8370</v>
      </c>
      <c r="B52" s="73">
        <v>3</v>
      </c>
      <c r="C52" s="89">
        <v>0.005042016806722689</v>
      </c>
      <c r="D52" s="73" t="s">
        <v>330</v>
      </c>
      <c r="E52" s="73" t="b">
        <v>0</v>
      </c>
      <c r="F52" s="73" t="b">
        <v>0</v>
      </c>
      <c r="G52" s="73" t="b">
        <v>0</v>
      </c>
    </row>
    <row r="53" spans="1:7" ht="15">
      <c r="A53" s="74" t="s">
        <v>2101</v>
      </c>
      <c r="B53" s="73">
        <v>3</v>
      </c>
      <c r="C53" s="89">
        <v>0.005042016806722689</v>
      </c>
      <c r="D53" s="73" t="s">
        <v>330</v>
      </c>
      <c r="E53" s="73" t="b">
        <v>1</v>
      </c>
      <c r="F53" s="73" t="b">
        <v>0</v>
      </c>
      <c r="G53" s="73" t="b">
        <v>0</v>
      </c>
    </row>
    <row r="54" spans="1:7" ht="15">
      <c r="A54" s="74" t="s">
        <v>8189</v>
      </c>
      <c r="B54" s="73">
        <v>3</v>
      </c>
      <c r="C54" s="89">
        <v>0.005042016806722689</v>
      </c>
      <c r="D54" s="73" t="s">
        <v>330</v>
      </c>
      <c r="E54" s="73" t="b">
        <v>0</v>
      </c>
      <c r="F54" s="73" t="b">
        <v>0</v>
      </c>
      <c r="G54" s="73" t="b">
        <v>0</v>
      </c>
    </row>
    <row r="55" spans="1:7" ht="15">
      <c r="A55" s="74" t="s">
        <v>8204</v>
      </c>
      <c r="B55" s="73">
        <v>3</v>
      </c>
      <c r="C55" s="89">
        <v>0.005042016806722689</v>
      </c>
      <c r="D55" s="73" t="s">
        <v>330</v>
      </c>
      <c r="E55" s="73" t="b">
        <v>0</v>
      </c>
      <c r="F55" s="73" t="b">
        <v>0</v>
      </c>
      <c r="G55" s="73" t="b">
        <v>0</v>
      </c>
    </row>
    <row r="56" spans="1:7" ht="15">
      <c r="A56" s="74" t="s">
        <v>8266</v>
      </c>
      <c r="B56" s="73">
        <v>3</v>
      </c>
      <c r="C56" s="89">
        <v>0.005042016806722689</v>
      </c>
      <c r="D56" s="73" t="s">
        <v>330</v>
      </c>
      <c r="E56" s="73" t="b">
        <v>0</v>
      </c>
      <c r="F56" s="73" t="b">
        <v>0</v>
      </c>
      <c r="G56" s="73" t="b">
        <v>0</v>
      </c>
    </row>
    <row r="57" spans="1:7" ht="15">
      <c r="A57" s="74" t="s">
        <v>8760</v>
      </c>
      <c r="B57" s="73">
        <v>3</v>
      </c>
      <c r="C57" s="89">
        <v>0.005042016806722689</v>
      </c>
      <c r="D57" s="73" t="s">
        <v>330</v>
      </c>
      <c r="E57" s="73" t="b">
        <v>0</v>
      </c>
      <c r="F57" s="73" t="b">
        <v>0</v>
      </c>
      <c r="G57" s="73" t="b">
        <v>0</v>
      </c>
    </row>
    <row r="58" spans="1:7" ht="15">
      <c r="A58" s="74" t="s">
        <v>8761</v>
      </c>
      <c r="B58" s="73">
        <v>3</v>
      </c>
      <c r="C58" s="89">
        <v>0.005042016806722689</v>
      </c>
      <c r="D58" s="73" t="s">
        <v>330</v>
      </c>
      <c r="E58" s="73" t="b">
        <v>0</v>
      </c>
      <c r="F58" s="73" t="b">
        <v>0</v>
      </c>
      <c r="G58" s="73" t="b">
        <v>0</v>
      </c>
    </row>
    <row r="59" spans="1:7" ht="15">
      <c r="A59" s="74" t="s">
        <v>2170</v>
      </c>
      <c r="B59" s="73">
        <v>3</v>
      </c>
      <c r="C59" s="89">
        <v>0.005042016806722689</v>
      </c>
      <c r="D59" s="73" t="s">
        <v>330</v>
      </c>
      <c r="E59" s="73" t="b">
        <v>1</v>
      </c>
      <c r="F59" s="73" t="b">
        <v>0</v>
      </c>
      <c r="G59" s="73" t="b">
        <v>0</v>
      </c>
    </row>
    <row r="60" spans="1:7" ht="15">
      <c r="A60" s="74" t="s">
        <v>8508</v>
      </c>
      <c r="B60" s="73">
        <v>3</v>
      </c>
      <c r="C60" s="89">
        <v>0.005042016806722689</v>
      </c>
      <c r="D60" s="73" t="s">
        <v>330</v>
      </c>
      <c r="E60" s="73" t="b">
        <v>0</v>
      </c>
      <c r="F60" s="73" t="b">
        <v>0</v>
      </c>
      <c r="G60" s="73" t="b">
        <v>0</v>
      </c>
    </row>
    <row r="61" spans="1:7" ht="15">
      <c r="A61" s="74" t="s">
        <v>8384</v>
      </c>
      <c r="B61" s="73">
        <v>3</v>
      </c>
      <c r="C61" s="89">
        <v>0.005042016806722689</v>
      </c>
      <c r="D61" s="73" t="s">
        <v>330</v>
      </c>
      <c r="E61" s="73" t="b">
        <v>0</v>
      </c>
      <c r="F61" s="73" t="b">
        <v>0</v>
      </c>
      <c r="G61" s="73" t="b">
        <v>0</v>
      </c>
    </row>
    <row r="62" spans="1:7" ht="15">
      <c r="A62" s="74" t="s">
        <v>8278</v>
      </c>
      <c r="B62" s="73">
        <v>3</v>
      </c>
      <c r="C62" s="89">
        <v>0.005042016806722689</v>
      </c>
      <c r="D62" s="73" t="s">
        <v>330</v>
      </c>
      <c r="E62" s="73" t="b">
        <v>0</v>
      </c>
      <c r="F62" s="73" t="b">
        <v>0</v>
      </c>
      <c r="G62" s="73" t="b">
        <v>0</v>
      </c>
    </row>
    <row r="63" spans="1:7" ht="15">
      <c r="A63" s="74" t="s">
        <v>2191</v>
      </c>
      <c r="B63" s="73">
        <v>3</v>
      </c>
      <c r="C63" s="89">
        <v>0.005929871894398394</v>
      </c>
      <c r="D63" s="73" t="s">
        <v>330</v>
      </c>
      <c r="E63" s="73" t="b">
        <v>1</v>
      </c>
      <c r="F63" s="73" t="b">
        <v>0</v>
      </c>
      <c r="G63" s="73" t="b">
        <v>0</v>
      </c>
    </row>
    <row r="64" spans="1:7" ht="15">
      <c r="A64" s="74" t="s">
        <v>8148</v>
      </c>
      <c r="B64" s="73">
        <v>3</v>
      </c>
      <c r="C64" s="89">
        <v>0.005042016806722689</v>
      </c>
      <c r="D64" s="73" t="s">
        <v>330</v>
      </c>
      <c r="E64" s="73" t="b">
        <v>0</v>
      </c>
      <c r="F64" s="73" t="b">
        <v>0</v>
      </c>
      <c r="G64" s="73" t="b">
        <v>0</v>
      </c>
    </row>
    <row r="65" spans="1:7" ht="15">
      <c r="A65" s="74" t="s">
        <v>8762</v>
      </c>
      <c r="B65" s="73">
        <v>3</v>
      </c>
      <c r="C65" s="89">
        <v>0.005042016806722689</v>
      </c>
      <c r="D65" s="73" t="s">
        <v>330</v>
      </c>
      <c r="E65" s="73" t="b">
        <v>0</v>
      </c>
      <c r="F65" s="73" t="b">
        <v>0</v>
      </c>
      <c r="G65" s="73" t="b">
        <v>0</v>
      </c>
    </row>
    <row r="66" spans="1:7" ht="15">
      <c r="A66" s="74" t="s">
        <v>2527</v>
      </c>
      <c r="B66" s="73">
        <v>3</v>
      </c>
      <c r="C66" s="89">
        <v>0.005042016806722689</v>
      </c>
      <c r="D66" s="73" t="s">
        <v>330</v>
      </c>
      <c r="E66" s="73" t="b">
        <v>1</v>
      </c>
      <c r="F66" s="73" t="b">
        <v>0</v>
      </c>
      <c r="G66" s="73" t="b">
        <v>0</v>
      </c>
    </row>
    <row r="67" spans="1:7" ht="15">
      <c r="A67" s="74" t="s">
        <v>8200</v>
      </c>
      <c r="B67" s="73">
        <v>3</v>
      </c>
      <c r="C67" s="89">
        <v>0.005042016806722689</v>
      </c>
      <c r="D67" s="73" t="s">
        <v>330</v>
      </c>
      <c r="E67" s="73" t="b">
        <v>0</v>
      </c>
      <c r="F67" s="73" t="b">
        <v>0</v>
      </c>
      <c r="G67" s="73" t="b">
        <v>0</v>
      </c>
    </row>
    <row r="68" spans="1:7" ht="15">
      <c r="A68" s="74" t="s">
        <v>8763</v>
      </c>
      <c r="B68" s="73">
        <v>3</v>
      </c>
      <c r="C68" s="89">
        <v>0.005042016806722689</v>
      </c>
      <c r="D68" s="73" t="s">
        <v>330</v>
      </c>
      <c r="E68" s="73" t="b">
        <v>0</v>
      </c>
      <c r="F68" s="73" t="b">
        <v>0</v>
      </c>
      <c r="G68" s="73" t="b">
        <v>0</v>
      </c>
    </row>
    <row r="69" spans="1:7" ht="15">
      <c r="A69" s="74" t="s">
        <v>8207</v>
      </c>
      <c r="B69" s="73">
        <v>3</v>
      </c>
      <c r="C69" s="89">
        <v>0.005042016806722689</v>
      </c>
      <c r="D69" s="73" t="s">
        <v>330</v>
      </c>
      <c r="E69" s="73" t="b">
        <v>0</v>
      </c>
      <c r="F69" s="73" t="b">
        <v>0</v>
      </c>
      <c r="G69" s="73" t="b">
        <v>0</v>
      </c>
    </row>
    <row r="70" spans="1:7" ht="15">
      <c r="A70" s="74" t="s">
        <v>8363</v>
      </c>
      <c r="B70" s="73">
        <v>3</v>
      </c>
      <c r="C70" s="89">
        <v>0.005042016806722689</v>
      </c>
      <c r="D70" s="73" t="s">
        <v>330</v>
      </c>
      <c r="E70" s="73" t="b">
        <v>0</v>
      </c>
      <c r="F70" s="73" t="b">
        <v>0</v>
      </c>
      <c r="G70" s="73" t="b">
        <v>0</v>
      </c>
    </row>
    <row r="71" spans="1:7" ht="15">
      <c r="A71" s="74" t="s">
        <v>8380</v>
      </c>
      <c r="B71" s="73">
        <v>3</v>
      </c>
      <c r="C71" s="89">
        <v>0.005042016806722689</v>
      </c>
      <c r="D71" s="73" t="s">
        <v>330</v>
      </c>
      <c r="E71" s="73" t="b">
        <v>0</v>
      </c>
      <c r="F71" s="73" t="b">
        <v>0</v>
      </c>
      <c r="G71" s="73" t="b">
        <v>0</v>
      </c>
    </row>
    <row r="72" spans="1:7" ht="15">
      <c r="A72" s="74" t="s">
        <v>8195</v>
      </c>
      <c r="B72" s="73">
        <v>3</v>
      </c>
      <c r="C72" s="89">
        <v>0.005042016806722689</v>
      </c>
      <c r="D72" s="73" t="s">
        <v>330</v>
      </c>
      <c r="E72" s="73" t="b">
        <v>0</v>
      </c>
      <c r="F72" s="73" t="b">
        <v>0</v>
      </c>
      <c r="G72" s="73" t="b">
        <v>0</v>
      </c>
    </row>
    <row r="73" spans="1:7" ht="15">
      <c r="A73" s="74" t="s">
        <v>8377</v>
      </c>
      <c r="B73" s="73">
        <v>3</v>
      </c>
      <c r="C73" s="89">
        <v>0.005042016806722689</v>
      </c>
      <c r="D73" s="73" t="s">
        <v>330</v>
      </c>
      <c r="E73" s="73" t="b">
        <v>0</v>
      </c>
      <c r="F73" s="73" t="b">
        <v>0</v>
      </c>
      <c r="G73" s="73" t="b">
        <v>0</v>
      </c>
    </row>
    <row r="74" spans="1:7" ht="15">
      <c r="A74" s="74" t="s">
        <v>8484</v>
      </c>
      <c r="B74" s="73">
        <v>3</v>
      </c>
      <c r="C74" s="89">
        <v>0.005042016806722689</v>
      </c>
      <c r="D74" s="73" t="s">
        <v>330</v>
      </c>
      <c r="E74" s="73" t="b">
        <v>0</v>
      </c>
      <c r="F74" s="73" t="b">
        <v>0</v>
      </c>
      <c r="G74" s="73" t="b">
        <v>0</v>
      </c>
    </row>
    <row r="75" spans="1:7" ht="15">
      <c r="A75" s="74" t="s">
        <v>1538</v>
      </c>
      <c r="B75" s="73">
        <v>3</v>
      </c>
      <c r="C75" s="89">
        <v>0.005042016806722689</v>
      </c>
      <c r="D75" s="73" t="s">
        <v>330</v>
      </c>
      <c r="E75" s="73" t="b">
        <v>1</v>
      </c>
      <c r="F75" s="73" t="b">
        <v>0</v>
      </c>
      <c r="G75" s="73" t="b">
        <v>0</v>
      </c>
    </row>
    <row r="76" spans="1:7" ht="15">
      <c r="A76" s="74" t="s">
        <v>8154</v>
      </c>
      <c r="B76" s="73">
        <v>3</v>
      </c>
      <c r="C76" s="89">
        <v>0.005042016806722689</v>
      </c>
      <c r="D76" s="73" t="s">
        <v>330</v>
      </c>
      <c r="E76" s="73" t="b">
        <v>0</v>
      </c>
      <c r="F76" s="73" t="b">
        <v>0</v>
      </c>
      <c r="G76" s="73" t="b">
        <v>0</v>
      </c>
    </row>
    <row r="77" spans="1:7" ht="15">
      <c r="A77" s="74" t="s">
        <v>8146</v>
      </c>
      <c r="B77" s="73">
        <v>3</v>
      </c>
      <c r="C77" s="89">
        <v>0.005042016806722689</v>
      </c>
      <c r="D77" s="73" t="s">
        <v>330</v>
      </c>
      <c r="E77" s="73" t="b">
        <v>0</v>
      </c>
      <c r="F77" s="73" t="b">
        <v>0</v>
      </c>
      <c r="G77" s="73" t="b">
        <v>0</v>
      </c>
    </row>
    <row r="78" spans="1:7" ht="15">
      <c r="A78" s="74" t="s">
        <v>8243</v>
      </c>
      <c r="B78" s="73">
        <v>3</v>
      </c>
      <c r="C78" s="89">
        <v>0.005042016806722689</v>
      </c>
      <c r="D78" s="73" t="s">
        <v>330</v>
      </c>
      <c r="E78" s="73" t="b">
        <v>0</v>
      </c>
      <c r="F78" s="73" t="b">
        <v>0</v>
      </c>
      <c r="G78" s="73" t="b">
        <v>0</v>
      </c>
    </row>
    <row r="79" spans="1:7" ht="15">
      <c r="A79" s="74" t="s">
        <v>8155</v>
      </c>
      <c r="B79" s="73">
        <v>3</v>
      </c>
      <c r="C79" s="89">
        <v>0.005042016806722689</v>
      </c>
      <c r="D79" s="73" t="s">
        <v>330</v>
      </c>
      <c r="E79" s="73" t="b">
        <v>0</v>
      </c>
      <c r="F79" s="73" t="b">
        <v>0</v>
      </c>
      <c r="G79" s="73" t="b">
        <v>0</v>
      </c>
    </row>
    <row r="80" spans="1:7" ht="15">
      <c r="A80" s="74" t="s">
        <v>5235</v>
      </c>
      <c r="B80" s="73">
        <v>3</v>
      </c>
      <c r="C80" s="89">
        <v>0.005042016806722689</v>
      </c>
      <c r="D80" s="73" t="s">
        <v>330</v>
      </c>
      <c r="E80" s="73" t="b">
        <v>0</v>
      </c>
      <c r="F80" s="73" t="b">
        <v>1</v>
      </c>
      <c r="G80" s="73" t="b">
        <v>0</v>
      </c>
    </row>
    <row r="81" spans="1:7" ht="15">
      <c r="A81" s="74" t="s">
        <v>8764</v>
      </c>
      <c r="B81" s="73">
        <v>3</v>
      </c>
      <c r="C81" s="89">
        <v>0.005042016806722689</v>
      </c>
      <c r="D81" s="73" t="s">
        <v>330</v>
      </c>
      <c r="E81" s="73" t="b">
        <v>0</v>
      </c>
      <c r="F81" s="73" t="b">
        <v>0</v>
      </c>
      <c r="G81" s="73" t="b">
        <v>0</v>
      </c>
    </row>
    <row r="82" spans="1:7" ht="15">
      <c r="A82" s="74" t="s">
        <v>8481</v>
      </c>
      <c r="B82" s="73">
        <v>3</v>
      </c>
      <c r="C82" s="89">
        <v>0.005042016806722689</v>
      </c>
      <c r="D82" s="73" t="s">
        <v>330</v>
      </c>
      <c r="E82" s="73" t="b">
        <v>0</v>
      </c>
      <c r="F82" s="73" t="b">
        <v>0</v>
      </c>
      <c r="G82" s="73" t="b">
        <v>0</v>
      </c>
    </row>
    <row r="83" spans="1:7" ht="15">
      <c r="A83" s="74" t="s">
        <v>8445</v>
      </c>
      <c r="B83" s="73">
        <v>3</v>
      </c>
      <c r="C83" s="89">
        <v>0.005042016806722689</v>
      </c>
      <c r="D83" s="73" t="s">
        <v>330</v>
      </c>
      <c r="E83" s="73" t="b">
        <v>0</v>
      </c>
      <c r="F83" s="73" t="b">
        <v>0</v>
      </c>
      <c r="G83" s="73" t="b">
        <v>0</v>
      </c>
    </row>
    <row r="84" spans="1:7" ht="15">
      <c r="A84" s="74" t="s">
        <v>8480</v>
      </c>
      <c r="B84" s="73">
        <v>3</v>
      </c>
      <c r="C84" s="89">
        <v>0.005042016806722689</v>
      </c>
      <c r="D84" s="73" t="s">
        <v>330</v>
      </c>
      <c r="E84" s="73" t="b">
        <v>0</v>
      </c>
      <c r="F84" s="73" t="b">
        <v>0</v>
      </c>
      <c r="G84" s="73" t="b">
        <v>0</v>
      </c>
    </row>
    <row r="85" spans="1:7" ht="15">
      <c r="A85" s="74" t="s">
        <v>8479</v>
      </c>
      <c r="B85" s="73">
        <v>3</v>
      </c>
      <c r="C85" s="89">
        <v>0.005042016806722689</v>
      </c>
      <c r="D85" s="73" t="s">
        <v>330</v>
      </c>
      <c r="E85" s="73" t="b">
        <v>0</v>
      </c>
      <c r="F85" s="73" t="b">
        <v>0</v>
      </c>
      <c r="G85" s="73" t="b">
        <v>0</v>
      </c>
    </row>
    <row r="86" spans="1:7" ht="15">
      <c r="A86" s="74" t="s">
        <v>8478</v>
      </c>
      <c r="B86" s="73">
        <v>3</v>
      </c>
      <c r="C86" s="89">
        <v>0.005042016806722689</v>
      </c>
      <c r="D86" s="73" t="s">
        <v>330</v>
      </c>
      <c r="E86" s="73" t="b">
        <v>0</v>
      </c>
      <c r="F86" s="73" t="b">
        <v>0</v>
      </c>
      <c r="G86" s="73" t="b">
        <v>0</v>
      </c>
    </row>
    <row r="87" spans="1:7" ht="15">
      <c r="A87" s="74" t="s">
        <v>8477</v>
      </c>
      <c r="B87" s="73">
        <v>3</v>
      </c>
      <c r="C87" s="89">
        <v>0.005042016806722689</v>
      </c>
      <c r="D87" s="73" t="s">
        <v>330</v>
      </c>
      <c r="E87" s="73" t="b">
        <v>0</v>
      </c>
      <c r="F87" s="73" t="b">
        <v>0</v>
      </c>
      <c r="G87" s="73" t="b">
        <v>0</v>
      </c>
    </row>
    <row r="88" spans="1:7" ht="15">
      <c r="A88" s="74" t="s">
        <v>8476</v>
      </c>
      <c r="B88" s="73">
        <v>3</v>
      </c>
      <c r="C88" s="89">
        <v>0.005042016806722689</v>
      </c>
      <c r="D88" s="73" t="s">
        <v>330</v>
      </c>
      <c r="E88" s="73" t="b">
        <v>0</v>
      </c>
      <c r="F88" s="73" t="b">
        <v>0</v>
      </c>
      <c r="G88" s="73" t="b">
        <v>0</v>
      </c>
    </row>
    <row r="89" spans="1:7" ht="15">
      <c r="A89" s="74" t="s">
        <v>8475</v>
      </c>
      <c r="B89" s="73">
        <v>3</v>
      </c>
      <c r="C89" s="89">
        <v>0.005042016806722689</v>
      </c>
      <c r="D89" s="73" t="s">
        <v>330</v>
      </c>
      <c r="E89" s="73" t="b">
        <v>0</v>
      </c>
      <c r="F89" s="73" t="b">
        <v>0</v>
      </c>
      <c r="G89" s="73" t="b">
        <v>0</v>
      </c>
    </row>
    <row r="90" spans="1:7" ht="15">
      <c r="A90" s="74" t="s">
        <v>8474</v>
      </c>
      <c r="B90" s="73">
        <v>3</v>
      </c>
      <c r="C90" s="89">
        <v>0.005042016806722689</v>
      </c>
      <c r="D90" s="73" t="s">
        <v>330</v>
      </c>
      <c r="E90" s="73" t="b">
        <v>0</v>
      </c>
      <c r="F90" s="73" t="b">
        <v>0</v>
      </c>
      <c r="G90" s="73" t="b">
        <v>0</v>
      </c>
    </row>
    <row r="91" spans="1:7" ht="15">
      <c r="A91" s="74" t="s">
        <v>8472</v>
      </c>
      <c r="B91" s="73">
        <v>3</v>
      </c>
      <c r="C91" s="89">
        <v>0.005042016806722689</v>
      </c>
      <c r="D91" s="73" t="s">
        <v>330</v>
      </c>
      <c r="E91" s="73" t="b">
        <v>0</v>
      </c>
      <c r="F91" s="73" t="b">
        <v>0</v>
      </c>
      <c r="G91" s="73" t="b">
        <v>0</v>
      </c>
    </row>
    <row r="92" spans="1:7" ht="15">
      <c r="A92" s="74" t="s">
        <v>8161</v>
      </c>
      <c r="B92" s="73">
        <v>3</v>
      </c>
      <c r="C92" s="89">
        <v>0.005042016806722689</v>
      </c>
      <c r="D92" s="73" t="s">
        <v>330</v>
      </c>
      <c r="E92" s="73" t="b">
        <v>0</v>
      </c>
      <c r="F92" s="73" t="b">
        <v>0</v>
      </c>
      <c r="G92" s="73" t="b">
        <v>0</v>
      </c>
    </row>
    <row r="93" spans="1:7" ht="15">
      <c r="A93" s="74" t="s">
        <v>8381</v>
      </c>
      <c r="B93" s="73">
        <v>2</v>
      </c>
      <c r="C93" s="89">
        <v>0.003953247929598929</v>
      </c>
      <c r="D93" s="73" t="s">
        <v>330</v>
      </c>
      <c r="E93" s="73" t="b">
        <v>0</v>
      </c>
      <c r="F93" s="73" t="b">
        <v>0</v>
      </c>
      <c r="G93" s="73" t="b">
        <v>0</v>
      </c>
    </row>
    <row r="94" spans="1:7" ht="15">
      <c r="A94" s="74" t="s">
        <v>8186</v>
      </c>
      <c r="B94" s="73">
        <v>2</v>
      </c>
      <c r="C94" s="89">
        <v>0.003953247929598929</v>
      </c>
      <c r="D94" s="73" t="s">
        <v>330</v>
      </c>
      <c r="E94" s="73" t="b">
        <v>0</v>
      </c>
      <c r="F94" s="73" t="b">
        <v>0</v>
      </c>
      <c r="G94" s="73" t="b">
        <v>0</v>
      </c>
    </row>
    <row r="95" spans="1:7" ht="15">
      <c r="A95" s="74" t="s">
        <v>307</v>
      </c>
      <c r="B95" s="73">
        <v>2</v>
      </c>
      <c r="C95" s="89">
        <v>0.003953247929598929</v>
      </c>
      <c r="D95" s="73" t="s">
        <v>330</v>
      </c>
      <c r="E95" s="73" t="b">
        <v>0</v>
      </c>
      <c r="F95" s="73" t="b">
        <v>0</v>
      </c>
      <c r="G95" s="73" t="b">
        <v>0</v>
      </c>
    </row>
    <row r="96" spans="1:7" ht="15">
      <c r="A96" s="74" t="s">
        <v>8360</v>
      </c>
      <c r="B96" s="73">
        <v>2</v>
      </c>
      <c r="C96" s="89">
        <v>0.003953247929598929</v>
      </c>
      <c r="D96" s="73" t="s">
        <v>330</v>
      </c>
      <c r="E96" s="73" t="b">
        <v>0</v>
      </c>
      <c r="F96" s="73" t="b">
        <v>0</v>
      </c>
      <c r="G96" s="73" t="b">
        <v>0</v>
      </c>
    </row>
    <row r="97" spans="1:7" ht="15">
      <c r="A97" s="74" t="s">
        <v>8143</v>
      </c>
      <c r="B97" s="73">
        <v>2</v>
      </c>
      <c r="C97" s="89">
        <v>0.003953247929598929</v>
      </c>
      <c r="D97" s="73" t="s">
        <v>330</v>
      </c>
      <c r="E97" s="73" t="b">
        <v>0</v>
      </c>
      <c r="F97" s="73" t="b">
        <v>0</v>
      </c>
      <c r="G97" s="73" t="b">
        <v>0</v>
      </c>
    </row>
    <row r="98" spans="1:7" ht="15">
      <c r="A98" s="74" t="s">
        <v>8153</v>
      </c>
      <c r="B98" s="73">
        <v>2</v>
      </c>
      <c r="C98" s="89">
        <v>0.003953247929598929</v>
      </c>
      <c r="D98" s="73" t="s">
        <v>330</v>
      </c>
      <c r="E98" s="73" t="b">
        <v>0</v>
      </c>
      <c r="F98" s="73" t="b">
        <v>0</v>
      </c>
      <c r="G98" s="73" t="b">
        <v>0</v>
      </c>
    </row>
    <row r="99" spans="1:7" ht="15">
      <c r="A99" s="74" t="s">
        <v>8271</v>
      </c>
      <c r="B99" s="73">
        <v>2</v>
      </c>
      <c r="C99" s="89">
        <v>0.003953247929598929</v>
      </c>
      <c r="D99" s="73" t="s">
        <v>330</v>
      </c>
      <c r="E99" s="73" t="b">
        <v>0</v>
      </c>
      <c r="F99" s="73" t="b">
        <v>0</v>
      </c>
      <c r="G99" s="73" t="b">
        <v>0</v>
      </c>
    </row>
    <row r="100" spans="1:7" ht="15">
      <c r="A100" s="74" t="s">
        <v>8368</v>
      </c>
      <c r="B100" s="73">
        <v>2</v>
      </c>
      <c r="C100" s="89">
        <v>0.003953247929598929</v>
      </c>
      <c r="D100" s="73" t="s">
        <v>330</v>
      </c>
      <c r="E100" s="73" t="b">
        <v>0</v>
      </c>
      <c r="F100" s="73" t="b">
        <v>0</v>
      </c>
      <c r="G100" s="73" t="b">
        <v>0</v>
      </c>
    </row>
    <row r="101" spans="1:7" ht="15">
      <c r="A101" s="74" t="s">
        <v>8374</v>
      </c>
      <c r="B101" s="73">
        <v>2</v>
      </c>
      <c r="C101" s="89">
        <v>0.003953247929598929</v>
      </c>
      <c r="D101" s="73" t="s">
        <v>330</v>
      </c>
      <c r="E101" s="73" t="b">
        <v>0</v>
      </c>
      <c r="F101" s="73" t="b">
        <v>0</v>
      </c>
      <c r="G101" s="73" t="b">
        <v>0</v>
      </c>
    </row>
    <row r="102" spans="1:7" ht="15">
      <c r="A102" s="74" t="s">
        <v>2938</v>
      </c>
      <c r="B102" s="73">
        <v>2</v>
      </c>
      <c r="C102" s="89">
        <v>0.003953247929598929</v>
      </c>
      <c r="D102" s="73" t="s">
        <v>330</v>
      </c>
      <c r="E102" s="73" t="b">
        <v>1</v>
      </c>
      <c r="F102" s="73" t="b">
        <v>0</v>
      </c>
      <c r="G102" s="73" t="b">
        <v>0</v>
      </c>
    </row>
    <row r="103" spans="1:7" ht="15">
      <c r="A103" s="74" t="s">
        <v>8371</v>
      </c>
      <c r="B103" s="73">
        <v>2</v>
      </c>
      <c r="C103" s="89">
        <v>0.003953247929598929</v>
      </c>
      <c r="D103" s="73" t="s">
        <v>330</v>
      </c>
      <c r="E103" s="73" t="b">
        <v>0</v>
      </c>
      <c r="F103" s="73" t="b">
        <v>0</v>
      </c>
      <c r="G103" s="73" t="b">
        <v>0</v>
      </c>
    </row>
    <row r="104" spans="1:7" ht="15">
      <c r="A104" s="74" t="s">
        <v>2516</v>
      </c>
      <c r="B104" s="73">
        <v>2</v>
      </c>
      <c r="C104" s="89">
        <v>0.003953247929598929</v>
      </c>
      <c r="D104" s="73" t="s">
        <v>330</v>
      </c>
      <c r="E104" s="73" t="b">
        <v>1</v>
      </c>
      <c r="F104" s="73" t="b">
        <v>0</v>
      </c>
      <c r="G104" s="73" t="b">
        <v>0</v>
      </c>
    </row>
    <row r="105" spans="1:7" ht="15">
      <c r="A105" s="74" t="s">
        <v>8228</v>
      </c>
      <c r="B105" s="73">
        <v>2</v>
      </c>
      <c r="C105" s="89">
        <v>0.003953247929598929</v>
      </c>
      <c r="D105" s="73" t="s">
        <v>330</v>
      </c>
      <c r="E105" s="73" t="b">
        <v>0</v>
      </c>
      <c r="F105" s="73" t="b">
        <v>0</v>
      </c>
      <c r="G105" s="73" t="b">
        <v>0</v>
      </c>
    </row>
    <row r="106" spans="1:7" ht="15">
      <c r="A106" s="74" t="s">
        <v>8151</v>
      </c>
      <c r="B106" s="73">
        <v>2</v>
      </c>
      <c r="C106" s="89">
        <v>0.003953247929598929</v>
      </c>
      <c r="D106" s="73" t="s">
        <v>330</v>
      </c>
      <c r="E106" s="73" t="b">
        <v>0</v>
      </c>
      <c r="F106" s="73" t="b">
        <v>0</v>
      </c>
      <c r="G106" s="73" t="b">
        <v>0</v>
      </c>
    </row>
    <row r="107" spans="1:7" ht="15">
      <c r="A107" s="74" t="s">
        <v>8183</v>
      </c>
      <c r="B107" s="73">
        <v>2</v>
      </c>
      <c r="C107" s="89">
        <v>0.003953247929598929</v>
      </c>
      <c r="D107" s="73" t="s">
        <v>330</v>
      </c>
      <c r="E107" s="73" t="b">
        <v>0</v>
      </c>
      <c r="F107" s="73" t="b">
        <v>0</v>
      </c>
      <c r="G107" s="73" t="b">
        <v>0</v>
      </c>
    </row>
    <row r="108" spans="1:7" ht="15">
      <c r="A108" s="74" t="s">
        <v>8192</v>
      </c>
      <c r="B108" s="73">
        <v>2</v>
      </c>
      <c r="C108" s="89">
        <v>0.003953247929598929</v>
      </c>
      <c r="D108" s="73" t="s">
        <v>330</v>
      </c>
      <c r="E108" s="73" t="b">
        <v>0</v>
      </c>
      <c r="F108" s="73" t="b">
        <v>0</v>
      </c>
      <c r="G108" s="73" t="b">
        <v>0</v>
      </c>
    </row>
    <row r="109" spans="1:7" ht="15">
      <c r="A109" s="74" t="s">
        <v>8375</v>
      </c>
      <c r="B109" s="73">
        <v>2</v>
      </c>
      <c r="C109" s="89">
        <v>0.003953247929598929</v>
      </c>
      <c r="D109" s="73" t="s">
        <v>330</v>
      </c>
      <c r="E109" s="73" t="b">
        <v>0</v>
      </c>
      <c r="F109" s="73" t="b">
        <v>0</v>
      </c>
      <c r="G109" s="73" t="b">
        <v>0</v>
      </c>
    </row>
    <row r="110" spans="1:7" ht="15">
      <c r="A110" s="74" t="s">
        <v>8144</v>
      </c>
      <c r="B110" s="73">
        <v>2</v>
      </c>
      <c r="C110" s="89">
        <v>0.003953247929598929</v>
      </c>
      <c r="D110" s="73" t="s">
        <v>330</v>
      </c>
      <c r="E110" s="73" t="b">
        <v>0</v>
      </c>
      <c r="F110" s="73" t="b">
        <v>0</v>
      </c>
      <c r="G110" s="73" t="b">
        <v>0</v>
      </c>
    </row>
    <row r="111" spans="1:7" ht="15">
      <c r="A111" s="74" t="s">
        <v>8285</v>
      </c>
      <c r="B111" s="73">
        <v>2</v>
      </c>
      <c r="C111" s="89">
        <v>0.003953247929598929</v>
      </c>
      <c r="D111" s="73" t="s">
        <v>330</v>
      </c>
      <c r="E111" s="73" t="b">
        <v>0</v>
      </c>
      <c r="F111" s="73" t="b">
        <v>0</v>
      </c>
      <c r="G111" s="73" t="b">
        <v>0</v>
      </c>
    </row>
    <row r="112" spans="1:7" ht="15">
      <c r="A112" s="74" t="s">
        <v>8765</v>
      </c>
      <c r="B112" s="73">
        <v>2</v>
      </c>
      <c r="C112" s="89">
        <v>0.003953247929598929</v>
      </c>
      <c r="D112" s="73" t="s">
        <v>330</v>
      </c>
      <c r="E112" s="73" t="b">
        <v>0</v>
      </c>
      <c r="F112" s="73" t="b">
        <v>0</v>
      </c>
      <c r="G112" s="73" t="b">
        <v>0</v>
      </c>
    </row>
    <row r="113" spans="1:7" ht="15">
      <c r="A113" s="74" t="s">
        <v>8485</v>
      </c>
      <c r="B113" s="73">
        <v>2</v>
      </c>
      <c r="C113" s="89">
        <v>0.003953247929598929</v>
      </c>
      <c r="D113" s="73" t="s">
        <v>330</v>
      </c>
      <c r="E113" s="73" t="b">
        <v>0</v>
      </c>
      <c r="F113" s="73" t="b">
        <v>0</v>
      </c>
      <c r="G113" s="73" t="b">
        <v>0</v>
      </c>
    </row>
    <row r="114" spans="1:7" ht="15">
      <c r="A114" s="74" t="s">
        <v>8372</v>
      </c>
      <c r="B114" s="73">
        <v>2</v>
      </c>
      <c r="C114" s="89">
        <v>0.003953247929598929</v>
      </c>
      <c r="D114" s="73" t="s">
        <v>330</v>
      </c>
      <c r="E114" s="73" t="b">
        <v>0</v>
      </c>
      <c r="F114" s="73" t="b">
        <v>0</v>
      </c>
      <c r="G114" s="73" t="b">
        <v>0</v>
      </c>
    </row>
    <row r="115" spans="1:7" ht="15">
      <c r="A115" s="74" t="s">
        <v>8766</v>
      </c>
      <c r="B115" s="73">
        <v>2</v>
      </c>
      <c r="C115" s="89">
        <v>0.003953247929598929</v>
      </c>
      <c r="D115" s="73" t="s">
        <v>330</v>
      </c>
      <c r="E115" s="73" t="b">
        <v>0</v>
      </c>
      <c r="F115" s="73" t="b">
        <v>0</v>
      </c>
      <c r="G115" s="73" t="b">
        <v>0</v>
      </c>
    </row>
    <row r="116" spans="1:7" ht="15">
      <c r="A116" s="74" t="s">
        <v>8767</v>
      </c>
      <c r="B116" s="73">
        <v>2</v>
      </c>
      <c r="C116" s="89">
        <v>0.003953247929598929</v>
      </c>
      <c r="D116" s="73" t="s">
        <v>330</v>
      </c>
      <c r="E116" s="73" t="b">
        <v>0</v>
      </c>
      <c r="F116" s="73" t="b">
        <v>0</v>
      </c>
      <c r="G116" s="73" t="b">
        <v>0</v>
      </c>
    </row>
    <row r="117" spans="1:7" ht="15">
      <c r="A117" s="74" t="s">
        <v>8768</v>
      </c>
      <c r="B117" s="73">
        <v>2</v>
      </c>
      <c r="C117" s="89">
        <v>0.003953247929598929</v>
      </c>
      <c r="D117" s="73" t="s">
        <v>330</v>
      </c>
      <c r="E117" s="73" t="b">
        <v>0</v>
      </c>
      <c r="F117" s="73" t="b">
        <v>0</v>
      </c>
      <c r="G117" s="73" t="b">
        <v>0</v>
      </c>
    </row>
    <row r="118" spans="1:7" ht="15">
      <c r="A118" s="74" t="s">
        <v>2166</v>
      </c>
      <c r="B118" s="73">
        <v>2</v>
      </c>
      <c r="C118" s="89">
        <v>0.003953247929598929</v>
      </c>
      <c r="D118" s="73" t="s">
        <v>330</v>
      </c>
      <c r="E118" s="73" t="b">
        <v>1</v>
      </c>
      <c r="F118" s="73" t="b">
        <v>0</v>
      </c>
      <c r="G118" s="73" t="b">
        <v>0</v>
      </c>
    </row>
    <row r="119" spans="1:7" ht="15">
      <c r="A119" s="74" t="s">
        <v>8191</v>
      </c>
      <c r="B119" s="73">
        <v>2</v>
      </c>
      <c r="C119" s="89">
        <v>0.003953247929598929</v>
      </c>
      <c r="D119" s="73" t="s">
        <v>330</v>
      </c>
      <c r="E119" s="73" t="b">
        <v>0</v>
      </c>
      <c r="F119" s="73" t="b">
        <v>0</v>
      </c>
      <c r="G119" s="73" t="b">
        <v>0</v>
      </c>
    </row>
    <row r="120" spans="1:7" ht="15">
      <c r="A120" s="74" t="s">
        <v>8252</v>
      </c>
      <c r="B120" s="73">
        <v>2</v>
      </c>
      <c r="C120" s="89">
        <v>0.003953247929598929</v>
      </c>
      <c r="D120" s="73" t="s">
        <v>330</v>
      </c>
      <c r="E120" s="73" t="b">
        <v>0</v>
      </c>
      <c r="F120" s="73" t="b">
        <v>0</v>
      </c>
      <c r="G120" s="73" t="b">
        <v>0</v>
      </c>
    </row>
    <row r="121" spans="1:7" ht="15">
      <c r="A121" s="74" t="s">
        <v>8068</v>
      </c>
      <c r="B121" s="73">
        <v>2</v>
      </c>
      <c r="C121" s="89">
        <v>0.003953247929598929</v>
      </c>
      <c r="D121" s="73" t="s">
        <v>330</v>
      </c>
      <c r="E121" s="73" t="b">
        <v>0</v>
      </c>
      <c r="F121" s="73" t="b">
        <v>0</v>
      </c>
      <c r="G121" s="73" t="b">
        <v>0</v>
      </c>
    </row>
    <row r="122" spans="1:7" ht="15">
      <c r="A122" s="74" t="s">
        <v>8367</v>
      </c>
      <c r="B122" s="73">
        <v>2</v>
      </c>
      <c r="C122" s="89">
        <v>0.003953247929598929</v>
      </c>
      <c r="D122" s="73" t="s">
        <v>330</v>
      </c>
      <c r="E122" s="73" t="b">
        <v>0</v>
      </c>
      <c r="F122" s="73" t="b">
        <v>0</v>
      </c>
      <c r="G122" s="73" t="b">
        <v>0</v>
      </c>
    </row>
    <row r="123" spans="1:7" ht="15">
      <c r="A123" s="74" t="s">
        <v>8170</v>
      </c>
      <c r="B123" s="73">
        <v>2</v>
      </c>
      <c r="C123" s="89">
        <v>0.003953247929598929</v>
      </c>
      <c r="D123" s="73" t="s">
        <v>330</v>
      </c>
      <c r="E123" s="73" t="b">
        <v>0</v>
      </c>
      <c r="F123" s="73" t="b">
        <v>0</v>
      </c>
      <c r="G123" s="73" t="b">
        <v>0</v>
      </c>
    </row>
    <row r="124" spans="1:7" ht="15">
      <c r="A124" s="74" t="s">
        <v>2584</v>
      </c>
      <c r="B124" s="73">
        <v>2</v>
      </c>
      <c r="C124" s="89">
        <v>0.003953247929598929</v>
      </c>
      <c r="D124" s="73" t="s">
        <v>330</v>
      </c>
      <c r="E124" s="73" t="b">
        <v>1</v>
      </c>
      <c r="F124" s="73" t="b">
        <v>0</v>
      </c>
      <c r="G124" s="73" t="b">
        <v>0</v>
      </c>
    </row>
    <row r="125" spans="1:7" ht="15">
      <c r="A125" s="74" t="s">
        <v>8379</v>
      </c>
      <c r="B125" s="73">
        <v>2</v>
      </c>
      <c r="C125" s="89">
        <v>0.003953247929598929</v>
      </c>
      <c r="D125" s="73" t="s">
        <v>330</v>
      </c>
      <c r="E125" s="73" t="b">
        <v>0</v>
      </c>
      <c r="F125" s="73" t="b">
        <v>0</v>
      </c>
      <c r="G125" s="73" t="b">
        <v>0</v>
      </c>
    </row>
    <row r="126" spans="1:7" ht="15">
      <c r="A126" s="74" t="s">
        <v>8769</v>
      </c>
      <c r="B126" s="73">
        <v>2</v>
      </c>
      <c r="C126" s="89">
        <v>0.003953247929598929</v>
      </c>
      <c r="D126" s="73" t="s">
        <v>330</v>
      </c>
      <c r="E126" s="73" t="b">
        <v>0</v>
      </c>
      <c r="F126" s="73" t="b">
        <v>0</v>
      </c>
      <c r="G126" s="73" t="b">
        <v>0</v>
      </c>
    </row>
    <row r="127" spans="1:7" ht="15">
      <c r="A127" s="74" t="s">
        <v>2268</v>
      </c>
      <c r="B127" s="73">
        <v>2</v>
      </c>
      <c r="C127" s="89">
        <v>0.003953247929598929</v>
      </c>
      <c r="D127" s="73" t="s">
        <v>330</v>
      </c>
      <c r="E127" s="73" t="b">
        <v>1</v>
      </c>
      <c r="F127" s="73" t="b">
        <v>0</v>
      </c>
      <c r="G127" s="73" t="b">
        <v>0</v>
      </c>
    </row>
    <row r="128" spans="1:7" ht="15">
      <c r="A128" s="74" t="s">
        <v>8167</v>
      </c>
      <c r="B128" s="73">
        <v>2</v>
      </c>
      <c r="C128" s="89">
        <v>0.003953247929598929</v>
      </c>
      <c r="D128" s="73" t="s">
        <v>330</v>
      </c>
      <c r="E128" s="73" t="b">
        <v>0</v>
      </c>
      <c r="F128" s="73" t="b">
        <v>0</v>
      </c>
      <c r="G128" s="73" t="b">
        <v>0</v>
      </c>
    </row>
    <row r="129" spans="1:7" ht="15">
      <c r="A129" s="74" t="s">
        <v>8770</v>
      </c>
      <c r="B129" s="73">
        <v>2</v>
      </c>
      <c r="C129" s="89">
        <v>0.003953247929598929</v>
      </c>
      <c r="D129" s="73" t="s">
        <v>330</v>
      </c>
      <c r="E129" s="73" t="b">
        <v>0</v>
      </c>
      <c r="F129" s="73" t="b">
        <v>0</v>
      </c>
      <c r="G129" s="73" t="b">
        <v>0</v>
      </c>
    </row>
    <row r="130" spans="1:7" ht="15">
      <c r="A130" s="74" t="s">
        <v>8771</v>
      </c>
      <c r="B130" s="73">
        <v>2</v>
      </c>
      <c r="C130" s="89">
        <v>0.003953247929598929</v>
      </c>
      <c r="D130" s="73" t="s">
        <v>330</v>
      </c>
      <c r="E130" s="73" t="b">
        <v>0</v>
      </c>
      <c r="F130" s="73" t="b">
        <v>0</v>
      </c>
      <c r="G130" s="73" t="b">
        <v>0</v>
      </c>
    </row>
    <row r="131" spans="1:7" ht="15">
      <c r="A131" s="74" t="s">
        <v>320</v>
      </c>
      <c r="B131" s="73">
        <v>2</v>
      </c>
      <c r="C131" s="89">
        <v>0.003953247929598929</v>
      </c>
      <c r="D131" s="73" t="s">
        <v>330</v>
      </c>
      <c r="E131" s="73" t="b">
        <v>0</v>
      </c>
      <c r="F131" s="73" t="b">
        <v>0</v>
      </c>
      <c r="G131" s="73" t="b">
        <v>0</v>
      </c>
    </row>
    <row r="132" spans="1:7" ht="15">
      <c r="A132" s="74" t="s">
        <v>8396</v>
      </c>
      <c r="B132" s="73">
        <v>2</v>
      </c>
      <c r="C132" s="89">
        <v>0.003953247929598929</v>
      </c>
      <c r="D132" s="73" t="s">
        <v>330</v>
      </c>
      <c r="E132" s="73" t="b">
        <v>0</v>
      </c>
      <c r="F132" s="73" t="b">
        <v>0</v>
      </c>
      <c r="G132" s="73" t="b">
        <v>0</v>
      </c>
    </row>
    <row r="133" spans="1:7" ht="15">
      <c r="A133" s="74" t="s">
        <v>8085</v>
      </c>
      <c r="B133" s="73">
        <v>2</v>
      </c>
      <c r="C133" s="89">
        <v>0.003953247929598929</v>
      </c>
      <c r="D133" s="73" t="s">
        <v>330</v>
      </c>
      <c r="E133" s="73" t="b">
        <v>0</v>
      </c>
      <c r="F133" s="73" t="b">
        <v>0</v>
      </c>
      <c r="G133" s="73" t="b">
        <v>0</v>
      </c>
    </row>
    <row r="134" spans="1:7" ht="15">
      <c r="A134" s="74" t="s">
        <v>8086</v>
      </c>
      <c r="B134" s="73">
        <v>2</v>
      </c>
      <c r="C134" s="89">
        <v>0.003953247929598929</v>
      </c>
      <c r="D134" s="73" t="s">
        <v>330</v>
      </c>
      <c r="E134" s="73" t="b">
        <v>0</v>
      </c>
      <c r="F134" s="73" t="b">
        <v>0</v>
      </c>
      <c r="G134" s="73" t="b">
        <v>0</v>
      </c>
    </row>
    <row r="135" spans="1:7" ht="15">
      <c r="A135" s="74" t="s">
        <v>8160</v>
      </c>
      <c r="B135" s="73">
        <v>2</v>
      </c>
      <c r="C135" s="89">
        <v>0.003953247929598929</v>
      </c>
      <c r="D135" s="73" t="s">
        <v>330</v>
      </c>
      <c r="E135" s="73" t="b">
        <v>0</v>
      </c>
      <c r="F135" s="73" t="b">
        <v>0</v>
      </c>
      <c r="G135" s="73" t="b">
        <v>0</v>
      </c>
    </row>
    <row r="136" spans="1:7" ht="15">
      <c r="A136" s="74" t="s">
        <v>8238</v>
      </c>
      <c r="B136" s="73">
        <v>2</v>
      </c>
      <c r="C136" s="89">
        <v>0.003953247929598929</v>
      </c>
      <c r="D136" s="73" t="s">
        <v>330</v>
      </c>
      <c r="E136" s="73" t="b">
        <v>0</v>
      </c>
      <c r="F136" s="73" t="b">
        <v>0</v>
      </c>
      <c r="G136" s="73" t="b">
        <v>0</v>
      </c>
    </row>
    <row r="137" spans="1:7" ht="15">
      <c r="A137" s="74" t="s">
        <v>8205</v>
      </c>
      <c r="B137" s="73">
        <v>2</v>
      </c>
      <c r="C137" s="89">
        <v>0.003953247929598929</v>
      </c>
      <c r="D137" s="73" t="s">
        <v>330</v>
      </c>
      <c r="E137" s="73" t="b">
        <v>0</v>
      </c>
      <c r="F137" s="73" t="b">
        <v>0</v>
      </c>
      <c r="G137" s="73" t="b">
        <v>0</v>
      </c>
    </row>
    <row r="138" spans="1:7" ht="15">
      <c r="A138" s="74" t="s">
        <v>8184</v>
      </c>
      <c r="B138" s="73">
        <v>2</v>
      </c>
      <c r="C138" s="89">
        <v>0.003953247929598929</v>
      </c>
      <c r="D138" s="73" t="s">
        <v>330</v>
      </c>
      <c r="E138" s="73" t="b">
        <v>0</v>
      </c>
      <c r="F138" s="73" t="b">
        <v>0</v>
      </c>
      <c r="G138" s="73" t="b">
        <v>0</v>
      </c>
    </row>
    <row r="139" spans="1:7" ht="15">
      <c r="A139" s="74" t="s">
        <v>8190</v>
      </c>
      <c r="B139" s="73">
        <v>2</v>
      </c>
      <c r="C139" s="89">
        <v>0.003953247929598929</v>
      </c>
      <c r="D139" s="73" t="s">
        <v>330</v>
      </c>
      <c r="E139" s="73" t="b">
        <v>0</v>
      </c>
      <c r="F139" s="73" t="b">
        <v>0</v>
      </c>
      <c r="G139" s="73" t="b">
        <v>0</v>
      </c>
    </row>
    <row r="140" spans="1:7" ht="15">
      <c r="A140" s="74" t="s">
        <v>313</v>
      </c>
      <c r="B140" s="73">
        <v>2</v>
      </c>
      <c r="C140" s="89">
        <v>0.003953247929598929</v>
      </c>
      <c r="D140" s="73" t="s">
        <v>330</v>
      </c>
      <c r="E140" s="73" t="b">
        <v>0</v>
      </c>
      <c r="F140" s="73" t="b">
        <v>0</v>
      </c>
      <c r="G140" s="73" t="b">
        <v>0</v>
      </c>
    </row>
    <row r="141" spans="1:7" ht="15">
      <c r="A141" s="74" t="s">
        <v>8199</v>
      </c>
      <c r="B141" s="73">
        <v>2</v>
      </c>
      <c r="C141" s="89">
        <v>0.003953247929598929</v>
      </c>
      <c r="D141" s="73" t="s">
        <v>330</v>
      </c>
      <c r="E141" s="73" t="b">
        <v>0</v>
      </c>
      <c r="F141" s="73" t="b">
        <v>0</v>
      </c>
      <c r="G141" s="73" t="b">
        <v>0</v>
      </c>
    </row>
    <row r="142" spans="1:7" ht="15">
      <c r="A142" s="74" t="s">
        <v>309</v>
      </c>
      <c r="B142" s="73">
        <v>2</v>
      </c>
      <c r="C142" s="89">
        <v>0.003953247929598929</v>
      </c>
      <c r="D142" s="73" t="s">
        <v>330</v>
      </c>
      <c r="E142" s="73" t="b">
        <v>1</v>
      </c>
      <c r="F142" s="73" t="b">
        <v>0</v>
      </c>
      <c r="G142" s="73" t="b">
        <v>0</v>
      </c>
    </row>
    <row r="143" spans="1:7" ht="15">
      <c r="A143" s="74" t="s">
        <v>8373</v>
      </c>
      <c r="B143" s="73">
        <v>2</v>
      </c>
      <c r="C143" s="89">
        <v>0.003953247929598929</v>
      </c>
      <c r="D143" s="73" t="s">
        <v>330</v>
      </c>
      <c r="E143" s="73" t="b">
        <v>0</v>
      </c>
      <c r="F143" s="73" t="b">
        <v>0</v>
      </c>
      <c r="G143" s="73" t="b">
        <v>0</v>
      </c>
    </row>
    <row r="144" spans="1:7" ht="15">
      <c r="A144" s="74" t="s">
        <v>8180</v>
      </c>
      <c r="B144" s="73">
        <v>2</v>
      </c>
      <c r="C144" s="89">
        <v>0.0049651134612425625</v>
      </c>
      <c r="D144" s="73" t="s">
        <v>330</v>
      </c>
      <c r="E144" s="73" t="b">
        <v>0</v>
      </c>
      <c r="F144" s="73" t="b">
        <v>0</v>
      </c>
      <c r="G144" s="73" t="b">
        <v>0</v>
      </c>
    </row>
    <row r="145" spans="1:7" ht="15">
      <c r="A145" s="74" t="s">
        <v>8471</v>
      </c>
      <c r="B145" s="73">
        <v>2</v>
      </c>
      <c r="C145" s="89">
        <v>0.003953247929598929</v>
      </c>
      <c r="D145" s="73" t="s">
        <v>330</v>
      </c>
      <c r="E145" s="73" t="b">
        <v>0</v>
      </c>
      <c r="F145" s="73" t="b">
        <v>0</v>
      </c>
      <c r="G145" s="73" t="b">
        <v>0</v>
      </c>
    </row>
    <row r="146" spans="1:7" ht="15">
      <c r="A146" s="74" t="s">
        <v>8470</v>
      </c>
      <c r="B146" s="73">
        <v>2</v>
      </c>
      <c r="C146" s="89">
        <v>0.003953247929598929</v>
      </c>
      <c r="D146" s="73" t="s">
        <v>330</v>
      </c>
      <c r="E146" s="73" t="b">
        <v>0</v>
      </c>
      <c r="F146" s="73" t="b">
        <v>0</v>
      </c>
      <c r="G146" s="73" t="b">
        <v>0</v>
      </c>
    </row>
    <row r="147" spans="1:7" ht="15">
      <c r="A147" s="74" t="s">
        <v>8469</v>
      </c>
      <c r="B147" s="73">
        <v>2</v>
      </c>
      <c r="C147" s="89">
        <v>0.003953247929598929</v>
      </c>
      <c r="D147" s="73" t="s">
        <v>330</v>
      </c>
      <c r="E147" s="73" t="b">
        <v>0</v>
      </c>
      <c r="F147" s="73" t="b">
        <v>0</v>
      </c>
      <c r="G147" s="73" t="b">
        <v>0</v>
      </c>
    </row>
    <row r="148" spans="1:7" ht="15">
      <c r="A148" s="74" t="s">
        <v>8468</v>
      </c>
      <c r="B148" s="73">
        <v>2</v>
      </c>
      <c r="C148" s="89">
        <v>0.003953247929598929</v>
      </c>
      <c r="D148" s="73" t="s">
        <v>330</v>
      </c>
      <c r="E148" s="73" t="b">
        <v>0</v>
      </c>
      <c r="F148" s="73" t="b">
        <v>0</v>
      </c>
      <c r="G148" s="73" t="b">
        <v>0</v>
      </c>
    </row>
    <row r="149" spans="1:7" ht="15">
      <c r="A149" s="74" t="s">
        <v>8466</v>
      </c>
      <c r="B149" s="73">
        <v>2</v>
      </c>
      <c r="C149" s="89">
        <v>0.003953247929598929</v>
      </c>
      <c r="D149" s="73" t="s">
        <v>330</v>
      </c>
      <c r="E149" s="73" t="b">
        <v>0</v>
      </c>
      <c r="F149" s="73" t="b">
        <v>0</v>
      </c>
      <c r="G149" s="73" t="b">
        <v>0</v>
      </c>
    </row>
    <row r="150" spans="1:7" ht="15">
      <c r="A150" s="74" t="s">
        <v>8465</v>
      </c>
      <c r="B150" s="73">
        <v>2</v>
      </c>
      <c r="C150" s="89">
        <v>0.003953247929598929</v>
      </c>
      <c r="D150" s="73" t="s">
        <v>330</v>
      </c>
      <c r="E150" s="73" t="b">
        <v>0</v>
      </c>
      <c r="F150" s="73" t="b">
        <v>0</v>
      </c>
      <c r="G150" s="73" t="b">
        <v>0</v>
      </c>
    </row>
    <row r="151" spans="1:7" ht="15">
      <c r="A151" s="74" t="s">
        <v>8464</v>
      </c>
      <c r="B151" s="73">
        <v>2</v>
      </c>
      <c r="C151" s="89">
        <v>0.003953247929598929</v>
      </c>
      <c r="D151" s="73" t="s">
        <v>330</v>
      </c>
      <c r="E151" s="73" t="b">
        <v>0</v>
      </c>
      <c r="F151" s="73" t="b">
        <v>0</v>
      </c>
      <c r="G151" s="73" t="b">
        <v>0</v>
      </c>
    </row>
    <row r="152" spans="1:7" ht="15">
      <c r="A152" s="74" t="s">
        <v>8463</v>
      </c>
      <c r="B152" s="73">
        <v>2</v>
      </c>
      <c r="C152" s="89">
        <v>0.003953247929598929</v>
      </c>
      <c r="D152" s="73" t="s">
        <v>330</v>
      </c>
      <c r="E152" s="73" t="b">
        <v>0</v>
      </c>
      <c r="F152" s="73" t="b">
        <v>0</v>
      </c>
      <c r="G152" s="73" t="b">
        <v>0</v>
      </c>
    </row>
    <row r="153" spans="1:7" ht="15">
      <c r="A153" s="74" t="s">
        <v>8462</v>
      </c>
      <c r="B153" s="73">
        <v>2</v>
      </c>
      <c r="C153" s="89">
        <v>0.003953247929598929</v>
      </c>
      <c r="D153" s="73" t="s">
        <v>330</v>
      </c>
      <c r="E153" s="73" t="b">
        <v>0</v>
      </c>
      <c r="F153" s="73" t="b">
        <v>0</v>
      </c>
      <c r="G153" s="73" t="b">
        <v>0</v>
      </c>
    </row>
    <row r="154" spans="1:7" ht="15">
      <c r="A154" s="74" t="s">
        <v>8461</v>
      </c>
      <c r="B154" s="73">
        <v>2</v>
      </c>
      <c r="C154" s="89">
        <v>0.003953247929598929</v>
      </c>
      <c r="D154" s="73" t="s">
        <v>330</v>
      </c>
      <c r="E154" s="73" t="b">
        <v>0</v>
      </c>
      <c r="F154" s="73" t="b">
        <v>0</v>
      </c>
      <c r="G154" s="73" t="b">
        <v>0</v>
      </c>
    </row>
    <row r="155" spans="1:7" ht="15">
      <c r="A155" s="74" t="s">
        <v>8460</v>
      </c>
      <c r="B155" s="73">
        <v>2</v>
      </c>
      <c r="C155" s="89">
        <v>0.003953247929598929</v>
      </c>
      <c r="D155" s="73" t="s">
        <v>330</v>
      </c>
      <c r="E155" s="73" t="b">
        <v>0</v>
      </c>
      <c r="F155" s="73" t="b">
        <v>0</v>
      </c>
      <c r="G155" s="73" t="b">
        <v>0</v>
      </c>
    </row>
    <row r="156" spans="1:7" ht="15">
      <c r="A156" s="74" t="s">
        <v>8772</v>
      </c>
      <c r="B156" s="73">
        <v>2</v>
      </c>
      <c r="C156" s="89">
        <v>0.003953247929598929</v>
      </c>
      <c r="D156" s="73" t="s">
        <v>330</v>
      </c>
      <c r="E156" s="73" t="b">
        <v>0</v>
      </c>
      <c r="F156" s="73" t="b">
        <v>0</v>
      </c>
      <c r="G156" s="73" t="b">
        <v>0</v>
      </c>
    </row>
    <row r="157" spans="1:7" ht="15">
      <c r="A157" s="74" t="s">
        <v>8773</v>
      </c>
      <c r="B157" s="73">
        <v>2</v>
      </c>
      <c r="C157" s="89">
        <v>0.003953247929598929</v>
      </c>
      <c r="D157" s="73" t="s">
        <v>330</v>
      </c>
      <c r="E157" s="73" t="b">
        <v>0</v>
      </c>
      <c r="F157" s="73" t="b">
        <v>0</v>
      </c>
      <c r="G157" s="73" t="b">
        <v>0</v>
      </c>
    </row>
    <row r="158" spans="1:7" ht="15">
      <c r="A158" s="74" t="s">
        <v>8774</v>
      </c>
      <c r="B158" s="73">
        <v>2</v>
      </c>
      <c r="C158" s="89">
        <v>0.003953247929598929</v>
      </c>
      <c r="D158" s="73" t="s">
        <v>330</v>
      </c>
      <c r="E158" s="73" t="b">
        <v>0</v>
      </c>
      <c r="F158" s="73" t="b">
        <v>0</v>
      </c>
      <c r="G158" s="73" t="b">
        <v>0</v>
      </c>
    </row>
    <row r="159" spans="1:7" ht="15">
      <c r="A159" s="74" t="s">
        <v>8775</v>
      </c>
      <c r="B159" s="73">
        <v>2</v>
      </c>
      <c r="C159" s="89">
        <v>0.003953247929598929</v>
      </c>
      <c r="D159" s="73" t="s">
        <v>330</v>
      </c>
      <c r="E159" s="73" t="b">
        <v>0</v>
      </c>
      <c r="F159" s="73" t="b">
        <v>0</v>
      </c>
      <c r="G159" s="73" t="b">
        <v>0</v>
      </c>
    </row>
    <row r="160" spans="1:7" ht="15">
      <c r="A160" s="74" t="s">
        <v>1290</v>
      </c>
      <c r="B160" s="73">
        <v>2</v>
      </c>
      <c r="C160" s="89">
        <v>0.003953247929598929</v>
      </c>
      <c r="D160" s="73" t="s">
        <v>330</v>
      </c>
      <c r="E160" s="73" t="b">
        <v>1</v>
      </c>
      <c r="F160" s="73" t="b">
        <v>0</v>
      </c>
      <c r="G160" s="73" t="b">
        <v>0</v>
      </c>
    </row>
    <row r="161" spans="1:7" ht="15">
      <c r="A161" s="74" t="s">
        <v>8257</v>
      </c>
      <c r="B161" s="73">
        <v>2</v>
      </c>
      <c r="C161" s="89">
        <v>0.003953247929598929</v>
      </c>
      <c r="D161" s="73" t="s">
        <v>330</v>
      </c>
      <c r="E161" s="73" t="b">
        <v>0</v>
      </c>
      <c r="F161" s="73" t="b">
        <v>0</v>
      </c>
      <c r="G161" s="73" t="b">
        <v>0</v>
      </c>
    </row>
    <row r="162" spans="1:7" ht="15">
      <c r="A162" s="74" t="s">
        <v>8459</v>
      </c>
      <c r="B162" s="73">
        <v>2</v>
      </c>
      <c r="C162" s="89">
        <v>0.003953247929598929</v>
      </c>
      <c r="D162" s="73" t="s">
        <v>330</v>
      </c>
      <c r="E162" s="73" t="b">
        <v>0</v>
      </c>
      <c r="F162" s="73" t="b">
        <v>0</v>
      </c>
      <c r="G162" s="73" t="b">
        <v>0</v>
      </c>
    </row>
    <row r="163" spans="1:7" ht="15">
      <c r="A163" s="74" t="s">
        <v>8458</v>
      </c>
      <c r="B163" s="73">
        <v>2</v>
      </c>
      <c r="C163" s="89">
        <v>0.003953247929598929</v>
      </c>
      <c r="D163" s="73" t="s">
        <v>330</v>
      </c>
      <c r="E163" s="73" t="b">
        <v>0</v>
      </c>
      <c r="F163" s="73" t="b">
        <v>0</v>
      </c>
      <c r="G163" s="73" t="b">
        <v>0</v>
      </c>
    </row>
    <row r="164" spans="1:7" ht="15">
      <c r="A164" s="74" t="s">
        <v>8457</v>
      </c>
      <c r="B164" s="73">
        <v>2</v>
      </c>
      <c r="C164" s="89">
        <v>0.003953247929598929</v>
      </c>
      <c r="D164" s="73" t="s">
        <v>330</v>
      </c>
      <c r="E164" s="73" t="b">
        <v>0</v>
      </c>
      <c r="F164" s="73" t="b">
        <v>0</v>
      </c>
      <c r="G164" s="73" t="b">
        <v>0</v>
      </c>
    </row>
    <row r="165" spans="1:7" ht="15">
      <c r="A165" s="74" t="s">
        <v>8456</v>
      </c>
      <c r="B165" s="73">
        <v>2</v>
      </c>
      <c r="C165" s="89">
        <v>0.003953247929598929</v>
      </c>
      <c r="D165" s="73" t="s">
        <v>330</v>
      </c>
      <c r="E165" s="73" t="b">
        <v>0</v>
      </c>
      <c r="F165" s="73" t="b">
        <v>0</v>
      </c>
      <c r="G165" s="73" t="b">
        <v>0</v>
      </c>
    </row>
    <row r="166" spans="1:7" ht="15">
      <c r="A166" s="74" t="s">
        <v>8455</v>
      </c>
      <c r="B166" s="73">
        <v>2</v>
      </c>
      <c r="C166" s="89">
        <v>0.003953247929598929</v>
      </c>
      <c r="D166" s="73" t="s">
        <v>330</v>
      </c>
      <c r="E166" s="73" t="b">
        <v>0</v>
      </c>
      <c r="F166" s="73" t="b">
        <v>0</v>
      </c>
      <c r="G166" s="73" t="b">
        <v>0</v>
      </c>
    </row>
    <row r="167" spans="1:7" ht="15">
      <c r="A167" s="74" t="s">
        <v>8454</v>
      </c>
      <c r="B167" s="73">
        <v>2</v>
      </c>
      <c r="C167" s="89">
        <v>0.003953247929598929</v>
      </c>
      <c r="D167" s="73" t="s">
        <v>330</v>
      </c>
      <c r="E167" s="73" t="b">
        <v>0</v>
      </c>
      <c r="F167" s="73" t="b">
        <v>0</v>
      </c>
      <c r="G167" s="73" t="b">
        <v>0</v>
      </c>
    </row>
    <row r="168" spans="1:7" ht="15">
      <c r="A168" s="74" t="s">
        <v>8453</v>
      </c>
      <c r="B168" s="73">
        <v>2</v>
      </c>
      <c r="C168" s="89">
        <v>0.003953247929598929</v>
      </c>
      <c r="D168" s="73" t="s">
        <v>330</v>
      </c>
      <c r="E168" s="73" t="b">
        <v>0</v>
      </c>
      <c r="F168" s="73" t="b">
        <v>0</v>
      </c>
      <c r="G168" s="73" t="b">
        <v>0</v>
      </c>
    </row>
    <row r="169" spans="1:7" ht="15">
      <c r="A169" s="74" t="s">
        <v>8452</v>
      </c>
      <c r="B169" s="73">
        <v>2</v>
      </c>
      <c r="C169" s="89">
        <v>0.003953247929598929</v>
      </c>
      <c r="D169" s="73" t="s">
        <v>330</v>
      </c>
      <c r="E169" s="73" t="b">
        <v>0</v>
      </c>
      <c r="F169" s="73" t="b">
        <v>0</v>
      </c>
      <c r="G169" s="73" t="b">
        <v>0</v>
      </c>
    </row>
    <row r="170" spans="1:7" ht="15">
      <c r="A170" s="74" t="s">
        <v>8451</v>
      </c>
      <c r="B170" s="73">
        <v>2</v>
      </c>
      <c r="C170" s="89">
        <v>0.003953247929598929</v>
      </c>
      <c r="D170" s="73" t="s">
        <v>330</v>
      </c>
      <c r="E170" s="73" t="b">
        <v>0</v>
      </c>
      <c r="F170" s="73" t="b">
        <v>0</v>
      </c>
      <c r="G170" s="73" t="b">
        <v>0</v>
      </c>
    </row>
    <row r="171" spans="1:7" ht="15">
      <c r="A171" s="74" t="s">
        <v>8776</v>
      </c>
      <c r="B171" s="73">
        <v>2</v>
      </c>
      <c r="C171" s="89">
        <v>0.003953247929598929</v>
      </c>
      <c r="D171" s="73" t="s">
        <v>330</v>
      </c>
      <c r="E171" s="73" t="b">
        <v>0</v>
      </c>
      <c r="F171" s="73" t="b">
        <v>0</v>
      </c>
      <c r="G171" s="73" t="b">
        <v>0</v>
      </c>
    </row>
    <row r="172" spans="1:7" ht="15">
      <c r="A172" s="74" t="s">
        <v>8777</v>
      </c>
      <c r="B172" s="73">
        <v>2</v>
      </c>
      <c r="C172" s="89">
        <v>0.003953247929598929</v>
      </c>
      <c r="D172" s="73" t="s">
        <v>330</v>
      </c>
      <c r="E172" s="73" t="b">
        <v>0</v>
      </c>
      <c r="F172" s="73" t="b">
        <v>0</v>
      </c>
      <c r="G172" s="73" t="b">
        <v>0</v>
      </c>
    </row>
    <row r="173" spans="1:7" ht="15">
      <c r="A173" s="74" t="s">
        <v>8778</v>
      </c>
      <c r="B173" s="73">
        <v>2</v>
      </c>
      <c r="C173" s="89">
        <v>0.003953247929598929</v>
      </c>
      <c r="D173" s="73" t="s">
        <v>330</v>
      </c>
      <c r="E173" s="73" t="b">
        <v>0</v>
      </c>
      <c r="F173" s="73" t="b">
        <v>0</v>
      </c>
      <c r="G173" s="73" t="b">
        <v>0</v>
      </c>
    </row>
    <row r="174" spans="1:7" ht="15">
      <c r="A174" s="74" t="s">
        <v>8450</v>
      </c>
      <c r="B174" s="73">
        <v>2</v>
      </c>
      <c r="C174" s="89">
        <v>0.003953247929598929</v>
      </c>
      <c r="D174" s="73" t="s">
        <v>330</v>
      </c>
      <c r="E174" s="73" t="b">
        <v>0</v>
      </c>
      <c r="F174" s="73" t="b">
        <v>0</v>
      </c>
      <c r="G174" s="73" t="b">
        <v>0</v>
      </c>
    </row>
    <row r="175" spans="1:7" ht="15">
      <c r="A175" s="74" t="s">
        <v>8382</v>
      </c>
      <c r="B175" s="73">
        <v>4</v>
      </c>
      <c r="C175" s="89">
        <v>0</v>
      </c>
      <c r="D175" s="73" t="s">
        <v>285</v>
      </c>
      <c r="E175" s="73" t="b">
        <v>0</v>
      </c>
      <c r="F175" s="73" t="b">
        <v>0</v>
      </c>
      <c r="G175" s="73" t="b">
        <v>0</v>
      </c>
    </row>
    <row r="176" spans="1:7" ht="15">
      <c r="A176" s="74" t="s">
        <v>8467</v>
      </c>
      <c r="B176" s="73">
        <v>4</v>
      </c>
      <c r="C176" s="89">
        <v>0</v>
      </c>
      <c r="D176" s="73" t="s">
        <v>285</v>
      </c>
      <c r="E176" s="73" t="b">
        <v>0</v>
      </c>
      <c r="F176" s="73" t="b">
        <v>0</v>
      </c>
      <c r="G176" s="73" t="b">
        <v>0</v>
      </c>
    </row>
    <row r="177" spans="1:7" ht="15">
      <c r="A177" s="74" t="s">
        <v>8471</v>
      </c>
      <c r="B177" s="73">
        <v>2</v>
      </c>
      <c r="C177" s="89">
        <v>0</v>
      </c>
      <c r="D177" s="73" t="s">
        <v>285</v>
      </c>
      <c r="E177" s="73" t="b">
        <v>0</v>
      </c>
      <c r="F177" s="73" t="b">
        <v>0</v>
      </c>
      <c r="G177" s="73" t="b">
        <v>0</v>
      </c>
    </row>
    <row r="178" spans="1:7" ht="15">
      <c r="A178" s="74" t="s">
        <v>8470</v>
      </c>
      <c r="B178" s="73">
        <v>2</v>
      </c>
      <c r="C178" s="89">
        <v>0</v>
      </c>
      <c r="D178" s="73" t="s">
        <v>285</v>
      </c>
      <c r="E178" s="73" t="b">
        <v>0</v>
      </c>
      <c r="F178" s="73" t="b">
        <v>0</v>
      </c>
      <c r="G178" s="73" t="b">
        <v>0</v>
      </c>
    </row>
    <row r="179" spans="1:7" ht="15">
      <c r="A179" s="74" t="s">
        <v>8469</v>
      </c>
      <c r="B179" s="73">
        <v>2</v>
      </c>
      <c r="C179" s="89">
        <v>0</v>
      </c>
      <c r="D179" s="73" t="s">
        <v>285</v>
      </c>
      <c r="E179" s="73" t="b">
        <v>0</v>
      </c>
      <c r="F179" s="73" t="b">
        <v>0</v>
      </c>
      <c r="G179" s="73" t="b">
        <v>0</v>
      </c>
    </row>
    <row r="180" spans="1:7" ht="15">
      <c r="A180" s="74" t="s">
        <v>8468</v>
      </c>
      <c r="B180" s="73">
        <v>2</v>
      </c>
      <c r="C180" s="89">
        <v>0</v>
      </c>
      <c r="D180" s="73" t="s">
        <v>285</v>
      </c>
      <c r="E180" s="73" t="b">
        <v>0</v>
      </c>
      <c r="F180" s="73" t="b">
        <v>0</v>
      </c>
      <c r="G180" s="73" t="b">
        <v>0</v>
      </c>
    </row>
    <row r="181" spans="1:7" ht="15">
      <c r="A181" s="74" t="s">
        <v>8466</v>
      </c>
      <c r="B181" s="73">
        <v>2</v>
      </c>
      <c r="C181" s="89">
        <v>0</v>
      </c>
      <c r="D181" s="73" t="s">
        <v>285</v>
      </c>
      <c r="E181" s="73" t="b">
        <v>0</v>
      </c>
      <c r="F181" s="73" t="b">
        <v>0</v>
      </c>
      <c r="G181" s="73" t="b">
        <v>0</v>
      </c>
    </row>
    <row r="182" spans="1:7" ht="15">
      <c r="A182" s="74" t="s">
        <v>8465</v>
      </c>
      <c r="B182" s="73">
        <v>2</v>
      </c>
      <c r="C182" s="89">
        <v>0</v>
      </c>
      <c r="D182" s="73" t="s">
        <v>285</v>
      </c>
      <c r="E182" s="73" t="b">
        <v>0</v>
      </c>
      <c r="F182" s="73" t="b">
        <v>0</v>
      </c>
      <c r="G182" s="73" t="b">
        <v>0</v>
      </c>
    </row>
    <row r="183" spans="1:7" ht="15">
      <c r="A183" s="74" t="s">
        <v>8464</v>
      </c>
      <c r="B183" s="73">
        <v>2</v>
      </c>
      <c r="C183" s="89">
        <v>0</v>
      </c>
      <c r="D183" s="73" t="s">
        <v>285</v>
      </c>
      <c r="E183" s="73" t="b">
        <v>0</v>
      </c>
      <c r="F183" s="73" t="b">
        <v>0</v>
      </c>
      <c r="G183" s="73" t="b">
        <v>0</v>
      </c>
    </row>
    <row r="184" spans="1:7" ht="15">
      <c r="A184" s="74" t="s">
        <v>8463</v>
      </c>
      <c r="B184" s="73">
        <v>2</v>
      </c>
      <c r="C184" s="89">
        <v>0</v>
      </c>
      <c r="D184" s="73" t="s">
        <v>285</v>
      </c>
      <c r="E184" s="73" t="b">
        <v>0</v>
      </c>
      <c r="F184" s="73" t="b">
        <v>0</v>
      </c>
      <c r="G184" s="73" t="b">
        <v>0</v>
      </c>
    </row>
    <row r="185" spans="1:7" ht="15">
      <c r="A185" s="74" t="s">
        <v>8462</v>
      </c>
      <c r="B185" s="73">
        <v>2</v>
      </c>
      <c r="C185" s="89">
        <v>0</v>
      </c>
      <c r="D185" s="73" t="s">
        <v>285</v>
      </c>
      <c r="E185" s="73" t="b">
        <v>0</v>
      </c>
      <c r="F185" s="73" t="b">
        <v>0</v>
      </c>
      <c r="G185" s="73" t="b">
        <v>0</v>
      </c>
    </row>
    <row r="186" spans="1:7" ht="15">
      <c r="A186" s="74" t="s">
        <v>8461</v>
      </c>
      <c r="B186" s="73">
        <v>2</v>
      </c>
      <c r="C186" s="89">
        <v>0</v>
      </c>
      <c r="D186" s="73" t="s">
        <v>285</v>
      </c>
      <c r="E186" s="73" t="b">
        <v>0</v>
      </c>
      <c r="F186" s="73" t="b">
        <v>0</v>
      </c>
      <c r="G186" s="73" t="b">
        <v>0</v>
      </c>
    </row>
    <row r="187" spans="1:7" ht="15">
      <c r="A187" s="74" t="s">
        <v>8460</v>
      </c>
      <c r="B187" s="73">
        <v>2</v>
      </c>
      <c r="C187" s="89">
        <v>0</v>
      </c>
      <c r="D187" s="73" t="s">
        <v>285</v>
      </c>
      <c r="E187" s="73" t="b">
        <v>0</v>
      </c>
      <c r="F187" s="73" t="b">
        <v>0</v>
      </c>
      <c r="G187" s="73" t="b">
        <v>0</v>
      </c>
    </row>
    <row r="188" spans="1:7" ht="15">
      <c r="A188" s="74" t="s">
        <v>8772</v>
      </c>
      <c r="B188" s="73">
        <v>2</v>
      </c>
      <c r="C188" s="89">
        <v>0</v>
      </c>
      <c r="D188" s="73" t="s">
        <v>285</v>
      </c>
      <c r="E188" s="73" t="b">
        <v>0</v>
      </c>
      <c r="F188" s="73" t="b">
        <v>0</v>
      </c>
      <c r="G188" s="73" t="b">
        <v>0</v>
      </c>
    </row>
    <row r="189" spans="1:7" ht="15">
      <c r="A189" s="74" t="s">
        <v>8773</v>
      </c>
      <c r="B189" s="73">
        <v>2</v>
      </c>
      <c r="C189" s="89">
        <v>0</v>
      </c>
      <c r="D189" s="73" t="s">
        <v>285</v>
      </c>
      <c r="E189" s="73" t="b">
        <v>0</v>
      </c>
      <c r="F189" s="73" t="b">
        <v>0</v>
      </c>
      <c r="G189" s="73" t="b">
        <v>0</v>
      </c>
    </row>
    <row r="190" spans="1:7" ht="15">
      <c r="A190" s="74" t="s">
        <v>8774</v>
      </c>
      <c r="B190" s="73">
        <v>2</v>
      </c>
      <c r="C190" s="89">
        <v>0</v>
      </c>
      <c r="D190" s="73" t="s">
        <v>285</v>
      </c>
      <c r="E190" s="73" t="b">
        <v>0</v>
      </c>
      <c r="F190" s="73" t="b">
        <v>0</v>
      </c>
      <c r="G190" s="73" t="b">
        <v>0</v>
      </c>
    </row>
    <row r="191" spans="1:7" ht="15">
      <c r="A191" s="74" t="s">
        <v>8775</v>
      </c>
      <c r="B191" s="73">
        <v>2</v>
      </c>
      <c r="C191" s="89">
        <v>0</v>
      </c>
      <c r="D191" s="73" t="s">
        <v>285</v>
      </c>
      <c r="E191" s="73" t="b">
        <v>0</v>
      </c>
      <c r="F191" s="73" t="b">
        <v>0</v>
      </c>
      <c r="G191" s="73" t="b">
        <v>0</v>
      </c>
    </row>
    <row r="192" spans="1:7" ht="15">
      <c r="A192" s="74" t="s">
        <v>1290</v>
      </c>
      <c r="B192" s="73">
        <v>2</v>
      </c>
      <c r="C192" s="89">
        <v>0</v>
      </c>
      <c r="D192" s="73" t="s">
        <v>285</v>
      </c>
      <c r="E192" s="73" t="b">
        <v>1</v>
      </c>
      <c r="F192" s="73" t="b">
        <v>0</v>
      </c>
      <c r="G192" s="73" t="b">
        <v>0</v>
      </c>
    </row>
    <row r="193" spans="1:7" ht="15">
      <c r="A193" s="74" t="s">
        <v>8257</v>
      </c>
      <c r="B193" s="73">
        <v>2</v>
      </c>
      <c r="C193" s="89">
        <v>0</v>
      </c>
      <c r="D193" s="73" t="s">
        <v>285</v>
      </c>
      <c r="E193" s="73" t="b">
        <v>0</v>
      </c>
      <c r="F193" s="73" t="b">
        <v>0</v>
      </c>
      <c r="G193" s="73" t="b">
        <v>0</v>
      </c>
    </row>
    <row r="194" spans="1:7" ht="15">
      <c r="A194" s="74" t="s">
        <v>8459</v>
      </c>
      <c r="B194" s="73">
        <v>2</v>
      </c>
      <c r="C194" s="89">
        <v>0</v>
      </c>
      <c r="D194" s="73" t="s">
        <v>285</v>
      </c>
      <c r="E194" s="73" t="b">
        <v>0</v>
      </c>
      <c r="F194" s="73" t="b">
        <v>0</v>
      </c>
      <c r="G194" s="73" t="b">
        <v>0</v>
      </c>
    </row>
    <row r="195" spans="1:7" ht="15">
      <c r="A195" s="74" t="s">
        <v>8458</v>
      </c>
      <c r="B195" s="73">
        <v>2</v>
      </c>
      <c r="C195" s="89">
        <v>0</v>
      </c>
      <c r="D195" s="73" t="s">
        <v>285</v>
      </c>
      <c r="E195" s="73" t="b">
        <v>0</v>
      </c>
      <c r="F195" s="73" t="b">
        <v>0</v>
      </c>
      <c r="G195" s="73" t="b">
        <v>0</v>
      </c>
    </row>
    <row r="196" spans="1:7" ht="15">
      <c r="A196" s="74" t="s">
        <v>8457</v>
      </c>
      <c r="B196" s="73">
        <v>2</v>
      </c>
      <c r="C196" s="89">
        <v>0</v>
      </c>
      <c r="D196" s="73" t="s">
        <v>285</v>
      </c>
      <c r="E196" s="73" t="b">
        <v>0</v>
      </c>
      <c r="F196" s="73" t="b">
        <v>0</v>
      </c>
      <c r="G196" s="73" t="b">
        <v>0</v>
      </c>
    </row>
    <row r="197" spans="1:7" ht="15">
      <c r="A197" s="74" t="s">
        <v>8456</v>
      </c>
      <c r="B197" s="73">
        <v>2</v>
      </c>
      <c r="C197" s="89">
        <v>0</v>
      </c>
      <c r="D197" s="73" t="s">
        <v>285</v>
      </c>
      <c r="E197" s="73" t="b">
        <v>0</v>
      </c>
      <c r="F197" s="73" t="b">
        <v>0</v>
      </c>
      <c r="G197" s="73" t="b">
        <v>0</v>
      </c>
    </row>
    <row r="198" spans="1:7" ht="15">
      <c r="A198" s="74" t="s">
        <v>8455</v>
      </c>
      <c r="B198" s="73">
        <v>2</v>
      </c>
      <c r="C198" s="89">
        <v>0</v>
      </c>
      <c r="D198" s="73" t="s">
        <v>285</v>
      </c>
      <c r="E198" s="73" t="b">
        <v>0</v>
      </c>
      <c r="F198" s="73" t="b">
        <v>0</v>
      </c>
      <c r="G198" s="73" t="b">
        <v>0</v>
      </c>
    </row>
    <row r="199" spans="1:7" ht="15">
      <c r="A199" s="74" t="s">
        <v>8454</v>
      </c>
      <c r="B199" s="73">
        <v>2</v>
      </c>
      <c r="C199" s="89">
        <v>0</v>
      </c>
      <c r="D199" s="73" t="s">
        <v>285</v>
      </c>
      <c r="E199" s="73" t="b">
        <v>0</v>
      </c>
      <c r="F199" s="73" t="b">
        <v>0</v>
      </c>
      <c r="G199" s="73" t="b">
        <v>0</v>
      </c>
    </row>
    <row r="200" spans="1:7" ht="15">
      <c r="A200" s="74" t="s">
        <v>8453</v>
      </c>
      <c r="B200" s="73">
        <v>2</v>
      </c>
      <c r="C200" s="89">
        <v>0</v>
      </c>
      <c r="D200" s="73" t="s">
        <v>285</v>
      </c>
      <c r="E200" s="73" t="b">
        <v>0</v>
      </c>
      <c r="F200" s="73" t="b">
        <v>0</v>
      </c>
      <c r="G200" s="73" t="b">
        <v>0</v>
      </c>
    </row>
    <row r="201" spans="1:7" ht="15">
      <c r="A201" s="74" t="s">
        <v>8452</v>
      </c>
      <c r="B201" s="73">
        <v>2</v>
      </c>
      <c r="C201" s="89">
        <v>0</v>
      </c>
      <c r="D201" s="73" t="s">
        <v>285</v>
      </c>
      <c r="E201" s="73" t="b">
        <v>0</v>
      </c>
      <c r="F201" s="73" t="b">
        <v>0</v>
      </c>
      <c r="G201" s="73" t="b">
        <v>0</v>
      </c>
    </row>
    <row r="202" spans="1:7" ht="15">
      <c r="A202" s="74" t="s">
        <v>8451</v>
      </c>
      <c r="B202" s="73">
        <v>2</v>
      </c>
      <c r="C202" s="89">
        <v>0</v>
      </c>
      <c r="D202" s="73" t="s">
        <v>285</v>
      </c>
      <c r="E202" s="73" t="b">
        <v>0</v>
      </c>
      <c r="F202" s="73" t="b">
        <v>0</v>
      </c>
      <c r="G202" s="73" t="b">
        <v>0</v>
      </c>
    </row>
    <row r="203" spans="1:7" ht="15">
      <c r="A203" s="74" t="s">
        <v>8776</v>
      </c>
      <c r="B203" s="73">
        <v>2</v>
      </c>
      <c r="C203" s="89">
        <v>0</v>
      </c>
      <c r="D203" s="73" t="s">
        <v>285</v>
      </c>
      <c r="E203" s="73" t="b">
        <v>0</v>
      </c>
      <c r="F203" s="73" t="b">
        <v>0</v>
      </c>
      <c r="G203" s="73" t="b">
        <v>0</v>
      </c>
    </row>
    <row r="204" spans="1:7" ht="15">
      <c r="A204" s="74" t="s">
        <v>8777</v>
      </c>
      <c r="B204" s="73">
        <v>2</v>
      </c>
      <c r="C204" s="89">
        <v>0</v>
      </c>
      <c r="D204" s="73" t="s">
        <v>285</v>
      </c>
      <c r="E204" s="73" t="b">
        <v>0</v>
      </c>
      <c r="F204" s="73" t="b">
        <v>0</v>
      </c>
      <c r="G204" s="73" t="b">
        <v>0</v>
      </c>
    </row>
    <row r="205" spans="1:7" ht="15">
      <c r="A205" s="74" t="s">
        <v>2052</v>
      </c>
      <c r="B205" s="73">
        <v>2</v>
      </c>
      <c r="C205" s="89">
        <v>0</v>
      </c>
      <c r="D205" s="73" t="s">
        <v>285</v>
      </c>
      <c r="E205" s="73" t="b">
        <v>1</v>
      </c>
      <c r="F205" s="73" t="b">
        <v>0</v>
      </c>
      <c r="G205" s="73" t="b">
        <v>0</v>
      </c>
    </row>
    <row r="206" spans="1:7" ht="15">
      <c r="A206" s="74" t="s">
        <v>8778</v>
      </c>
      <c r="B206" s="73">
        <v>2</v>
      </c>
      <c r="C206" s="89">
        <v>0</v>
      </c>
      <c r="D206" s="73" t="s">
        <v>285</v>
      </c>
      <c r="E206" s="73" t="b">
        <v>0</v>
      </c>
      <c r="F206" s="73" t="b">
        <v>0</v>
      </c>
      <c r="G206" s="73" t="b">
        <v>0</v>
      </c>
    </row>
    <row r="207" spans="1:7" ht="15">
      <c r="A207" s="74" t="s">
        <v>8450</v>
      </c>
      <c r="B207" s="73">
        <v>2</v>
      </c>
      <c r="C207" s="89">
        <v>0</v>
      </c>
      <c r="D207" s="73" t="s">
        <v>285</v>
      </c>
      <c r="E207" s="73" t="b">
        <v>0</v>
      </c>
      <c r="F207" s="73" t="b">
        <v>0</v>
      </c>
      <c r="G207" s="73" t="b">
        <v>0</v>
      </c>
    </row>
    <row r="208" spans="1:7" ht="15">
      <c r="A208" s="74" t="s">
        <v>8161</v>
      </c>
      <c r="B208" s="73">
        <v>2</v>
      </c>
      <c r="C208" s="89">
        <v>0</v>
      </c>
      <c r="D208" s="73" t="s">
        <v>285</v>
      </c>
      <c r="E208" s="73" t="b">
        <v>0</v>
      </c>
      <c r="F208" s="73" t="b">
        <v>0</v>
      </c>
      <c r="G208" s="73" t="b">
        <v>0</v>
      </c>
    </row>
    <row r="209" spans="1:7" ht="15">
      <c r="A209" s="74" t="s">
        <v>8288</v>
      </c>
      <c r="B209" s="73">
        <v>12</v>
      </c>
      <c r="C209" s="89">
        <v>0.011189528418625206</v>
      </c>
      <c r="D209" s="73" t="s">
        <v>286</v>
      </c>
      <c r="E209" s="73" t="b">
        <v>0</v>
      </c>
      <c r="F209" s="73" t="b">
        <v>0</v>
      </c>
      <c r="G209" s="73" t="b">
        <v>0</v>
      </c>
    </row>
    <row r="210" spans="1:7" ht="15">
      <c r="A210" s="74" t="s">
        <v>305</v>
      </c>
      <c r="B210" s="73">
        <v>11</v>
      </c>
      <c r="C210" s="89">
        <v>0.00910527733682728</v>
      </c>
      <c r="D210" s="73" t="s">
        <v>286</v>
      </c>
      <c r="E210" s="73" t="b">
        <v>0</v>
      </c>
      <c r="F210" s="73" t="b">
        <v>0</v>
      </c>
      <c r="G210" s="73" t="b">
        <v>0</v>
      </c>
    </row>
    <row r="211" spans="1:7" ht="15">
      <c r="A211" s="74" t="s">
        <v>8276</v>
      </c>
      <c r="B211" s="73">
        <v>7</v>
      </c>
      <c r="C211" s="89">
        <v>0.008275534489755956</v>
      </c>
      <c r="D211" s="73" t="s">
        <v>286</v>
      </c>
      <c r="E211" s="73" t="b">
        <v>0</v>
      </c>
      <c r="F211" s="73" t="b">
        <v>0</v>
      </c>
      <c r="G211" s="73" t="b">
        <v>0</v>
      </c>
    </row>
    <row r="212" spans="1:7" ht="15">
      <c r="A212" s="74" t="s">
        <v>8142</v>
      </c>
      <c r="B212" s="73">
        <v>7</v>
      </c>
      <c r="C212" s="89">
        <v>0.00934790869436532</v>
      </c>
      <c r="D212" s="73" t="s">
        <v>286</v>
      </c>
      <c r="E212" s="73" t="b">
        <v>0</v>
      </c>
      <c r="F212" s="73" t="b">
        <v>0</v>
      </c>
      <c r="G212" s="73" t="b">
        <v>0</v>
      </c>
    </row>
    <row r="213" spans="1:7" ht="15">
      <c r="A213" s="74" t="s">
        <v>8283</v>
      </c>
      <c r="B213" s="73">
        <v>6</v>
      </c>
      <c r="C213" s="89">
        <v>0.008012493166598847</v>
      </c>
      <c r="D213" s="73" t="s">
        <v>286</v>
      </c>
      <c r="E213" s="73" t="b">
        <v>0</v>
      </c>
      <c r="F213" s="73" t="b">
        <v>0</v>
      </c>
      <c r="G213" s="73" t="b">
        <v>0</v>
      </c>
    </row>
    <row r="214" spans="1:7" ht="15">
      <c r="A214" s="74" t="s">
        <v>8361</v>
      </c>
      <c r="B214" s="73">
        <v>6</v>
      </c>
      <c r="C214" s="89">
        <v>0.008012493166598847</v>
      </c>
      <c r="D214" s="73" t="s">
        <v>286</v>
      </c>
      <c r="E214" s="73" t="b">
        <v>0</v>
      </c>
      <c r="F214" s="73" t="b">
        <v>0</v>
      </c>
      <c r="G214" s="73" t="b">
        <v>0</v>
      </c>
    </row>
    <row r="215" spans="1:7" ht="15">
      <c r="A215" s="74" t="s">
        <v>8081</v>
      </c>
      <c r="B215" s="73">
        <v>6</v>
      </c>
      <c r="C215" s="89">
        <v>0.008012493166598847</v>
      </c>
      <c r="D215" s="73" t="s">
        <v>286</v>
      </c>
      <c r="E215" s="73" t="b">
        <v>0</v>
      </c>
      <c r="F215" s="73" t="b">
        <v>0</v>
      </c>
      <c r="G215" s="73" t="b">
        <v>0</v>
      </c>
    </row>
    <row r="216" spans="1:7" ht="15">
      <c r="A216" s="74" t="s">
        <v>321</v>
      </c>
      <c r="B216" s="73">
        <v>6</v>
      </c>
      <c r="C216" s="89">
        <v>0.008012493166598847</v>
      </c>
      <c r="D216" s="73" t="s">
        <v>286</v>
      </c>
      <c r="E216" s="73" t="b">
        <v>0</v>
      </c>
      <c r="F216" s="73" t="b">
        <v>0</v>
      </c>
      <c r="G216" s="73" t="b">
        <v>0</v>
      </c>
    </row>
    <row r="217" spans="1:7" ht="15">
      <c r="A217" s="74" t="s">
        <v>8265</v>
      </c>
      <c r="B217" s="73">
        <v>6</v>
      </c>
      <c r="C217" s="89">
        <v>0.012145628118507053</v>
      </c>
      <c r="D217" s="73" t="s">
        <v>286</v>
      </c>
      <c r="E217" s="73" t="b">
        <v>0</v>
      </c>
      <c r="F217" s="73" t="b">
        <v>0</v>
      </c>
      <c r="G217" s="73" t="b">
        <v>0</v>
      </c>
    </row>
    <row r="218" spans="1:7" ht="15">
      <c r="A218" s="74" t="s">
        <v>242</v>
      </c>
      <c r="B218" s="73">
        <v>5</v>
      </c>
      <c r="C218" s="89">
        <v>0.007583041552420756</v>
      </c>
      <c r="D218" s="73" t="s">
        <v>286</v>
      </c>
      <c r="E218" s="73" t="b">
        <v>0</v>
      </c>
      <c r="F218" s="73" t="b">
        <v>0</v>
      </c>
      <c r="G218" s="73" t="b">
        <v>0</v>
      </c>
    </row>
    <row r="219" spans="1:7" ht="15">
      <c r="A219" s="74" t="s">
        <v>8382</v>
      </c>
      <c r="B219" s="73">
        <v>5</v>
      </c>
      <c r="C219" s="89">
        <v>0.007583041552420756</v>
      </c>
      <c r="D219" s="73" t="s">
        <v>286</v>
      </c>
      <c r="E219" s="73" t="b">
        <v>0</v>
      </c>
      <c r="F219" s="73" t="b">
        <v>0</v>
      </c>
      <c r="G219" s="73" t="b">
        <v>0</v>
      </c>
    </row>
    <row r="220" spans="1:7" ht="15">
      <c r="A220" s="74" t="s">
        <v>8241</v>
      </c>
      <c r="B220" s="73">
        <v>5</v>
      </c>
      <c r="C220" s="89">
        <v>0.007583041552420756</v>
      </c>
      <c r="D220" s="73" t="s">
        <v>286</v>
      </c>
      <c r="E220" s="73" t="b">
        <v>0</v>
      </c>
      <c r="F220" s="73" t="b">
        <v>0</v>
      </c>
      <c r="G220" s="73" t="b">
        <v>0</v>
      </c>
    </row>
    <row r="221" spans="1:7" ht="15">
      <c r="A221" s="74" t="s">
        <v>8179</v>
      </c>
      <c r="B221" s="73">
        <v>5</v>
      </c>
      <c r="C221" s="89">
        <v>0.007583041552420756</v>
      </c>
      <c r="D221" s="73" t="s">
        <v>286</v>
      </c>
      <c r="E221" s="73" t="b">
        <v>0</v>
      </c>
      <c r="F221" s="73" t="b">
        <v>0</v>
      </c>
      <c r="G221" s="73" t="b">
        <v>0</v>
      </c>
    </row>
    <row r="222" spans="1:7" ht="15">
      <c r="A222" s="74" t="s">
        <v>8157</v>
      </c>
      <c r="B222" s="73">
        <v>5</v>
      </c>
      <c r="C222" s="89">
        <v>0.008691851769904238</v>
      </c>
      <c r="D222" s="73" t="s">
        <v>286</v>
      </c>
      <c r="E222" s="73" t="b">
        <v>0</v>
      </c>
      <c r="F222" s="73" t="b">
        <v>0</v>
      </c>
      <c r="G222" s="73" t="b">
        <v>0</v>
      </c>
    </row>
    <row r="223" spans="1:7" ht="15">
      <c r="A223" s="74" t="s">
        <v>8757</v>
      </c>
      <c r="B223" s="73">
        <v>5</v>
      </c>
      <c r="C223" s="89">
        <v>0.007583041552420756</v>
      </c>
      <c r="D223" s="73" t="s">
        <v>286</v>
      </c>
      <c r="E223" s="73" t="b">
        <v>0</v>
      </c>
      <c r="F223" s="73" t="b">
        <v>0</v>
      </c>
      <c r="G223" s="73" t="b">
        <v>0</v>
      </c>
    </row>
    <row r="224" spans="1:7" ht="15">
      <c r="A224" s="74" t="s">
        <v>8188</v>
      </c>
      <c r="B224" s="73">
        <v>4</v>
      </c>
      <c r="C224" s="89">
        <v>0.00695348141592339</v>
      </c>
      <c r="D224" s="73" t="s">
        <v>286</v>
      </c>
      <c r="E224" s="73" t="b">
        <v>0</v>
      </c>
      <c r="F224" s="73" t="b">
        <v>0</v>
      </c>
      <c r="G224" s="73" t="b">
        <v>0</v>
      </c>
    </row>
    <row r="225" spans="1:7" ht="15">
      <c r="A225" s="74" t="s">
        <v>8206</v>
      </c>
      <c r="B225" s="73">
        <v>4</v>
      </c>
      <c r="C225" s="89">
        <v>0.00695348141592339</v>
      </c>
      <c r="D225" s="73" t="s">
        <v>286</v>
      </c>
      <c r="E225" s="73" t="b">
        <v>0</v>
      </c>
      <c r="F225" s="73" t="b">
        <v>0</v>
      </c>
      <c r="G225" s="73" t="b">
        <v>0</v>
      </c>
    </row>
    <row r="226" spans="1:7" ht="15">
      <c r="A226" s="74" t="s">
        <v>8149</v>
      </c>
      <c r="B226" s="73">
        <v>4</v>
      </c>
      <c r="C226" s="89">
        <v>0.00695348141592339</v>
      </c>
      <c r="D226" s="73" t="s">
        <v>286</v>
      </c>
      <c r="E226" s="73" t="b">
        <v>0</v>
      </c>
      <c r="F226" s="73" t="b">
        <v>0</v>
      </c>
      <c r="G226" s="73" t="b">
        <v>0</v>
      </c>
    </row>
    <row r="227" spans="1:7" ht="15">
      <c r="A227" s="74" t="s">
        <v>8162</v>
      </c>
      <c r="B227" s="73">
        <v>4</v>
      </c>
      <c r="C227" s="89">
        <v>0.00695348141592339</v>
      </c>
      <c r="D227" s="73" t="s">
        <v>286</v>
      </c>
      <c r="E227" s="73" t="b">
        <v>0</v>
      </c>
      <c r="F227" s="73" t="b">
        <v>0</v>
      </c>
      <c r="G227" s="73" t="b">
        <v>0</v>
      </c>
    </row>
    <row r="228" spans="1:7" ht="15">
      <c r="A228" s="74" t="s">
        <v>319</v>
      </c>
      <c r="B228" s="73">
        <v>4</v>
      </c>
      <c r="C228" s="89">
        <v>0.00695348141592339</v>
      </c>
      <c r="D228" s="73" t="s">
        <v>286</v>
      </c>
      <c r="E228" s="73" t="b">
        <v>0</v>
      </c>
      <c r="F228" s="73" t="b">
        <v>0</v>
      </c>
      <c r="G228" s="73" t="b">
        <v>0</v>
      </c>
    </row>
    <row r="229" spans="1:7" ht="15">
      <c r="A229" s="74" t="s">
        <v>8758</v>
      </c>
      <c r="B229" s="73">
        <v>4</v>
      </c>
      <c r="C229" s="89">
        <v>0.00695348141592339</v>
      </c>
      <c r="D229" s="73" t="s">
        <v>286</v>
      </c>
      <c r="E229" s="73" t="b">
        <v>0</v>
      </c>
      <c r="F229" s="73" t="b">
        <v>0</v>
      </c>
      <c r="G229" s="73" t="b">
        <v>0</v>
      </c>
    </row>
    <row r="230" spans="1:7" ht="15">
      <c r="A230" s="74" t="s">
        <v>308</v>
      </c>
      <c r="B230" s="73">
        <v>4</v>
      </c>
      <c r="C230" s="89">
        <v>0.00695348141592339</v>
      </c>
      <c r="D230" s="73" t="s">
        <v>286</v>
      </c>
      <c r="E230" s="73" t="b">
        <v>0</v>
      </c>
      <c r="F230" s="73" t="b">
        <v>0</v>
      </c>
      <c r="G230" s="73" t="b">
        <v>0</v>
      </c>
    </row>
    <row r="231" spans="1:7" ht="15">
      <c r="A231" s="74" t="s">
        <v>8448</v>
      </c>
      <c r="B231" s="73">
        <v>4</v>
      </c>
      <c r="C231" s="89">
        <v>0.00695348141592339</v>
      </c>
      <c r="D231" s="73" t="s">
        <v>286</v>
      </c>
      <c r="E231" s="73" t="b">
        <v>0</v>
      </c>
      <c r="F231" s="73" t="b">
        <v>0</v>
      </c>
      <c r="G231" s="73" t="b">
        <v>0</v>
      </c>
    </row>
    <row r="232" spans="1:7" ht="15">
      <c r="A232" s="74" t="s">
        <v>8483</v>
      </c>
      <c r="B232" s="73">
        <v>4</v>
      </c>
      <c r="C232" s="89">
        <v>0.00695348141592339</v>
      </c>
      <c r="D232" s="73" t="s">
        <v>286</v>
      </c>
      <c r="E232" s="73" t="b">
        <v>0</v>
      </c>
      <c r="F232" s="73" t="b">
        <v>0</v>
      </c>
      <c r="G232" s="73" t="b">
        <v>0</v>
      </c>
    </row>
    <row r="233" spans="1:7" ht="15">
      <c r="A233" s="74" t="s">
        <v>8093</v>
      </c>
      <c r="B233" s="73">
        <v>4</v>
      </c>
      <c r="C233" s="89">
        <v>0.00695348141592339</v>
      </c>
      <c r="D233" s="73" t="s">
        <v>286</v>
      </c>
      <c r="E233" s="73" t="b">
        <v>0</v>
      </c>
      <c r="F233" s="73" t="b">
        <v>0</v>
      </c>
      <c r="G233" s="73" t="b">
        <v>0</v>
      </c>
    </row>
    <row r="234" spans="1:7" ht="15">
      <c r="A234" s="74" t="s">
        <v>1396</v>
      </c>
      <c r="B234" s="73">
        <v>4</v>
      </c>
      <c r="C234" s="89">
        <v>0.00695348141592339</v>
      </c>
      <c r="D234" s="73" t="s">
        <v>286</v>
      </c>
      <c r="E234" s="73" t="b">
        <v>1</v>
      </c>
      <c r="F234" s="73" t="b">
        <v>0</v>
      </c>
      <c r="G234" s="73" t="b">
        <v>0</v>
      </c>
    </row>
    <row r="235" spans="1:7" ht="15">
      <c r="A235" s="74" t="s">
        <v>8166</v>
      </c>
      <c r="B235" s="73">
        <v>4</v>
      </c>
      <c r="C235" s="89">
        <v>0.00695348141592339</v>
      </c>
      <c r="D235" s="73" t="s">
        <v>286</v>
      </c>
      <c r="E235" s="73" t="b">
        <v>0</v>
      </c>
      <c r="F235" s="73" t="b">
        <v>0</v>
      </c>
      <c r="G235" s="73" t="b">
        <v>0</v>
      </c>
    </row>
    <row r="236" spans="1:7" ht="15">
      <c r="A236" s="74" t="s">
        <v>8185</v>
      </c>
      <c r="B236" s="73">
        <v>4</v>
      </c>
      <c r="C236" s="89">
        <v>0.00695348141592339</v>
      </c>
      <c r="D236" s="73" t="s">
        <v>286</v>
      </c>
      <c r="E236" s="73" t="b">
        <v>0</v>
      </c>
      <c r="F236" s="73" t="b">
        <v>0</v>
      </c>
      <c r="G236" s="73" t="b">
        <v>0</v>
      </c>
    </row>
    <row r="237" spans="1:7" ht="15">
      <c r="A237" s="74" t="s">
        <v>8178</v>
      </c>
      <c r="B237" s="73">
        <v>4</v>
      </c>
      <c r="C237" s="89">
        <v>0.00695348141592339</v>
      </c>
      <c r="D237" s="73" t="s">
        <v>286</v>
      </c>
      <c r="E237" s="73" t="b">
        <v>0</v>
      </c>
      <c r="F237" s="73" t="b">
        <v>0</v>
      </c>
      <c r="G237" s="73" t="b">
        <v>0</v>
      </c>
    </row>
    <row r="238" spans="1:7" ht="15">
      <c r="A238" s="74" t="s">
        <v>8196</v>
      </c>
      <c r="B238" s="73">
        <v>4</v>
      </c>
      <c r="C238" s="89">
        <v>0.00695348141592339</v>
      </c>
      <c r="D238" s="73" t="s">
        <v>286</v>
      </c>
      <c r="E238" s="73" t="b">
        <v>0</v>
      </c>
      <c r="F238" s="73" t="b">
        <v>0</v>
      </c>
      <c r="G238" s="73" t="b">
        <v>0</v>
      </c>
    </row>
    <row r="239" spans="1:7" ht="15">
      <c r="A239" s="74" t="s">
        <v>8182</v>
      </c>
      <c r="B239" s="73">
        <v>4</v>
      </c>
      <c r="C239" s="89">
        <v>0.00695348141592339</v>
      </c>
      <c r="D239" s="73" t="s">
        <v>286</v>
      </c>
      <c r="E239" s="73" t="b">
        <v>0</v>
      </c>
      <c r="F239" s="73" t="b">
        <v>0</v>
      </c>
      <c r="G239" s="73" t="b">
        <v>0</v>
      </c>
    </row>
    <row r="240" spans="1:7" ht="15">
      <c r="A240" s="74" t="s">
        <v>8201</v>
      </c>
      <c r="B240" s="73">
        <v>4</v>
      </c>
      <c r="C240" s="89">
        <v>0.00970890471719553</v>
      </c>
      <c r="D240" s="73" t="s">
        <v>286</v>
      </c>
      <c r="E240" s="73" t="b">
        <v>0</v>
      </c>
      <c r="F240" s="73" t="b">
        <v>0</v>
      </c>
      <c r="G240" s="73" t="b">
        <v>0</v>
      </c>
    </row>
    <row r="241" spans="1:7" ht="15">
      <c r="A241" s="74" t="s">
        <v>8759</v>
      </c>
      <c r="B241" s="73">
        <v>4</v>
      </c>
      <c r="C241" s="89">
        <v>0.00970890471719553</v>
      </c>
      <c r="D241" s="73" t="s">
        <v>286</v>
      </c>
      <c r="E241" s="73" t="b">
        <v>0</v>
      </c>
      <c r="F241" s="73" t="b">
        <v>0</v>
      </c>
      <c r="G241" s="73" t="b">
        <v>0</v>
      </c>
    </row>
    <row r="242" spans="1:7" ht="15">
      <c r="A242" s="74" t="s">
        <v>310</v>
      </c>
      <c r="B242" s="73">
        <v>3</v>
      </c>
      <c r="C242" s="89">
        <v>0.006072814059253527</v>
      </c>
      <c r="D242" s="73" t="s">
        <v>286</v>
      </c>
      <c r="E242" s="73" t="b">
        <v>0</v>
      </c>
      <c r="F242" s="73" t="b">
        <v>0</v>
      </c>
      <c r="G242" s="73" t="b">
        <v>0</v>
      </c>
    </row>
    <row r="243" spans="1:7" ht="15">
      <c r="A243" s="74" t="s">
        <v>8156</v>
      </c>
      <c r="B243" s="73">
        <v>3</v>
      </c>
      <c r="C243" s="89">
        <v>0.006072814059253527</v>
      </c>
      <c r="D243" s="73" t="s">
        <v>286</v>
      </c>
      <c r="E243" s="73" t="b">
        <v>0</v>
      </c>
      <c r="F243" s="73" t="b">
        <v>0</v>
      </c>
      <c r="G243" s="73" t="b">
        <v>0</v>
      </c>
    </row>
    <row r="244" spans="1:7" ht="15">
      <c r="A244" s="74" t="s">
        <v>315</v>
      </c>
      <c r="B244" s="73">
        <v>3</v>
      </c>
      <c r="C244" s="89">
        <v>0.006072814059253527</v>
      </c>
      <c r="D244" s="73" t="s">
        <v>286</v>
      </c>
      <c r="E244" s="73" t="b">
        <v>0</v>
      </c>
      <c r="F244" s="73" t="b">
        <v>0</v>
      </c>
      <c r="G244" s="73" t="b">
        <v>0</v>
      </c>
    </row>
    <row r="245" spans="1:7" ht="15">
      <c r="A245" s="74" t="s">
        <v>8147</v>
      </c>
      <c r="B245" s="73">
        <v>3</v>
      </c>
      <c r="C245" s="89">
        <v>0.006072814059253527</v>
      </c>
      <c r="D245" s="73" t="s">
        <v>286</v>
      </c>
      <c r="E245" s="73" t="b">
        <v>0</v>
      </c>
      <c r="F245" s="73" t="b">
        <v>0</v>
      </c>
      <c r="G245" s="73" t="b">
        <v>0</v>
      </c>
    </row>
    <row r="246" spans="1:7" ht="15">
      <c r="A246" s="74" t="s">
        <v>8145</v>
      </c>
      <c r="B246" s="73">
        <v>3</v>
      </c>
      <c r="C246" s="89">
        <v>0.006072814059253527</v>
      </c>
      <c r="D246" s="73" t="s">
        <v>286</v>
      </c>
      <c r="E246" s="73" t="b">
        <v>0</v>
      </c>
      <c r="F246" s="73" t="b">
        <v>0</v>
      </c>
      <c r="G246" s="73" t="b">
        <v>0</v>
      </c>
    </row>
    <row r="247" spans="1:7" ht="15">
      <c r="A247" s="74" t="s">
        <v>2191</v>
      </c>
      <c r="B247" s="73">
        <v>3</v>
      </c>
      <c r="C247" s="89">
        <v>0.007281678537896646</v>
      </c>
      <c r="D247" s="73" t="s">
        <v>286</v>
      </c>
      <c r="E247" s="73" t="b">
        <v>1</v>
      </c>
      <c r="F247" s="73" t="b">
        <v>0</v>
      </c>
      <c r="G247" s="73" t="b">
        <v>0</v>
      </c>
    </row>
    <row r="248" spans="1:7" ht="15">
      <c r="A248" s="74" t="s">
        <v>1538</v>
      </c>
      <c r="B248" s="73">
        <v>3</v>
      </c>
      <c r="C248" s="89">
        <v>0.006072814059253527</v>
      </c>
      <c r="D248" s="73" t="s">
        <v>286</v>
      </c>
      <c r="E248" s="73" t="b">
        <v>1</v>
      </c>
      <c r="F248" s="73" t="b">
        <v>0</v>
      </c>
      <c r="G248" s="73" t="b">
        <v>0</v>
      </c>
    </row>
    <row r="249" spans="1:7" ht="15">
      <c r="A249" s="74" t="s">
        <v>8148</v>
      </c>
      <c r="B249" s="73">
        <v>3</v>
      </c>
      <c r="C249" s="89">
        <v>0.006072814059253527</v>
      </c>
      <c r="D249" s="73" t="s">
        <v>286</v>
      </c>
      <c r="E249" s="73" t="b">
        <v>0</v>
      </c>
      <c r="F249" s="73" t="b">
        <v>0</v>
      </c>
      <c r="G249" s="73" t="b">
        <v>0</v>
      </c>
    </row>
    <row r="250" spans="1:7" ht="15">
      <c r="A250" s="74" t="s">
        <v>8384</v>
      </c>
      <c r="B250" s="73">
        <v>3</v>
      </c>
      <c r="C250" s="89">
        <v>0.006072814059253527</v>
      </c>
      <c r="D250" s="73" t="s">
        <v>286</v>
      </c>
      <c r="E250" s="73" t="b">
        <v>0</v>
      </c>
      <c r="F250" s="73" t="b">
        <v>0</v>
      </c>
      <c r="G250" s="73" t="b">
        <v>0</v>
      </c>
    </row>
    <row r="251" spans="1:7" ht="15">
      <c r="A251" s="74" t="s">
        <v>8278</v>
      </c>
      <c r="B251" s="73">
        <v>3</v>
      </c>
      <c r="C251" s="89">
        <v>0.006072814059253527</v>
      </c>
      <c r="D251" s="73" t="s">
        <v>286</v>
      </c>
      <c r="E251" s="73" t="b">
        <v>0</v>
      </c>
      <c r="F251" s="73" t="b">
        <v>0</v>
      </c>
      <c r="G251" s="73" t="b">
        <v>0</v>
      </c>
    </row>
    <row r="252" spans="1:7" ht="15">
      <c r="A252" s="74" t="s">
        <v>2170</v>
      </c>
      <c r="B252" s="73">
        <v>3</v>
      </c>
      <c r="C252" s="89">
        <v>0.006072814059253527</v>
      </c>
      <c r="D252" s="73" t="s">
        <v>286</v>
      </c>
      <c r="E252" s="73" t="b">
        <v>1</v>
      </c>
      <c r="F252" s="73" t="b">
        <v>0</v>
      </c>
      <c r="G252" s="73" t="b">
        <v>0</v>
      </c>
    </row>
    <row r="253" spans="1:7" ht="15">
      <c r="A253" s="74" t="s">
        <v>8370</v>
      </c>
      <c r="B253" s="73">
        <v>3</v>
      </c>
      <c r="C253" s="89">
        <v>0.006072814059253527</v>
      </c>
      <c r="D253" s="73" t="s">
        <v>286</v>
      </c>
      <c r="E253" s="73" t="b">
        <v>0</v>
      </c>
      <c r="F253" s="73" t="b">
        <v>0</v>
      </c>
      <c r="G253" s="73" t="b">
        <v>0</v>
      </c>
    </row>
    <row r="254" spans="1:7" ht="15">
      <c r="A254" s="74" t="s">
        <v>2101</v>
      </c>
      <c r="B254" s="73">
        <v>3</v>
      </c>
      <c r="C254" s="89">
        <v>0.006072814059253527</v>
      </c>
      <c r="D254" s="73" t="s">
        <v>286</v>
      </c>
      <c r="E254" s="73" t="b">
        <v>1</v>
      </c>
      <c r="F254" s="73" t="b">
        <v>0</v>
      </c>
      <c r="G254" s="73" t="b">
        <v>0</v>
      </c>
    </row>
    <row r="255" spans="1:7" ht="15">
      <c r="A255" s="74" t="s">
        <v>8189</v>
      </c>
      <c r="B255" s="73">
        <v>3</v>
      </c>
      <c r="C255" s="89">
        <v>0.006072814059253527</v>
      </c>
      <c r="D255" s="73" t="s">
        <v>286</v>
      </c>
      <c r="E255" s="73" t="b">
        <v>0</v>
      </c>
      <c r="F255" s="73" t="b">
        <v>0</v>
      </c>
      <c r="G255" s="73" t="b">
        <v>0</v>
      </c>
    </row>
    <row r="256" spans="1:7" ht="15">
      <c r="A256" s="74" t="s">
        <v>8204</v>
      </c>
      <c r="B256" s="73">
        <v>3</v>
      </c>
      <c r="C256" s="89">
        <v>0.006072814059253527</v>
      </c>
      <c r="D256" s="73" t="s">
        <v>286</v>
      </c>
      <c r="E256" s="73" t="b">
        <v>0</v>
      </c>
      <c r="F256" s="73" t="b">
        <v>0</v>
      </c>
      <c r="G256" s="73" t="b">
        <v>0</v>
      </c>
    </row>
    <row r="257" spans="1:7" ht="15">
      <c r="A257" s="74" t="s">
        <v>8266</v>
      </c>
      <c r="B257" s="73">
        <v>3</v>
      </c>
      <c r="C257" s="89">
        <v>0.006072814059253527</v>
      </c>
      <c r="D257" s="73" t="s">
        <v>286</v>
      </c>
      <c r="E257" s="73" t="b">
        <v>0</v>
      </c>
      <c r="F257" s="73" t="b">
        <v>0</v>
      </c>
      <c r="G257" s="73" t="b">
        <v>0</v>
      </c>
    </row>
    <row r="258" spans="1:7" ht="15">
      <c r="A258" s="74" t="s">
        <v>8760</v>
      </c>
      <c r="B258" s="73">
        <v>3</v>
      </c>
      <c r="C258" s="89">
        <v>0.006072814059253527</v>
      </c>
      <c r="D258" s="73" t="s">
        <v>286</v>
      </c>
      <c r="E258" s="73" t="b">
        <v>0</v>
      </c>
      <c r="F258" s="73" t="b">
        <v>0</v>
      </c>
      <c r="G258" s="73" t="b">
        <v>0</v>
      </c>
    </row>
    <row r="259" spans="1:7" ht="15">
      <c r="A259" s="74" t="s">
        <v>8761</v>
      </c>
      <c r="B259" s="73">
        <v>3</v>
      </c>
      <c r="C259" s="89">
        <v>0.006072814059253527</v>
      </c>
      <c r="D259" s="73" t="s">
        <v>286</v>
      </c>
      <c r="E259" s="73" t="b">
        <v>0</v>
      </c>
      <c r="F259" s="73" t="b">
        <v>0</v>
      </c>
      <c r="G259" s="73" t="b">
        <v>0</v>
      </c>
    </row>
    <row r="260" spans="1:7" ht="15">
      <c r="A260" s="74" t="s">
        <v>8508</v>
      </c>
      <c r="B260" s="73">
        <v>3</v>
      </c>
      <c r="C260" s="89">
        <v>0.006072814059253527</v>
      </c>
      <c r="D260" s="73" t="s">
        <v>286</v>
      </c>
      <c r="E260" s="73" t="b">
        <v>0</v>
      </c>
      <c r="F260" s="73" t="b">
        <v>0</v>
      </c>
      <c r="G260" s="73" t="b">
        <v>0</v>
      </c>
    </row>
    <row r="261" spans="1:7" ht="15">
      <c r="A261" s="74" t="s">
        <v>8762</v>
      </c>
      <c r="B261" s="73">
        <v>3</v>
      </c>
      <c r="C261" s="89">
        <v>0.006072814059253527</v>
      </c>
      <c r="D261" s="73" t="s">
        <v>286</v>
      </c>
      <c r="E261" s="73" t="b">
        <v>0</v>
      </c>
      <c r="F261" s="73" t="b">
        <v>0</v>
      </c>
      <c r="G261" s="73" t="b">
        <v>0</v>
      </c>
    </row>
    <row r="262" spans="1:7" ht="15">
      <c r="A262" s="74" t="s">
        <v>2527</v>
      </c>
      <c r="B262" s="73">
        <v>3</v>
      </c>
      <c r="C262" s="89">
        <v>0.006072814059253527</v>
      </c>
      <c r="D262" s="73" t="s">
        <v>286</v>
      </c>
      <c r="E262" s="73" t="b">
        <v>1</v>
      </c>
      <c r="F262" s="73" t="b">
        <v>0</v>
      </c>
      <c r="G262" s="73" t="b">
        <v>0</v>
      </c>
    </row>
    <row r="263" spans="1:7" ht="15">
      <c r="A263" s="74" t="s">
        <v>8200</v>
      </c>
      <c r="B263" s="73">
        <v>3</v>
      </c>
      <c r="C263" s="89">
        <v>0.006072814059253527</v>
      </c>
      <c r="D263" s="73" t="s">
        <v>286</v>
      </c>
      <c r="E263" s="73" t="b">
        <v>0</v>
      </c>
      <c r="F263" s="73" t="b">
        <v>0</v>
      </c>
      <c r="G263" s="73" t="b">
        <v>0</v>
      </c>
    </row>
    <row r="264" spans="1:7" ht="15">
      <c r="A264" s="74" t="s">
        <v>8763</v>
      </c>
      <c r="B264" s="73">
        <v>3</v>
      </c>
      <c r="C264" s="89">
        <v>0.006072814059253527</v>
      </c>
      <c r="D264" s="73" t="s">
        <v>286</v>
      </c>
      <c r="E264" s="73" t="b">
        <v>0</v>
      </c>
      <c r="F264" s="73" t="b">
        <v>0</v>
      </c>
      <c r="G264" s="73" t="b">
        <v>0</v>
      </c>
    </row>
    <row r="265" spans="1:7" ht="15">
      <c r="A265" s="74" t="s">
        <v>8207</v>
      </c>
      <c r="B265" s="73">
        <v>3</v>
      </c>
      <c r="C265" s="89">
        <v>0.006072814059253527</v>
      </c>
      <c r="D265" s="73" t="s">
        <v>286</v>
      </c>
      <c r="E265" s="73" t="b">
        <v>0</v>
      </c>
      <c r="F265" s="73" t="b">
        <v>0</v>
      </c>
      <c r="G265" s="73" t="b">
        <v>0</v>
      </c>
    </row>
    <row r="266" spans="1:7" ht="15">
      <c r="A266" s="74" t="s">
        <v>8363</v>
      </c>
      <c r="B266" s="73">
        <v>3</v>
      </c>
      <c r="C266" s="89">
        <v>0.006072814059253527</v>
      </c>
      <c r="D266" s="73" t="s">
        <v>286</v>
      </c>
      <c r="E266" s="73" t="b">
        <v>0</v>
      </c>
      <c r="F266" s="73" t="b">
        <v>0</v>
      </c>
      <c r="G266" s="73" t="b">
        <v>0</v>
      </c>
    </row>
    <row r="267" spans="1:7" ht="15">
      <c r="A267" s="74" t="s">
        <v>8380</v>
      </c>
      <c r="B267" s="73">
        <v>3</v>
      </c>
      <c r="C267" s="89">
        <v>0.006072814059253527</v>
      </c>
      <c r="D267" s="73" t="s">
        <v>286</v>
      </c>
      <c r="E267" s="73" t="b">
        <v>0</v>
      </c>
      <c r="F267" s="73" t="b">
        <v>0</v>
      </c>
      <c r="G267" s="73" t="b">
        <v>0</v>
      </c>
    </row>
    <row r="268" spans="1:7" ht="15">
      <c r="A268" s="74" t="s">
        <v>8195</v>
      </c>
      <c r="B268" s="73">
        <v>3</v>
      </c>
      <c r="C268" s="89">
        <v>0.006072814059253527</v>
      </c>
      <c r="D268" s="73" t="s">
        <v>286</v>
      </c>
      <c r="E268" s="73" t="b">
        <v>0</v>
      </c>
      <c r="F268" s="73" t="b">
        <v>0</v>
      </c>
      <c r="G268" s="73" t="b">
        <v>0</v>
      </c>
    </row>
    <row r="269" spans="1:7" ht="15">
      <c r="A269" s="74" t="s">
        <v>8377</v>
      </c>
      <c r="B269" s="73">
        <v>3</v>
      </c>
      <c r="C269" s="89">
        <v>0.006072814059253527</v>
      </c>
      <c r="D269" s="73" t="s">
        <v>286</v>
      </c>
      <c r="E269" s="73" t="b">
        <v>0</v>
      </c>
      <c r="F269" s="73" t="b">
        <v>0</v>
      </c>
      <c r="G269" s="73" t="b">
        <v>0</v>
      </c>
    </row>
    <row r="270" spans="1:7" ht="15">
      <c r="A270" s="74" t="s">
        <v>8484</v>
      </c>
      <c r="B270" s="73">
        <v>3</v>
      </c>
      <c r="C270" s="89">
        <v>0.006072814059253527</v>
      </c>
      <c r="D270" s="73" t="s">
        <v>286</v>
      </c>
      <c r="E270" s="73" t="b">
        <v>0</v>
      </c>
      <c r="F270" s="73" t="b">
        <v>0</v>
      </c>
      <c r="G270" s="73" t="b">
        <v>0</v>
      </c>
    </row>
    <row r="271" spans="1:7" ht="15">
      <c r="A271" s="74" t="s">
        <v>8381</v>
      </c>
      <c r="B271" s="73">
        <v>2</v>
      </c>
      <c r="C271" s="89">
        <v>0.004854452358597765</v>
      </c>
      <c r="D271" s="73" t="s">
        <v>286</v>
      </c>
      <c r="E271" s="73" t="b">
        <v>0</v>
      </c>
      <c r="F271" s="73" t="b">
        <v>0</v>
      </c>
      <c r="G271" s="73" t="b">
        <v>0</v>
      </c>
    </row>
    <row r="272" spans="1:7" ht="15">
      <c r="A272" s="74" t="s">
        <v>8186</v>
      </c>
      <c r="B272" s="73">
        <v>2</v>
      </c>
      <c r="C272" s="89">
        <v>0.004854452358597765</v>
      </c>
      <c r="D272" s="73" t="s">
        <v>286</v>
      </c>
      <c r="E272" s="73" t="b">
        <v>0</v>
      </c>
      <c r="F272" s="73" t="b">
        <v>0</v>
      </c>
      <c r="G272" s="73" t="b">
        <v>0</v>
      </c>
    </row>
    <row r="273" spans="1:7" ht="15">
      <c r="A273" s="74" t="s">
        <v>307</v>
      </c>
      <c r="B273" s="73">
        <v>2</v>
      </c>
      <c r="C273" s="89">
        <v>0.004854452358597765</v>
      </c>
      <c r="D273" s="73" t="s">
        <v>286</v>
      </c>
      <c r="E273" s="73" t="b">
        <v>0</v>
      </c>
      <c r="F273" s="73" t="b">
        <v>0</v>
      </c>
      <c r="G273" s="73" t="b">
        <v>0</v>
      </c>
    </row>
    <row r="274" spans="1:7" ht="15">
      <c r="A274" s="74" t="s">
        <v>8360</v>
      </c>
      <c r="B274" s="73">
        <v>2</v>
      </c>
      <c r="C274" s="89">
        <v>0.004854452358597765</v>
      </c>
      <c r="D274" s="73" t="s">
        <v>286</v>
      </c>
      <c r="E274" s="73" t="b">
        <v>0</v>
      </c>
      <c r="F274" s="73" t="b">
        <v>0</v>
      </c>
      <c r="G274" s="73" t="b">
        <v>0</v>
      </c>
    </row>
    <row r="275" spans="1:7" ht="15">
      <c r="A275" s="74" t="s">
        <v>8171</v>
      </c>
      <c r="B275" s="73">
        <v>2</v>
      </c>
      <c r="C275" s="89">
        <v>0.004854452358597765</v>
      </c>
      <c r="D275" s="73" t="s">
        <v>286</v>
      </c>
      <c r="E275" s="73" t="b">
        <v>0</v>
      </c>
      <c r="F275" s="73" t="b">
        <v>0</v>
      </c>
      <c r="G275" s="73" t="b">
        <v>0</v>
      </c>
    </row>
    <row r="276" spans="1:7" ht="15">
      <c r="A276" s="74" t="s">
        <v>8180</v>
      </c>
      <c r="B276" s="73">
        <v>2</v>
      </c>
      <c r="C276" s="89">
        <v>0.006232164009233834</v>
      </c>
      <c r="D276" s="73" t="s">
        <v>286</v>
      </c>
      <c r="E276" s="73" t="b">
        <v>0</v>
      </c>
      <c r="F276" s="73" t="b">
        <v>0</v>
      </c>
      <c r="G276" s="73" t="b">
        <v>0</v>
      </c>
    </row>
    <row r="277" spans="1:7" ht="15">
      <c r="A277" s="74" t="s">
        <v>8765</v>
      </c>
      <c r="B277" s="73">
        <v>2</v>
      </c>
      <c r="C277" s="89">
        <v>0.004854452358597765</v>
      </c>
      <c r="D277" s="73" t="s">
        <v>286</v>
      </c>
      <c r="E277" s="73" t="b">
        <v>0</v>
      </c>
      <c r="F277" s="73" t="b">
        <v>0</v>
      </c>
      <c r="G277" s="73" t="b">
        <v>0</v>
      </c>
    </row>
    <row r="278" spans="1:7" ht="15">
      <c r="A278" s="74" t="s">
        <v>8372</v>
      </c>
      <c r="B278" s="73">
        <v>2</v>
      </c>
      <c r="C278" s="89">
        <v>0.004854452358597765</v>
      </c>
      <c r="D278" s="73" t="s">
        <v>286</v>
      </c>
      <c r="E278" s="73" t="b">
        <v>0</v>
      </c>
      <c r="F278" s="73" t="b">
        <v>0</v>
      </c>
      <c r="G278" s="73" t="b">
        <v>0</v>
      </c>
    </row>
    <row r="279" spans="1:7" ht="15">
      <c r="A279" s="74" t="s">
        <v>8767</v>
      </c>
      <c r="B279" s="73">
        <v>2</v>
      </c>
      <c r="C279" s="89">
        <v>0.004854452358597765</v>
      </c>
      <c r="D279" s="73" t="s">
        <v>286</v>
      </c>
      <c r="E279" s="73" t="b">
        <v>0</v>
      </c>
      <c r="F279" s="73" t="b">
        <v>0</v>
      </c>
      <c r="G279" s="73" t="b">
        <v>0</v>
      </c>
    </row>
    <row r="280" spans="1:7" ht="15">
      <c r="A280" s="74" t="s">
        <v>8766</v>
      </c>
      <c r="B280" s="73">
        <v>2</v>
      </c>
      <c r="C280" s="89">
        <v>0.004854452358597765</v>
      </c>
      <c r="D280" s="73" t="s">
        <v>286</v>
      </c>
      <c r="E280" s="73" t="b">
        <v>0</v>
      </c>
      <c r="F280" s="73" t="b">
        <v>0</v>
      </c>
      <c r="G280" s="73" t="b">
        <v>0</v>
      </c>
    </row>
    <row r="281" spans="1:7" ht="15">
      <c r="A281" s="74" t="s">
        <v>8768</v>
      </c>
      <c r="B281" s="73">
        <v>2</v>
      </c>
      <c r="C281" s="89">
        <v>0.004854452358597765</v>
      </c>
      <c r="D281" s="73" t="s">
        <v>286</v>
      </c>
      <c r="E281" s="73" t="b">
        <v>0</v>
      </c>
      <c r="F281" s="73" t="b">
        <v>0</v>
      </c>
      <c r="G281" s="73" t="b">
        <v>0</v>
      </c>
    </row>
    <row r="282" spans="1:7" ht="15">
      <c r="A282" s="74" t="s">
        <v>8170</v>
      </c>
      <c r="B282" s="73">
        <v>2</v>
      </c>
      <c r="C282" s="89">
        <v>0.004854452358597765</v>
      </c>
      <c r="D282" s="73" t="s">
        <v>286</v>
      </c>
      <c r="E282" s="73" t="b">
        <v>0</v>
      </c>
      <c r="F282" s="73" t="b">
        <v>0</v>
      </c>
      <c r="G282" s="73" t="b">
        <v>0</v>
      </c>
    </row>
    <row r="283" spans="1:7" ht="15">
      <c r="A283" s="74" t="s">
        <v>8191</v>
      </c>
      <c r="B283" s="73">
        <v>2</v>
      </c>
      <c r="C283" s="89">
        <v>0.004854452358597765</v>
      </c>
      <c r="D283" s="73" t="s">
        <v>286</v>
      </c>
      <c r="E283" s="73" t="b">
        <v>0</v>
      </c>
      <c r="F283" s="73" t="b">
        <v>0</v>
      </c>
      <c r="G283" s="73" t="b">
        <v>0</v>
      </c>
    </row>
    <row r="284" spans="1:7" ht="15">
      <c r="A284" s="74" t="s">
        <v>8252</v>
      </c>
      <c r="B284" s="73">
        <v>2</v>
      </c>
      <c r="C284" s="89">
        <v>0.004854452358597765</v>
      </c>
      <c r="D284" s="73" t="s">
        <v>286</v>
      </c>
      <c r="E284" s="73" t="b">
        <v>0</v>
      </c>
      <c r="F284" s="73" t="b">
        <v>0</v>
      </c>
      <c r="G284" s="73" t="b">
        <v>0</v>
      </c>
    </row>
    <row r="285" spans="1:7" ht="15">
      <c r="A285" s="74" t="s">
        <v>8068</v>
      </c>
      <c r="B285" s="73">
        <v>2</v>
      </c>
      <c r="C285" s="89">
        <v>0.004854452358597765</v>
      </c>
      <c r="D285" s="73" t="s">
        <v>286</v>
      </c>
      <c r="E285" s="73" t="b">
        <v>0</v>
      </c>
      <c r="F285" s="73" t="b">
        <v>0</v>
      </c>
      <c r="G285" s="73" t="b">
        <v>0</v>
      </c>
    </row>
    <row r="286" spans="1:7" ht="15">
      <c r="A286" s="74" t="s">
        <v>8367</v>
      </c>
      <c r="B286" s="73">
        <v>2</v>
      </c>
      <c r="C286" s="89">
        <v>0.004854452358597765</v>
      </c>
      <c r="D286" s="73" t="s">
        <v>286</v>
      </c>
      <c r="E286" s="73" t="b">
        <v>0</v>
      </c>
      <c r="F286" s="73" t="b">
        <v>0</v>
      </c>
      <c r="G286" s="73" t="b">
        <v>0</v>
      </c>
    </row>
    <row r="287" spans="1:7" ht="15">
      <c r="A287" s="74" t="s">
        <v>8160</v>
      </c>
      <c r="B287" s="73">
        <v>2</v>
      </c>
      <c r="C287" s="89">
        <v>0.004854452358597765</v>
      </c>
      <c r="D287" s="73" t="s">
        <v>286</v>
      </c>
      <c r="E287" s="73" t="b">
        <v>0</v>
      </c>
      <c r="F287" s="73" t="b">
        <v>0</v>
      </c>
      <c r="G287" s="73" t="b">
        <v>0</v>
      </c>
    </row>
    <row r="288" spans="1:7" ht="15">
      <c r="A288" s="74" t="s">
        <v>8238</v>
      </c>
      <c r="B288" s="73">
        <v>2</v>
      </c>
      <c r="C288" s="89">
        <v>0.004854452358597765</v>
      </c>
      <c r="D288" s="73" t="s">
        <v>286</v>
      </c>
      <c r="E288" s="73" t="b">
        <v>0</v>
      </c>
      <c r="F288" s="73" t="b">
        <v>0</v>
      </c>
      <c r="G288" s="73" t="b">
        <v>0</v>
      </c>
    </row>
    <row r="289" spans="1:7" ht="15">
      <c r="A289" s="74" t="s">
        <v>8205</v>
      </c>
      <c r="B289" s="73">
        <v>2</v>
      </c>
      <c r="C289" s="89">
        <v>0.004854452358597765</v>
      </c>
      <c r="D289" s="73" t="s">
        <v>286</v>
      </c>
      <c r="E289" s="73" t="b">
        <v>0</v>
      </c>
      <c r="F289" s="73" t="b">
        <v>0</v>
      </c>
      <c r="G289" s="73" t="b">
        <v>0</v>
      </c>
    </row>
    <row r="290" spans="1:7" ht="15">
      <c r="A290" s="74" t="s">
        <v>8184</v>
      </c>
      <c r="B290" s="73">
        <v>2</v>
      </c>
      <c r="C290" s="89">
        <v>0.004854452358597765</v>
      </c>
      <c r="D290" s="73" t="s">
        <v>286</v>
      </c>
      <c r="E290" s="73" t="b">
        <v>0</v>
      </c>
      <c r="F290" s="73" t="b">
        <v>0</v>
      </c>
      <c r="G290" s="73" t="b">
        <v>0</v>
      </c>
    </row>
    <row r="291" spans="1:7" ht="15">
      <c r="A291" s="74" t="s">
        <v>8190</v>
      </c>
      <c r="B291" s="73">
        <v>2</v>
      </c>
      <c r="C291" s="89">
        <v>0.004854452358597765</v>
      </c>
      <c r="D291" s="73" t="s">
        <v>286</v>
      </c>
      <c r="E291" s="73" t="b">
        <v>0</v>
      </c>
      <c r="F291" s="73" t="b">
        <v>0</v>
      </c>
      <c r="G291" s="73" t="b">
        <v>0</v>
      </c>
    </row>
    <row r="292" spans="1:7" ht="15">
      <c r="A292" s="74" t="s">
        <v>313</v>
      </c>
      <c r="B292" s="73">
        <v>2</v>
      </c>
      <c r="C292" s="89">
        <v>0.004854452358597765</v>
      </c>
      <c r="D292" s="73" t="s">
        <v>286</v>
      </c>
      <c r="E292" s="73" t="b">
        <v>0</v>
      </c>
      <c r="F292" s="73" t="b">
        <v>0</v>
      </c>
      <c r="G292" s="73" t="b">
        <v>0</v>
      </c>
    </row>
    <row r="293" spans="1:7" ht="15">
      <c r="A293" s="74" t="s">
        <v>2052</v>
      </c>
      <c r="B293" s="73">
        <v>2</v>
      </c>
      <c r="C293" s="89">
        <v>0.004854452358597765</v>
      </c>
      <c r="D293" s="73" t="s">
        <v>286</v>
      </c>
      <c r="E293" s="73" t="b">
        <v>1</v>
      </c>
      <c r="F293" s="73" t="b">
        <v>0</v>
      </c>
      <c r="G293" s="73" t="b">
        <v>0</v>
      </c>
    </row>
    <row r="294" spans="1:7" ht="15">
      <c r="A294" s="74" t="s">
        <v>8199</v>
      </c>
      <c r="B294" s="73">
        <v>2</v>
      </c>
      <c r="C294" s="89">
        <v>0.004854452358597765</v>
      </c>
      <c r="D294" s="73" t="s">
        <v>286</v>
      </c>
      <c r="E294" s="73" t="b">
        <v>0</v>
      </c>
      <c r="F294" s="73" t="b">
        <v>0</v>
      </c>
      <c r="G294" s="73" t="b">
        <v>0</v>
      </c>
    </row>
    <row r="295" spans="1:7" ht="15">
      <c r="A295" s="74" t="s">
        <v>309</v>
      </c>
      <c r="B295" s="73">
        <v>2</v>
      </c>
      <c r="C295" s="89">
        <v>0.004854452358597765</v>
      </c>
      <c r="D295" s="73" t="s">
        <v>286</v>
      </c>
      <c r="E295" s="73" t="b">
        <v>1</v>
      </c>
      <c r="F295" s="73" t="b">
        <v>0</v>
      </c>
      <c r="G295" s="73" t="b">
        <v>0</v>
      </c>
    </row>
    <row r="296" spans="1:7" ht="15">
      <c r="A296" s="74" t="s">
        <v>8373</v>
      </c>
      <c r="B296" s="73">
        <v>2</v>
      </c>
      <c r="C296" s="89">
        <v>0.004854452358597765</v>
      </c>
      <c r="D296" s="73" t="s">
        <v>286</v>
      </c>
      <c r="E296" s="73" t="b">
        <v>0</v>
      </c>
      <c r="F296" s="73" t="b">
        <v>0</v>
      </c>
      <c r="G296" s="73" t="b">
        <v>0</v>
      </c>
    </row>
    <row r="297" spans="1:7" ht="15">
      <c r="A297" s="74" t="s">
        <v>2166</v>
      </c>
      <c r="B297" s="73">
        <v>2</v>
      </c>
      <c r="C297" s="89">
        <v>0.004854452358597765</v>
      </c>
      <c r="D297" s="73" t="s">
        <v>286</v>
      </c>
      <c r="E297" s="73" t="b">
        <v>1</v>
      </c>
      <c r="F297" s="73" t="b">
        <v>0</v>
      </c>
      <c r="G297" s="73" t="b">
        <v>0</v>
      </c>
    </row>
    <row r="298" spans="1:7" ht="15">
      <c r="A298" s="74" t="s">
        <v>8485</v>
      </c>
      <c r="B298" s="73">
        <v>2</v>
      </c>
      <c r="C298" s="89">
        <v>0.004854452358597765</v>
      </c>
      <c r="D298" s="73" t="s">
        <v>286</v>
      </c>
      <c r="E298" s="73" t="b">
        <v>0</v>
      </c>
      <c r="F298" s="73" t="b">
        <v>0</v>
      </c>
      <c r="G298" s="73" t="b">
        <v>0</v>
      </c>
    </row>
    <row r="299" spans="1:7" ht="15">
      <c r="A299" s="74" t="s">
        <v>2584</v>
      </c>
      <c r="B299" s="73">
        <v>2</v>
      </c>
      <c r="C299" s="89">
        <v>0.004854452358597765</v>
      </c>
      <c r="D299" s="73" t="s">
        <v>286</v>
      </c>
      <c r="E299" s="73" t="b">
        <v>1</v>
      </c>
      <c r="F299" s="73" t="b">
        <v>0</v>
      </c>
      <c r="G299" s="73" t="b">
        <v>0</v>
      </c>
    </row>
    <row r="300" spans="1:7" ht="15">
      <c r="A300" s="74" t="s">
        <v>8379</v>
      </c>
      <c r="B300" s="73">
        <v>2</v>
      </c>
      <c r="C300" s="89">
        <v>0.004854452358597765</v>
      </c>
      <c r="D300" s="73" t="s">
        <v>286</v>
      </c>
      <c r="E300" s="73" t="b">
        <v>0</v>
      </c>
      <c r="F300" s="73" t="b">
        <v>0</v>
      </c>
      <c r="G300" s="73" t="b">
        <v>0</v>
      </c>
    </row>
    <row r="301" spans="1:7" ht="15">
      <c r="A301" s="74" t="s">
        <v>8769</v>
      </c>
      <c r="B301" s="73">
        <v>2</v>
      </c>
      <c r="C301" s="89">
        <v>0.004854452358597765</v>
      </c>
      <c r="D301" s="73" t="s">
        <v>286</v>
      </c>
      <c r="E301" s="73" t="b">
        <v>0</v>
      </c>
      <c r="F301" s="73" t="b">
        <v>0</v>
      </c>
      <c r="G301" s="73" t="b">
        <v>0</v>
      </c>
    </row>
    <row r="302" spans="1:7" ht="15">
      <c r="A302" s="74" t="s">
        <v>2268</v>
      </c>
      <c r="B302" s="73">
        <v>2</v>
      </c>
      <c r="C302" s="89">
        <v>0.004854452358597765</v>
      </c>
      <c r="D302" s="73" t="s">
        <v>286</v>
      </c>
      <c r="E302" s="73" t="b">
        <v>1</v>
      </c>
      <c r="F302" s="73" t="b">
        <v>0</v>
      </c>
      <c r="G302" s="73" t="b">
        <v>0</v>
      </c>
    </row>
    <row r="303" spans="1:7" ht="15">
      <c r="A303" s="74" t="s">
        <v>8167</v>
      </c>
      <c r="B303" s="73">
        <v>2</v>
      </c>
      <c r="C303" s="89">
        <v>0.004854452358597765</v>
      </c>
      <c r="D303" s="73" t="s">
        <v>286</v>
      </c>
      <c r="E303" s="73" t="b">
        <v>0</v>
      </c>
      <c r="F303" s="73" t="b">
        <v>0</v>
      </c>
      <c r="G303" s="73" t="b">
        <v>0</v>
      </c>
    </row>
    <row r="304" spans="1:7" ht="15">
      <c r="A304" s="74" t="s">
        <v>8770</v>
      </c>
      <c r="B304" s="73">
        <v>2</v>
      </c>
      <c r="C304" s="89">
        <v>0.004854452358597765</v>
      </c>
      <c r="D304" s="73" t="s">
        <v>286</v>
      </c>
      <c r="E304" s="73" t="b">
        <v>0</v>
      </c>
      <c r="F304" s="73" t="b">
        <v>0</v>
      </c>
      <c r="G304" s="73" t="b">
        <v>0</v>
      </c>
    </row>
    <row r="305" spans="1:7" ht="15">
      <c r="A305" s="74" t="s">
        <v>8771</v>
      </c>
      <c r="B305" s="73">
        <v>2</v>
      </c>
      <c r="C305" s="89">
        <v>0.004854452358597765</v>
      </c>
      <c r="D305" s="73" t="s">
        <v>286</v>
      </c>
      <c r="E305" s="73" t="b">
        <v>0</v>
      </c>
      <c r="F305" s="73" t="b">
        <v>0</v>
      </c>
      <c r="G305" s="73" t="b">
        <v>0</v>
      </c>
    </row>
    <row r="306" spans="1:7" ht="15">
      <c r="A306" s="74" t="s">
        <v>320</v>
      </c>
      <c r="B306" s="73">
        <v>2</v>
      </c>
      <c r="C306" s="89">
        <v>0.004854452358597765</v>
      </c>
      <c r="D306" s="73" t="s">
        <v>286</v>
      </c>
      <c r="E306" s="73" t="b">
        <v>0</v>
      </c>
      <c r="F306" s="73" t="b">
        <v>0</v>
      </c>
      <c r="G306" s="73" t="b">
        <v>0</v>
      </c>
    </row>
    <row r="307" spans="1:7" ht="15">
      <c r="A307" s="74" t="s">
        <v>8396</v>
      </c>
      <c r="B307" s="73">
        <v>2</v>
      </c>
      <c r="C307" s="89">
        <v>0.004854452358597765</v>
      </c>
      <c r="D307" s="73" t="s">
        <v>286</v>
      </c>
      <c r="E307" s="73" t="b">
        <v>0</v>
      </c>
      <c r="F307" s="73" t="b">
        <v>0</v>
      </c>
      <c r="G307" s="73" t="b">
        <v>0</v>
      </c>
    </row>
    <row r="308" spans="1:7" ht="15">
      <c r="A308" s="74" t="s">
        <v>8085</v>
      </c>
      <c r="B308" s="73">
        <v>2</v>
      </c>
      <c r="C308" s="89">
        <v>0.004854452358597765</v>
      </c>
      <c r="D308" s="73" t="s">
        <v>286</v>
      </c>
      <c r="E308" s="73" t="b">
        <v>0</v>
      </c>
      <c r="F308" s="73" t="b">
        <v>0</v>
      </c>
      <c r="G308" s="73" t="b">
        <v>0</v>
      </c>
    </row>
    <row r="309" spans="1:7" ht="15">
      <c r="A309" s="74" t="s">
        <v>8086</v>
      </c>
      <c r="B309" s="73">
        <v>2</v>
      </c>
      <c r="C309" s="89">
        <v>0.004854452358597765</v>
      </c>
      <c r="D309" s="73" t="s">
        <v>286</v>
      </c>
      <c r="E309" s="73" t="b">
        <v>0</v>
      </c>
      <c r="F309" s="73" t="b">
        <v>0</v>
      </c>
      <c r="G309" s="73" t="b">
        <v>0</v>
      </c>
    </row>
    <row r="310" spans="1:7" ht="15">
      <c r="A310" s="74" t="s">
        <v>8154</v>
      </c>
      <c r="B310" s="73">
        <v>3</v>
      </c>
      <c r="C310" s="89">
        <v>0</v>
      </c>
      <c r="D310" s="73" t="s">
        <v>287</v>
      </c>
      <c r="E310" s="73" t="b">
        <v>0</v>
      </c>
      <c r="F310" s="73" t="b">
        <v>0</v>
      </c>
      <c r="G310" s="73" t="b">
        <v>0</v>
      </c>
    </row>
    <row r="311" spans="1:7" ht="15">
      <c r="A311" s="74" t="s">
        <v>8171</v>
      </c>
      <c r="B311" s="73">
        <v>3</v>
      </c>
      <c r="C311" s="89">
        <v>0</v>
      </c>
      <c r="D311" s="73" t="s">
        <v>287</v>
      </c>
      <c r="E311" s="73" t="b">
        <v>0</v>
      </c>
      <c r="F311" s="73" t="b">
        <v>0</v>
      </c>
      <c r="G311" s="73" t="b">
        <v>0</v>
      </c>
    </row>
    <row r="312" spans="1:7" ht="15">
      <c r="A312" s="74" t="s">
        <v>8146</v>
      </c>
      <c r="B312" s="73">
        <v>3</v>
      </c>
      <c r="C312" s="89">
        <v>0</v>
      </c>
      <c r="D312" s="73" t="s">
        <v>287</v>
      </c>
      <c r="E312" s="73" t="b">
        <v>0</v>
      </c>
      <c r="F312" s="73" t="b">
        <v>0</v>
      </c>
      <c r="G312" s="73" t="b">
        <v>0</v>
      </c>
    </row>
    <row r="313" spans="1:7" ht="15">
      <c r="A313" s="74" t="s">
        <v>8243</v>
      </c>
      <c r="B313" s="73">
        <v>3</v>
      </c>
      <c r="C313" s="89">
        <v>0</v>
      </c>
      <c r="D313" s="73" t="s">
        <v>287</v>
      </c>
      <c r="E313" s="73" t="b">
        <v>0</v>
      </c>
      <c r="F313" s="73" t="b">
        <v>0</v>
      </c>
      <c r="G313" s="73" t="b">
        <v>0</v>
      </c>
    </row>
    <row r="314" spans="1:7" ht="15">
      <c r="A314" s="74" t="s">
        <v>8155</v>
      </c>
      <c r="B314" s="73">
        <v>3</v>
      </c>
      <c r="C314" s="89">
        <v>0</v>
      </c>
      <c r="D314" s="73" t="s">
        <v>287</v>
      </c>
      <c r="E314" s="73" t="b">
        <v>0</v>
      </c>
      <c r="F314" s="73" t="b">
        <v>0</v>
      </c>
      <c r="G314" s="73" t="b">
        <v>0</v>
      </c>
    </row>
    <row r="315" spans="1:7" ht="15">
      <c r="A315" s="74" t="s">
        <v>5235</v>
      </c>
      <c r="B315" s="73">
        <v>3</v>
      </c>
      <c r="C315" s="89">
        <v>0</v>
      </c>
      <c r="D315" s="73" t="s">
        <v>287</v>
      </c>
      <c r="E315" s="73" t="b">
        <v>0</v>
      </c>
      <c r="F315" s="73" t="b">
        <v>1</v>
      </c>
      <c r="G315" s="73" t="b">
        <v>0</v>
      </c>
    </row>
    <row r="316" spans="1:7" ht="15">
      <c r="A316" s="74" t="s">
        <v>8764</v>
      </c>
      <c r="B316" s="73">
        <v>3</v>
      </c>
      <c r="C316" s="89">
        <v>0</v>
      </c>
      <c r="D316" s="73" t="s">
        <v>287</v>
      </c>
      <c r="E316" s="73" t="b">
        <v>0</v>
      </c>
      <c r="F316" s="73" t="b">
        <v>0</v>
      </c>
      <c r="G316" s="73" t="b">
        <v>0</v>
      </c>
    </row>
    <row r="317" spans="1:7" ht="15">
      <c r="A317" s="74" t="s">
        <v>8288</v>
      </c>
      <c r="B317" s="73">
        <v>3</v>
      </c>
      <c r="C317" s="89">
        <v>0</v>
      </c>
      <c r="D317" s="73" t="s">
        <v>287</v>
      </c>
      <c r="E317" s="73" t="b">
        <v>0</v>
      </c>
      <c r="F317" s="73" t="b">
        <v>0</v>
      </c>
      <c r="G317" s="73" t="b">
        <v>0</v>
      </c>
    </row>
    <row r="318" spans="1:7" ht="15">
      <c r="A318" s="74" t="s">
        <v>8481</v>
      </c>
      <c r="B318" s="73">
        <v>3</v>
      </c>
      <c r="C318" s="89">
        <v>0</v>
      </c>
      <c r="D318" s="73" t="s">
        <v>287</v>
      </c>
      <c r="E318" s="73" t="b">
        <v>0</v>
      </c>
      <c r="F318" s="73" t="b">
        <v>0</v>
      </c>
      <c r="G318" s="73" t="b">
        <v>0</v>
      </c>
    </row>
    <row r="319" spans="1:7" ht="15">
      <c r="A319" s="74" t="s">
        <v>8445</v>
      </c>
      <c r="B319" s="73">
        <v>3</v>
      </c>
      <c r="C319" s="89">
        <v>0</v>
      </c>
      <c r="D319" s="73" t="s">
        <v>287</v>
      </c>
      <c r="E319" s="73" t="b">
        <v>0</v>
      </c>
      <c r="F319" s="73" t="b">
        <v>0</v>
      </c>
      <c r="G319" s="73" t="b">
        <v>0</v>
      </c>
    </row>
    <row r="320" spans="1:7" ht="15">
      <c r="A320" s="74" t="s">
        <v>8480</v>
      </c>
      <c r="B320" s="73">
        <v>3</v>
      </c>
      <c r="C320" s="89">
        <v>0</v>
      </c>
      <c r="D320" s="73" t="s">
        <v>287</v>
      </c>
      <c r="E320" s="73" t="b">
        <v>0</v>
      </c>
      <c r="F320" s="73" t="b">
        <v>0</v>
      </c>
      <c r="G320" s="73" t="b">
        <v>0</v>
      </c>
    </row>
    <row r="321" spans="1:7" ht="15">
      <c r="A321" s="74" t="s">
        <v>8479</v>
      </c>
      <c r="B321" s="73">
        <v>3</v>
      </c>
      <c r="C321" s="89">
        <v>0</v>
      </c>
      <c r="D321" s="73" t="s">
        <v>287</v>
      </c>
      <c r="E321" s="73" t="b">
        <v>0</v>
      </c>
      <c r="F321" s="73" t="b">
        <v>0</v>
      </c>
      <c r="G321" s="73" t="b">
        <v>0</v>
      </c>
    </row>
    <row r="322" spans="1:7" ht="15">
      <c r="A322" s="74" t="s">
        <v>8478</v>
      </c>
      <c r="B322" s="73">
        <v>3</v>
      </c>
      <c r="C322" s="89">
        <v>0</v>
      </c>
      <c r="D322" s="73" t="s">
        <v>287</v>
      </c>
      <c r="E322" s="73" t="b">
        <v>0</v>
      </c>
      <c r="F322" s="73" t="b">
        <v>0</v>
      </c>
      <c r="G322" s="73" t="b">
        <v>0</v>
      </c>
    </row>
    <row r="323" spans="1:7" ht="15">
      <c r="A323" s="74" t="s">
        <v>8477</v>
      </c>
      <c r="B323" s="73">
        <v>3</v>
      </c>
      <c r="C323" s="89">
        <v>0</v>
      </c>
      <c r="D323" s="73" t="s">
        <v>287</v>
      </c>
      <c r="E323" s="73" t="b">
        <v>0</v>
      </c>
      <c r="F323" s="73" t="b">
        <v>0</v>
      </c>
      <c r="G323" s="73" t="b">
        <v>0</v>
      </c>
    </row>
    <row r="324" spans="1:7" ht="15">
      <c r="A324" s="74" t="s">
        <v>8476</v>
      </c>
      <c r="B324" s="73">
        <v>3</v>
      </c>
      <c r="C324" s="89">
        <v>0</v>
      </c>
      <c r="D324" s="73" t="s">
        <v>287</v>
      </c>
      <c r="E324" s="73" t="b">
        <v>0</v>
      </c>
      <c r="F324" s="73" t="b">
        <v>0</v>
      </c>
      <c r="G324" s="73" t="b">
        <v>0</v>
      </c>
    </row>
    <row r="325" spans="1:7" ht="15">
      <c r="A325" s="74" t="s">
        <v>8475</v>
      </c>
      <c r="B325" s="73">
        <v>3</v>
      </c>
      <c r="C325" s="89">
        <v>0</v>
      </c>
      <c r="D325" s="73" t="s">
        <v>287</v>
      </c>
      <c r="E325" s="73" t="b">
        <v>0</v>
      </c>
      <c r="F325" s="73" t="b">
        <v>0</v>
      </c>
      <c r="G325" s="73" t="b">
        <v>0</v>
      </c>
    </row>
    <row r="326" spans="1:7" ht="15">
      <c r="A326" s="74" t="s">
        <v>8474</v>
      </c>
      <c r="B326" s="73">
        <v>3</v>
      </c>
      <c r="C326" s="89">
        <v>0</v>
      </c>
      <c r="D326" s="73" t="s">
        <v>287</v>
      </c>
      <c r="E326" s="73" t="b">
        <v>0</v>
      </c>
      <c r="F326" s="73" t="b">
        <v>0</v>
      </c>
      <c r="G326" s="73" t="b">
        <v>0</v>
      </c>
    </row>
    <row r="327" spans="1:7" ht="15">
      <c r="A327" s="74" t="s">
        <v>8473</v>
      </c>
      <c r="B327" s="73">
        <v>3</v>
      </c>
      <c r="C327" s="89">
        <v>0</v>
      </c>
      <c r="D327" s="73" t="s">
        <v>287</v>
      </c>
      <c r="E327" s="73" t="b">
        <v>0</v>
      </c>
      <c r="F327" s="73" t="b">
        <v>0</v>
      </c>
      <c r="G327" s="73" t="b">
        <v>0</v>
      </c>
    </row>
    <row r="328" spans="1:7" ht="15">
      <c r="A328" s="74" t="s">
        <v>8472</v>
      </c>
      <c r="B328" s="73">
        <v>3</v>
      </c>
      <c r="C328" s="89">
        <v>0</v>
      </c>
      <c r="D328" s="73" t="s">
        <v>287</v>
      </c>
      <c r="E328" s="73" t="b">
        <v>0</v>
      </c>
      <c r="F328" s="73" t="b">
        <v>0</v>
      </c>
      <c r="G328" s="7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01C2C-EFCA-49CB-A0DF-FE9387F815DF}">
  <dimension ref="A1:L3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334</v>
      </c>
      <c r="B1" s="13" t="s">
        <v>335</v>
      </c>
      <c r="C1" s="13" t="s">
        <v>325</v>
      </c>
      <c r="D1" s="13" t="s">
        <v>329</v>
      </c>
      <c r="E1" s="13" t="s">
        <v>336</v>
      </c>
      <c r="F1" s="13" t="s">
        <v>144</v>
      </c>
      <c r="G1" s="13" t="s">
        <v>337</v>
      </c>
      <c r="H1" s="13" t="s">
        <v>338</v>
      </c>
      <c r="I1" s="13" t="s">
        <v>339</v>
      </c>
      <c r="J1" s="13" t="s">
        <v>340</v>
      </c>
      <c r="K1" s="13" t="s">
        <v>341</v>
      </c>
      <c r="L1" s="13" t="s">
        <v>342</v>
      </c>
    </row>
    <row r="2" spans="1:12" ht="15">
      <c r="A2" s="73" t="s">
        <v>8162</v>
      </c>
      <c r="B2" s="73" t="s">
        <v>8276</v>
      </c>
      <c r="C2" s="73">
        <v>4</v>
      </c>
      <c r="D2" s="89">
        <v>0.00588276479591059</v>
      </c>
      <c r="E2" s="89">
        <v>1.9069504078051818</v>
      </c>
      <c r="F2" s="73" t="s">
        <v>330</v>
      </c>
      <c r="G2" s="73" t="b">
        <v>0</v>
      </c>
      <c r="H2" s="73" t="b">
        <v>0</v>
      </c>
      <c r="I2" s="73" t="b">
        <v>0</v>
      </c>
      <c r="J2" s="73" t="b">
        <v>0</v>
      </c>
      <c r="K2" s="73" t="b">
        <v>0</v>
      </c>
      <c r="L2" s="73" t="b">
        <v>0</v>
      </c>
    </row>
    <row r="3" spans="1:12" ht="15">
      <c r="A3" s="74" t="s">
        <v>310</v>
      </c>
      <c r="B3" s="73" t="s">
        <v>305</v>
      </c>
      <c r="C3" s="73">
        <v>3</v>
      </c>
      <c r="D3" s="89">
        <v>0.005042016806722689</v>
      </c>
      <c r="E3" s="89">
        <v>1.7106557626612136</v>
      </c>
      <c r="F3" s="73" t="s">
        <v>330</v>
      </c>
      <c r="G3" s="73" t="b">
        <v>0</v>
      </c>
      <c r="H3" s="73" t="b">
        <v>0</v>
      </c>
      <c r="I3" s="73" t="b">
        <v>0</v>
      </c>
      <c r="J3" s="73" t="b">
        <v>0</v>
      </c>
      <c r="K3" s="73" t="b">
        <v>0</v>
      </c>
      <c r="L3" s="73" t="b">
        <v>0</v>
      </c>
    </row>
    <row r="4" spans="1:12" ht="15">
      <c r="A4" s="74" t="s">
        <v>305</v>
      </c>
      <c r="B4" s="73" t="s">
        <v>8156</v>
      </c>
      <c r="C4" s="73">
        <v>3</v>
      </c>
      <c r="D4" s="89">
        <v>0.005042016806722689</v>
      </c>
      <c r="E4" s="89">
        <v>1.7520484478194385</v>
      </c>
      <c r="F4" s="73" t="s">
        <v>330</v>
      </c>
      <c r="G4" s="73" t="b">
        <v>0</v>
      </c>
      <c r="H4" s="73" t="b">
        <v>0</v>
      </c>
      <c r="I4" s="73" t="b">
        <v>0</v>
      </c>
      <c r="J4" s="73" t="b">
        <v>0</v>
      </c>
      <c r="K4" s="73" t="b">
        <v>0</v>
      </c>
      <c r="L4" s="73" t="b">
        <v>0</v>
      </c>
    </row>
    <row r="5" spans="1:12" ht="15">
      <c r="A5" s="74" t="s">
        <v>315</v>
      </c>
      <c r="B5" s="73" t="s">
        <v>8147</v>
      </c>
      <c r="C5" s="73">
        <v>3</v>
      </c>
      <c r="D5" s="89">
        <v>0.005042016806722689</v>
      </c>
      <c r="E5" s="89">
        <v>2.274927193099776</v>
      </c>
      <c r="F5" s="73" t="s">
        <v>330</v>
      </c>
      <c r="G5" s="73" t="b">
        <v>0</v>
      </c>
      <c r="H5" s="73" t="b">
        <v>0</v>
      </c>
      <c r="I5" s="73" t="b">
        <v>0</v>
      </c>
      <c r="J5" s="73" t="b">
        <v>0</v>
      </c>
      <c r="K5" s="73" t="b">
        <v>0</v>
      </c>
      <c r="L5" s="73" t="b">
        <v>0</v>
      </c>
    </row>
    <row r="6" spans="1:12" ht="15">
      <c r="A6" s="74" t="s">
        <v>8370</v>
      </c>
      <c r="B6" s="73" t="s">
        <v>8382</v>
      </c>
      <c r="C6" s="73">
        <v>3</v>
      </c>
      <c r="D6" s="89">
        <v>0.005042016806722689</v>
      </c>
      <c r="E6" s="89">
        <v>1.7978059383801137</v>
      </c>
      <c r="F6" s="73" t="s">
        <v>330</v>
      </c>
      <c r="G6" s="73" t="b">
        <v>0</v>
      </c>
      <c r="H6" s="73" t="b">
        <v>0</v>
      </c>
      <c r="I6" s="73" t="b">
        <v>0</v>
      </c>
      <c r="J6" s="73" t="b">
        <v>0</v>
      </c>
      <c r="K6" s="73" t="b">
        <v>0</v>
      </c>
      <c r="L6" s="73" t="b">
        <v>0</v>
      </c>
    </row>
    <row r="7" spans="1:12" ht="15">
      <c r="A7" s="74" t="s">
        <v>8382</v>
      </c>
      <c r="B7" s="73" t="s">
        <v>8283</v>
      </c>
      <c r="C7" s="73">
        <v>3</v>
      </c>
      <c r="D7" s="89">
        <v>0.005042016806722689</v>
      </c>
      <c r="E7" s="89">
        <v>1.4298291530855192</v>
      </c>
      <c r="F7" s="73" t="s">
        <v>330</v>
      </c>
      <c r="G7" s="73" t="b">
        <v>0</v>
      </c>
      <c r="H7" s="73" t="b">
        <v>0</v>
      </c>
      <c r="I7" s="73" t="b">
        <v>0</v>
      </c>
      <c r="J7" s="73" t="b">
        <v>0</v>
      </c>
      <c r="K7" s="73" t="b">
        <v>0</v>
      </c>
      <c r="L7" s="73" t="b">
        <v>0</v>
      </c>
    </row>
    <row r="8" spans="1:12" ht="15">
      <c r="A8" s="74" t="s">
        <v>8188</v>
      </c>
      <c r="B8" s="73" t="s">
        <v>8265</v>
      </c>
      <c r="C8" s="73">
        <v>3</v>
      </c>
      <c r="D8" s="89">
        <v>0.005042016806722689</v>
      </c>
      <c r="E8" s="89">
        <v>1.848958460827495</v>
      </c>
      <c r="F8" s="73" t="s">
        <v>330</v>
      </c>
      <c r="G8" s="73" t="b">
        <v>0</v>
      </c>
      <c r="H8" s="73" t="b">
        <v>0</v>
      </c>
      <c r="I8" s="73" t="b">
        <v>0</v>
      </c>
      <c r="J8" s="73" t="b">
        <v>0</v>
      </c>
      <c r="K8" s="73" t="b">
        <v>0</v>
      </c>
      <c r="L8" s="73" t="b">
        <v>0</v>
      </c>
    </row>
    <row r="9" spans="1:12" ht="15">
      <c r="A9" s="74" t="s">
        <v>8265</v>
      </c>
      <c r="B9" s="73" t="s">
        <v>2101</v>
      </c>
      <c r="C9" s="73">
        <v>3</v>
      </c>
      <c r="D9" s="89">
        <v>0.005042016806722689</v>
      </c>
      <c r="E9" s="89">
        <v>1.9738971974357948</v>
      </c>
      <c r="F9" s="73" t="s">
        <v>330</v>
      </c>
      <c r="G9" s="73" t="b">
        <v>0</v>
      </c>
      <c r="H9" s="73" t="b">
        <v>0</v>
      </c>
      <c r="I9" s="73" t="b">
        <v>0</v>
      </c>
      <c r="J9" s="73" t="b">
        <v>1</v>
      </c>
      <c r="K9" s="73" t="b">
        <v>0</v>
      </c>
      <c r="L9" s="73" t="b">
        <v>0</v>
      </c>
    </row>
    <row r="10" spans="1:12" ht="15">
      <c r="A10" s="74" t="s">
        <v>2101</v>
      </c>
      <c r="B10" s="73" t="s">
        <v>8189</v>
      </c>
      <c r="C10" s="73">
        <v>3</v>
      </c>
      <c r="D10" s="89">
        <v>0.005042016806722689</v>
      </c>
      <c r="E10" s="89">
        <v>2.274927193099776</v>
      </c>
      <c r="F10" s="73" t="s">
        <v>330</v>
      </c>
      <c r="G10" s="73" t="b">
        <v>1</v>
      </c>
      <c r="H10" s="73" t="b">
        <v>0</v>
      </c>
      <c r="I10" s="73" t="b">
        <v>0</v>
      </c>
      <c r="J10" s="73" t="b">
        <v>0</v>
      </c>
      <c r="K10" s="73" t="b">
        <v>0</v>
      </c>
      <c r="L10" s="73" t="b">
        <v>0</v>
      </c>
    </row>
    <row r="11" spans="1:12" ht="15">
      <c r="A11" s="74" t="s">
        <v>8189</v>
      </c>
      <c r="B11" s="73" t="s">
        <v>8196</v>
      </c>
      <c r="C11" s="73">
        <v>3</v>
      </c>
      <c r="D11" s="89">
        <v>0.005042016806722689</v>
      </c>
      <c r="E11" s="89">
        <v>2.149988456491476</v>
      </c>
      <c r="F11" s="73" t="s">
        <v>330</v>
      </c>
      <c r="G11" s="73" t="b">
        <v>0</v>
      </c>
      <c r="H11" s="73" t="b">
        <v>0</v>
      </c>
      <c r="I11" s="73" t="b">
        <v>0</v>
      </c>
      <c r="J11" s="73" t="b">
        <v>0</v>
      </c>
      <c r="K11" s="73" t="b">
        <v>0</v>
      </c>
      <c r="L11" s="73" t="b">
        <v>0</v>
      </c>
    </row>
    <row r="12" spans="1:12" ht="15">
      <c r="A12" s="74" t="s">
        <v>8196</v>
      </c>
      <c r="B12" s="73" t="s">
        <v>8757</v>
      </c>
      <c r="C12" s="73">
        <v>3</v>
      </c>
      <c r="D12" s="89">
        <v>0.005042016806722689</v>
      </c>
      <c r="E12" s="89">
        <v>1.9281397068751198</v>
      </c>
      <c r="F12" s="73" t="s">
        <v>330</v>
      </c>
      <c r="G12" s="73" t="b">
        <v>0</v>
      </c>
      <c r="H12" s="73" t="b">
        <v>0</v>
      </c>
      <c r="I12" s="73" t="b">
        <v>0</v>
      </c>
      <c r="J12" s="73" t="b">
        <v>0</v>
      </c>
      <c r="K12" s="73" t="b">
        <v>0</v>
      </c>
      <c r="L12" s="73" t="b">
        <v>0</v>
      </c>
    </row>
    <row r="13" spans="1:12" ht="15">
      <c r="A13" s="74" t="s">
        <v>8757</v>
      </c>
      <c r="B13" s="73" t="s">
        <v>8204</v>
      </c>
      <c r="C13" s="73">
        <v>3</v>
      </c>
      <c r="D13" s="89">
        <v>0.005042016806722689</v>
      </c>
      <c r="E13" s="89">
        <v>2.149988456491476</v>
      </c>
      <c r="F13" s="73" t="s">
        <v>330</v>
      </c>
      <c r="G13" s="73" t="b">
        <v>0</v>
      </c>
      <c r="H13" s="73" t="b">
        <v>0</v>
      </c>
      <c r="I13" s="73" t="b">
        <v>0</v>
      </c>
      <c r="J13" s="73" t="b">
        <v>0</v>
      </c>
      <c r="K13" s="73" t="b">
        <v>0</v>
      </c>
      <c r="L13" s="73" t="b">
        <v>0</v>
      </c>
    </row>
    <row r="14" spans="1:12" ht="15">
      <c r="A14" s="74" t="s">
        <v>8204</v>
      </c>
      <c r="B14" s="73" t="s">
        <v>8157</v>
      </c>
      <c r="C14" s="73">
        <v>3</v>
      </c>
      <c r="D14" s="89">
        <v>0.005042016806722689</v>
      </c>
      <c r="E14" s="89">
        <v>2.0530784434834195</v>
      </c>
      <c r="F14" s="73" t="s">
        <v>330</v>
      </c>
      <c r="G14" s="73" t="b">
        <v>0</v>
      </c>
      <c r="H14" s="73" t="b">
        <v>0</v>
      </c>
      <c r="I14" s="73" t="b">
        <v>0</v>
      </c>
      <c r="J14" s="73" t="b">
        <v>0</v>
      </c>
      <c r="K14" s="73" t="b">
        <v>0</v>
      </c>
      <c r="L14" s="73" t="b">
        <v>0</v>
      </c>
    </row>
    <row r="15" spans="1:12" ht="15">
      <c r="A15" s="74" t="s">
        <v>8157</v>
      </c>
      <c r="B15" s="73" t="s">
        <v>8142</v>
      </c>
      <c r="C15" s="73">
        <v>3</v>
      </c>
      <c r="D15" s="89">
        <v>0.005042016806722689</v>
      </c>
      <c r="E15" s="89">
        <v>1.6851016581888252</v>
      </c>
      <c r="F15" s="73" t="s">
        <v>330</v>
      </c>
      <c r="G15" s="73" t="b">
        <v>0</v>
      </c>
      <c r="H15" s="73" t="b">
        <v>0</v>
      </c>
      <c r="I15" s="73" t="b">
        <v>0</v>
      </c>
      <c r="J15" s="73" t="b">
        <v>0</v>
      </c>
      <c r="K15" s="73" t="b">
        <v>0</v>
      </c>
      <c r="L15" s="73" t="b">
        <v>0</v>
      </c>
    </row>
    <row r="16" spans="1:12" ht="15">
      <c r="A16" s="74" t="s">
        <v>8179</v>
      </c>
      <c r="B16" s="73" t="s">
        <v>8266</v>
      </c>
      <c r="C16" s="73">
        <v>3</v>
      </c>
      <c r="D16" s="89">
        <v>0.005042016806722689</v>
      </c>
      <c r="E16" s="89">
        <v>2.0530784434834195</v>
      </c>
      <c r="F16" s="73" t="s">
        <v>330</v>
      </c>
      <c r="G16" s="73" t="b">
        <v>0</v>
      </c>
      <c r="H16" s="73" t="b">
        <v>0</v>
      </c>
      <c r="I16" s="73" t="b">
        <v>0</v>
      </c>
      <c r="J16" s="73" t="b">
        <v>0</v>
      </c>
      <c r="K16" s="73" t="b">
        <v>0</v>
      </c>
      <c r="L16" s="73" t="b">
        <v>0</v>
      </c>
    </row>
    <row r="17" spans="1:12" ht="15">
      <c r="A17" s="74" t="s">
        <v>8266</v>
      </c>
      <c r="B17" s="73" t="s">
        <v>319</v>
      </c>
      <c r="C17" s="73">
        <v>3</v>
      </c>
      <c r="D17" s="89">
        <v>0.005042016806722689</v>
      </c>
      <c r="E17" s="89">
        <v>2.149988456491476</v>
      </c>
      <c r="F17" s="73" t="s">
        <v>330</v>
      </c>
      <c r="G17" s="73" t="b">
        <v>0</v>
      </c>
      <c r="H17" s="73" t="b">
        <v>0</v>
      </c>
      <c r="I17" s="73" t="b">
        <v>0</v>
      </c>
      <c r="J17" s="73" t="b">
        <v>0</v>
      </c>
      <c r="K17" s="73" t="b">
        <v>0</v>
      </c>
      <c r="L17" s="73" t="b">
        <v>0</v>
      </c>
    </row>
    <row r="18" spans="1:12" ht="15">
      <c r="A18" s="74" t="s">
        <v>319</v>
      </c>
      <c r="B18" s="73" t="s">
        <v>8760</v>
      </c>
      <c r="C18" s="73">
        <v>3</v>
      </c>
      <c r="D18" s="89">
        <v>0.005042016806722689</v>
      </c>
      <c r="E18" s="89">
        <v>2.149988456491476</v>
      </c>
      <c r="F18" s="73" t="s">
        <v>330</v>
      </c>
      <c r="G18" s="73" t="b">
        <v>0</v>
      </c>
      <c r="H18" s="73" t="b">
        <v>0</v>
      </c>
      <c r="I18" s="73" t="b">
        <v>0</v>
      </c>
      <c r="J18" s="73" t="b">
        <v>0</v>
      </c>
      <c r="K18" s="73" t="b">
        <v>0</v>
      </c>
      <c r="L18" s="73" t="b">
        <v>0</v>
      </c>
    </row>
    <row r="19" spans="1:12" ht="15">
      <c r="A19" s="74" t="s">
        <v>8760</v>
      </c>
      <c r="B19" s="73" t="s">
        <v>8265</v>
      </c>
      <c r="C19" s="73">
        <v>3</v>
      </c>
      <c r="D19" s="89">
        <v>0.005042016806722689</v>
      </c>
      <c r="E19" s="89">
        <v>1.9738971974357948</v>
      </c>
      <c r="F19" s="73" t="s">
        <v>330</v>
      </c>
      <c r="G19" s="73" t="b">
        <v>0</v>
      </c>
      <c r="H19" s="73" t="b">
        <v>0</v>
      </c>
      <c r="I19" s="73" t="b">
        <v>0</v>
      </c>
      <c r="J19" s="73" t="b">
        <v>0</v>
      </c>
      <c r="K19" s="73" t="b">
        <v>0</v>
      </c>
      <c r="L19" s="73" t="b">
        <v>0</v>
      </c>
    </row>
    <row r="20" spans="1:12" ht="15">
      <c r="A20" s="74" t="s">
        <v>8178</v>
      </c>
      <c r="B20" s="73" t="s">
        <v>8761</v>
      </c>
      <c r="C20" s="73">
        <v>3</v>
      </c>
      <c r="D20" s="89">
        <v>0.005042016806722689</v>
      </c>
      <c r="E20" s="89">
        <v>2.274927193099776</v>
      </c>
      <c r="F20" s="73" t="s">
        <v>330</v>
      </c>
      <c r="G20" s="73" t="b">
        <v>0</v>
      </c>
      <c r="H20" s="73" t="b">
        <v>0</v>
      </c>
      <c r="I20" s="73" t="b">
        <v>0</v>
      </c>
      <c r="J20" s="73" t="b">
        <v>0</v>
      </c>
      <c r="K20" s="73" t="b">
        <v>0</v>
      </c>
      <c r="L20" s="73" t="b">
        <v>0</v>
      </c>
    </row>
    <row r="21" spans="1:12" ht="15">
      <c r="A21" s="74" t="s">
        <v>8361</v>
      </c>
      <c r="B21" s="73" t="s">
        <v>8241</v>
      </c>
      <c r="C21" s="73">
        <v>3</v>
      </c>
      <c r="D21" s="89">
        <v>0.005042016806722689</v>
      </c>
      <c r="E21" s="89">
        <v>1.6851016581888252</v>
      </c>
      <c r="F21" s="73" t="s">
        <v>330</v>
      </c>
      <c r="G21" s="73" t="b">
        <v>0</v>
      </c>
      <c r="H21" s="73" t="b">
        <v>0</v>
      </c>
      <c r="I21" s="73" t="b">
        <v>0</v>
      </c>
      <c r="J21" s="73" t="b">
        <v>0</v>
      </c>
      <c r="K21" s="73" t="b">
        <v>0</v>
      </c>
      <c r="L21" s="73" t="b">
        <v>0</v>
      </c>
    </row>
    <row r="22" spans="1:12" ht="15">
      <c r="A22" s="74" t="s">
        <v>8241</v>
      </c>
      <c r="B22" s="73" t="s">
        <v>8762</v>
      </c>
      <c r="C22" s="73">
        <v>3</v>
      </c>
      <c r="D22" s="89">
        <v>0.005042016806722689</v>
      </c>
      <c r="E22" s="89">
        <v>2.0530784434834195</v>
      </c>
      <c r="F22" s="73" t="s">
        <v>330</v>
      </c>
      <c r="G22" s="73" t="b">
        <v>0</v>
      </c>
      <c r="H22" s="73" t="b">
        <v>0</v>
      </c>
      <c r="I22" s="73" t="b">
        <v>0</v>
      </c>
      <c r="J22" s="73" t="b">
        <v>0</v>
      </c>
      <c r="K22" s="73" t="b">
        <v>0</v>
      </c>
      <c r="L22" s="73" t="b">
        <v>0</v>
      </c>
    </row>
    <row r="23" spans="1:12" ht="15">
      <c r="A23" s="74" t="s">
        <v>8762</v>
      </c>
      <c r="B23" s="73" t="s">
        <v>8288</v>
      </c>
      <c r="C23" s="73">
        <v>3</v>
      </c>
      <c r="D23" s="89">
        <v>0.005042016806722689</v>
      </c>
      <c r="E23" s="89">
        <v>1.5479284651635137</v>
      </c>
      <c r="F23" s="73" t="s">
        <v>330</v>
      </c>
      <c r="G23" s="73" t="b">
        <v>0</v>
      </c>
      <c r="H23" s="73" t="b">
        <v>0</v>
      </c>
      <c r="I23" s="73" t="b">
        <v>0</v>
      </c>
      <c r="J23" s="73" t="b">
        <v>0</v>
      </c>
      <c r="K23" s="73" t="b">
        <v>0</v>
      </c>
      <c r="L23" s="73" t="b">
        <v>0</v>
      </c>
    </row>
    <row r="24" spans="1:12" ht="15">
      <c r="A24" s="74" t="s">
        <v>8288</v>
      </c>
      <c r="B24" s="73" t="s">
        <v>2527</v>
      </c>
      <c r="C24" s="73">
        <v>3</v>
      </c>
      <c r="D24" s="89">
        <v>0.005042016806722689</v>
      </c>
      <c r="E24" s="89">
        <v>1.6728672017718138</v>
      </c>
      <c r="F24" s="73" t="s">
        <v>330</v>
      </c>
      <c r="G24" s="73" t="b">
        <v>0</v>
      </c>
      <c r="H24" s="73" t="b">
        <v>0</v>
      </c>
      <c r="I24" s="73" t="b">
        <v>0</v>
      </c>
      <c r="J24" s="73" t="b">
        <v>1</v>
      </c>
      <c r="K24" s="73" t="b">
        <v>0</v>
      </c>
      <c r="L24" s="73" t="b">
        <v>0</v>
      </c>
    </row>
    <row r="25" spans="1:12" ht="15">
      <c r="A25" s="74" t="s">
        <v>2527</v>
      </c>
      <c r="B25" s="73" t="s">
        <v>8200</v>
      </c>
      <c r="C25" s="73">
        <v>3</v>
      </c>
      <c r="D25" s="89">
        <v>0.005042016806722689</v>
      </c>
      <c r="E25" s="89">
        <v>2.274927193099776</v>
      </c>
      <c r="F25" s="73" t="s">
        <v>330</v>
      </c>
      <c r="G25" s="73" t="b">
        <v>1</v>
      </c>
      <c r="H25" s="73" t="b">
        <v>0</v>
      </c>
      <c r="I25" s="73" t="b">
        <v>0</v>
      </c>
      <c r="J25" s="73" t="b">
        <v>0</v>
      </c>
      <c r="K25" s="73" t="b">
        <v>0</v>
      </c>
      <c r="L25" s="73" t="b">
        <v>0</v>
      </c>
    </row>
    <row r="26" spans="1:12" ht="15">
      <c r="A26" s="74" t="s">
        <v>8200</v>
      </c>
      <c r="B26" s="73" t="s">
        <v>8763</v>
      </c>
      <c r="C26" s="73">
        <v>3</v>
      </c>
      <c r="D26" s="89">
        <v>0.005042016806722689</v>
      </c>
      <c r="E26" s="89">
        <v>2.274927193099776</v>
      </c>
      <c r="F26" s="73" t="s">
        <v>330</v>
      </c>
      <c r="G26" s="73" t="b">
        <v>0</v>
      </c>
      <c r="H26" s="73" t="b">
        <v>0</v>
      </c>
      <c r="I26" s="73" t="b">
        <v>0</v>
      </c>
      <c r="J26" s="73" t="b">
        <v>0</v>
      </c>
      <c r="K26" s="73" t="b">
        <v>0</v>
      </c>
      <c r="L26" s="73" t="b">
        <v>0</v>
      </c>
    </row>
    <row r="27" spans="1:12" ht="15">
      <c r="A27" s="74" t="s">
        <v>8763</v>
      </c>
      <c r="B27" s="73" t="s">
        <v>8758</v>
      </c>
      <c r="C27" s="73">
        <v>3</v>
      </c>
      <c r="D27" s="89">
        <v>0.005042016806722689</v>
      </c>
      <c r="E27" s="89">
        <v>2.149988456491476</v>
      </c>
      <c r="F27" s="73" t="s">
        <v>330</v>
      </c>
      <c r="G27" s="73" t="b">
        <v>0</v>
      </c>
      <c r="H27" s="73" t="b">
        <v>0</v>
      </c>
      <c r="I27" s="73" t="b">
        <v>0</v>
      </c>
      <c r="J27" s="73" t="b">
        <v>0</v>
      </c>
      <c r="K27" s="73" t="b">
        <v>0</v>
      </c>
      <c r="L27" s="73" t="b">
        <v>0</v>
      </c>
    </row>
    <row r="28" spans="1:12" ht="15">
      <c r="A28" s="74" t="s">
        <v>8758</v>
      </c>
      <c r="B28" s="73" t="s">
        <v>8207</v>
      </c>
      <c r="C28" s="73">
        <v>3</v>
      </c>
      <c r="D28" s="89">
        <v>0.005042016806722689</v>
      </c>
      <c r="E28" s="89">
        <v>2.149988456491476</v>
      </c>
      <c r="F28" s="73" t="s">
        <v>330</v>
      </c>
      <c r="G28" s="73" t="b">
        <v>0</v>
      </c>
      <c r="H28" s="73" t="b">
        <v>0</v>
      </c>
      <c r="I28" s="73" t="b">
        <v>0</v>
      </c>
      <c r="J28" s="73" t="b">
        <v>0</v>
      </c>
      <c r="K28" s="73" t="b">
        <v>0</v>
      </c>
      <c r="L28" s="73" t="b">
        <v>0</v>
      </c>
    </row>
    <row r="29" spans="1:12" ht="15">
      <c r="A29" s="74" t="s">
        <v>8207</v>
      </c>
      <c r="B29" s="73" t="s">
        <v>8276</v>
      </c>
      <c r="C29" s="73">
        <v>3</v>
      </c>
      <c r="D29" s="89">
        <v>0.005042016806722689</v>
      </c>
      <c r="E29" s="89">
        <v>1.9069504078051818</v>
      </c>
      <c r="F29" s="73" t="s">
        <v>330</v>
      </c>
      <c r="G29" s="73" t="b">
        <v>0</v>
      </c>
      <c r="H29" s="73" t="b">
        <v>0</v>
      </c>
      <c r="I29" s="73" t="b">
        <v>0</v>
      </c>
      <c r="J29" s="73" t="b">
        <v>0</v>
      </c>
      <c r="K29" s="73" t="b">
        <v>0</v>
      </c>
      <c r="L29" s="73" t="b">
        <v>0</v>
      </c>
    </row>
    <row r="30" spans="1:12" ht="15">
      <c r="A30" s="74" t="s">
        <v>8276</v>
      </c>
      <c r="B30" s="73" t="s">
        <v>308</v>
      </c>
      <c r="C30" s="73">
        <v>3</v>
      </c>
      <c r="D30" s="89">
        <v>0.005042016806722689</v>
      </c>
      <c r="E30" s="89">
        <v>2.0250497198831763</v>
      </c>
      <c r="F30" s="73" t="s">
        <v>330</v>
      </c>
      <c r="G30" s="73" t="b">
        <v>0</v>
      </c>
      <c r="H30" s="73" t="b">
        <v>0</v>
      </c>
      <c r="I30" s="73" t="b">
        <v>0</v>
      </c>
      <c r="J30" s="73" t="b">
        <v>0</v>
      </c>
      <c r="K30" s="73" t="b">
        <v>0</v>
      </c>
      <c r="L30" s="73" t="b">
        <v>0</v>
      </c>
    </row>
    <row r="31" spans="1:12" ht="15">
      <c r="A31" s="74" t="s">
        <v>308</v>
      </c>
      <c r="B31" s="73" t="s">
        <v>305</v>
      </c>
      <c r="C31" s="73">
        <v>3</v>
      </c>
      <c r="D31" s="89">
        <v>0.005042016806722689</v>
      </c>
      <c r="E31" s="89">
        <v>1.5857170260529136</v>
      </c>
      <c r="F31" s="73" t="s">
        <v>330</v>
      </c>
      <c r="G31" s="73" t="b">
        <v>0</v>
      </c>
      <c r="H31" s="73" t="b">
        <v>0</v>
      </c>
      <c r="I31" s="73" t="b">
        <v>0</v>
      </c>
      <c r="J31" s="73" t="b">
        <v>0</v>
      </c>
      <c r="K31" s="73" t="b">
        <v>0</v>
      </c>
      <c r="L31" s="73" t="b">
        <v>0</v>
      </c>
    </row>
    <row r="32" spans="1:12" ht="15">
      <c r="A32" s="74" t="s">
        <v>305</v>
      </c>
      <c r="B32" s="73" t="s">
        <v>8363</v>
      </c>
      <c r="C32" s="73">
        <v>3</v>
      </c>
      <c r="D32" s="89">
        <v>0.005042016806722689</v>
      </c>
      <c r="E32" s="89">
        <v>1.7520484478194385</v>
      </c>
      <c r="F32" s="73" t="s">
        <v>330</v>
      </c>
      <c r="G32" s="73" t="b">
        <v>0</v>
      </c>
      <c r="H32" s="73" t="b">
        <v>0</v>
      </c>
      <c r="I32" s="73" t="b">
        <v>0</v>
      </c>
      <c r="J32" s="73" t="b">
        <v>0</v>
      </c>
      <c r="K32" s="73" t="b">
        <v>0</v>
      </c>
      <c r="L32" s="73" t="b">
        <v>0</v>
      </c>
    </row>
    <row r="33" spans="1:12" ht="15">
      <c r="A33" s="74" t="s">
        <v>8363</v>
      </c>
      <c r="B33" s="73" t="s">
        <v>8380</v>
      </c>
      <c r="C33" s="73">
        <v>3</v>
      </c>
      <c r="D33" s="89">
        <v>0.005042016806722689</v>
      </c>
      <c r="E33" s="89">
        <v>2.274927193099776</v>
      </c>
      <c r="F33" s="73" t="s">
        <v>330</v>
      </c>
      <c r="G33" s="73" t="b">
        <v>0</v>
      </c>
      <c r="H33" s="73" t="b">
        <v>0</v>
      </c>
      <c r="I33" s="73" t="b">
        <v>0</v>
      </c>
      <c r="J33" s="73" t="b">
        <v>0</v>
      </c>
      <c r="K33" s="73" t="b">
        <v>0</v>
      </c>
      <c r="L33" s="73" t="b">
        <v>0</v>
      </c>
    </row>
    <row r="34" spans="1:12" ht="15">
      <c r="A34" s="74" t="s">
        <v>8380</v>
      </c>
      <c r="B34" s="73" t="s">
        <v>8195</v>
      </c>
      <c r="C34" s="73">
        <v>3</v>
      </c>
      <c r="D34" s="89">
        <v>0.005042016806722689</v>
      </c>
      <c r="E34" s="89">
        <v>2.274927193099776</v>
      </c>
      <c r="F34" s="73" t="s">
        <v>330</v>
      </c>
      <c r="G34" s="73" t="b">
        <v>0</v>
      </c>
      <c r="H34" s="73" t="b">
        <v>0</v>
      </c>
      <c r="I34" s="73" t="b">
        <v>0</v>
      </c>
      <c r="J34" s="73" t="b">
        <v>0</v>
      </c>
      <c r="K34" s="73" t="b">
        <v>0</v>
      </c>
      <c r="L34" s="73" t="b">
        <v>0</v>
      </c>
    </row>
    <row r="35" spans="1:12" ht="15">
      <c r="A35" s="74" t="s">
        <v>8195</v>
      </c>
      <c r="B35" s="73" t="s">
        <v>8377</v>
      </c>
      <c r="C35" s="73">
        <v>3</v>
      </c>
      <c r="D35" s="89">
        <v>0.005042016806722689</v>
      </c>
      <c r="E35" s="89">
        <v>2.274927193099776</v>
      </c>
      <c r="F35" s="73" t="s">
        <v>330</v>
      </c>
      <c r="G35" s="73" t="b">
        <v>0</v>
      </c>
      <c r="H35" s="73" t="b">
        <v>0</v>
      </c>
      <c r="I35" s="73" t="b">
        <v>0</v>
      </c>
      <c r="J35" s="73" t="b">
        <v>0</v>
      </c>
      <c r="K35" s="73" t="b">
        <v>0</v>
      </c>
      <c r="L35" s="73" t="b">
        <v>0</v>
      </c>
    </row>
    <row r="36" spans="1:12" ht="15">
      <c r="A36" s="74" t="s">
        <v>8377</v>
      </c>
      <c r="B36" s="73" t="s">
        <v>8182</v>
      </c>
      <c r="C36" s="73">
        <v>3</v>
      </c>
      <c r="D36" s="89">
        <v>0.005042016806722689</v>
      </c>
      <c r="E36" s="89">
        <v>2.149988456491476</v>
      </c>
      <c r="F36" s="73" t="s">
        <v>330</v>
      </c>
      <c r="G36" s="73" t="b">
        <v>0</v>
      </c>
      <c r="H36" s="73" t="b">
        <v>0</v>
      </c>
      <c r="I36" s="73" t="b">
        <v>0</v>
      </c>
      <c r="J36" s="73" t="b">
        <v>0</v>
      </c>
      <c r="K36" s="73" t="b">
        <v>0</v>
      </c>
      <c r="L36" s="73" t="b">
        <v>0</v>
      </c>
    </row>
    <row r="37" spans="1:12" ht="15">
      <c r="A37" s="74" t="s">
        <v>8182</v>
      </c>
      <c r="B37" s="73" t="s">
        <v>8484</v>
      </c>
      <c r="C37" s="73">
        <v>3</v>
      </c>
      <c r="D37" s="89">
        <v>0.005042016806722689</v>
      </c>
      <c r="E37" s="89">
        <v>2.149988456491476</v>
      </c>
      <c r="F37" s="73" t="s">
        <v>330</v>
      </c>
      <c r="G37" s="73" t="b">
        <v>0</v>
      </c>
      <c r="H37" s="73" t="b">
        <v>0</v>
      </c>
      <c r="I37" s="73" t="b">
        <v>0</v>
      </c>
      <c r="J37" s="73" t="b">
        <v>0</v>
      </c>
      <c r="K37" s="73" t="b">
        <v>0</v>
      </c>
      <c r="L37" s="73" t="b">
        <v>0</v>
      </c>
    </row>
    <row r="38" spans="1:12" ht="15">
      <c r="A38" s="74" t="s">
        <v>8484</v>
      </c>
      <c r="B38" s="73" t="s">
        <v>8288</v>
      </c>
      <c r="C38" s="73">
        <v>3</v>
      </c>
      <c r="D38" s="89">
        <v>0.005042016806722689</v>
      </c>
      <c r="E38" s="89">
        <v>1.5479284651635137</v>
      </c>
      <c r="F38" s="73" t="s">
        <v>330</v>
      </c>
      <c r="G38" s="73" t="b">
        <v>0</v>
      </c>
      <c r="H38" s="73" t="b">
        <v>0</v>
      </c>
      <c r="I38" s="73" t="b">
        <v>0</v>
      </c>
      <c r="J38" s="73" t="b">
        <v>0</v>
      </c>
      <c r="K38" s="73" t="b">
        <v>0</v>
      </c>
      <c r="L38" s="73" t="b">
        <v>0</v>
      </c>
    </row>
    <row r="39" spans="1:12" ht="15">
      <c r="A39" s="74" t="s">
        <v>8288</v>
      </c>
      <c r="B39" s="73" t="s">
        <v>8483</v>
      </c>
      <c r="C39" s="73">
        <v>3</v>
      </c>
      <c r="D39" s="89">
        <v>0.005042016806722689</v>
      </c>
      <c r="E39" s="89">
        <v>1.5479284651635137</v>
      </c>
      <c r="F39" s="73" t="s">
        <v>330</v>
      </c>
      <c r="G39" s="73" t="b">
        <v>0</v>
      </c>
      <c r="H39" s="73" t="b">
        <v>0</v>
      </c>
      <c r="I39" s="73" t="b">
        <v>0</v>
      </c>
      <c r="J39" s="73" t="b">
        <v>0</v>
      </c>
      <c r="K39" s="73" t="b">
        <v>0</v>
      </c>
      <c r="L39" s="73" t="b">
        <v>0</v>
      </c>
    </row>
    <row r="40" spans="1:12" ht="15">
      <c r="A40" s="74" t="s">
        <v>8154</v>
      </c>
      <c r="B40" s="73" t="s">
        <v>8171</v>
      </c>
      <c r="C40" s="73">
        <v>3</v>
      </c>
      <c r="D40" s="89">
        <v>0.005042016806722689</v>
      </c>
      <c r="E40" s="89">
        <v>2.0530784434834195</v>
      </c>
      <c r="F40" s="73" t="s">
        <v>330</v>
      </c>
      <c r="G40" s="73" t="b">
        <v>0</v>
      </c>
      <c r="H40" s="73" t="b">
        <v>0</v>
      </c>
      <c r="I40" s="73" t="b">
        <v>0</v>
      </c>
      <c r="J40" s="73" t="b">
        <v>0</v>
      </c>
      <c r="K40" s="73" t="b">
        <v>0</v>
      </c>
      <c r="L40" s="73" t="b">
        <v>0</v>
      </c>
    </row>
    <row r="41" spans="1:12" ht="15">
      <c r="A41" s="74" t="s">
        <v>8171</v>
      </c>
      <c r="B41" s="73" t="s">
        <v>8146</v>
      </c>
      <c r="C41" s="73">
        <v>3</v>
      </c>
      <c r="D41" s="89">
        <v>0.005042016806722689</v>
      </c>
      <c r="E41" s="89">
        <v>2.0530784434834195</v>
      </c>
      <c r="F41" s="73" t="s">
        <v>330</v>
      </c>
      <c r="G41" s="73" t="b">
        <v>0</v>
      </c>
      <c r="H41" s="73" t="b">
        <v>0</v>
      </c>
      <c r="I41" s="73" t="b">
        <v>0</v>
      </c>
      <c r="J41" s="73" t="b">
        <v>0</v>
      </c>
      <c r="K41" s="73" t="b">
        <v>0</v>
      </c>
      <c r="L41" s="73" t="b">
        <v>0</v>
      </c>
    </row>
    <row r="42" spans="1:12" ht="15">
      <c r="A42" s="74" t="s">
        <v>8146</v>
      </c>
      <c r="B42" s="73" t="s">
        <v>8243</v>
      </c>
      <c r="C42" s="73">
        <v>3</v>
      </c>
      <c r="D42" s="89">
        <v>0.005042016806722689</v>
      </c>
      <c r="E42" s="89">
        <v>2.274927193099776</v>
      </c>
      <c r="F42" s="73" t="s">
        <v>330</v>
      </c>
      <c r="G42" s="73" t="b">
        <v>0</v>
      </c>
      <c r="H42" s="73" t="b">
        <v>0</v>
      </c>
      <c r="I42" s="73" t="b">
        <v>0</v>
      </c>
      <c r="J42" s="73" t="b">
        <v>0</v>
      </c>
      <c r="K42" s="73" t="b">
        <v>0</v>
      </c>
      <c r="L42" s="73" t="b">
        <v>0</v>
      </c>
    </row>
    <row r="43" spans="1:12" ht="15">
      <c r="A43" s="74" t="s">
        <v>8243</v>
      </c>
      <c r="B43" s="73" t="s">
        <v>8155</v>
      </c>
      <c r="C43" s="73">
        <v>3</v>
      </c>
      <c r="D43" s="89">
        <v>0.005042016806722689</v>
      </c>
      <c r="E43" s="89">
        <v>2.274927193099776</v>
      </c>
      <c r="F43" s="73" t="s">
        <v>330</v>
      </c>
      <c r="G43" s="73" t="b">
        <v>0</v>
      </c>
      <c r="H43" s="73" t="b">
        <v>0</v>
      </c>
      <c r="I43" s="73" t="b">
        <v>0</v>
      </c>
      <c r="J43" s="73" t="b">
        <v>0</v>
      </c>
      <c r="K43" s="73" t="b">
        <v>0</v>
      </c>
      <c r="L43" s="73" t="b">
        <v>0</v>
      </c>
    </row>
    <row r="44" spans="1:12" ht="15">
      <c r="A44" s="74" t="s">
        <v>8155</v>
      </c>
      <c r="B44" s="73" t="s">
        <v>5235</v>
      </c>
      <c r="C44" s="73">
        <v>3</v>
      </c>
      <c r="D44" s="89">
        <v>0.005042016806722689</v>
      </c>
      <c r="E44" s="89">
        <v>2.274927193099776</v>
      </c>
      <c r="F44" s="73" t="s">
        <v>330</v>
      </c>
      <c r="G44" s="73" t="b">
        <v>0</v>
      </c>
      <c r="H44" s="73" t="b">
        <v>0</v>
      </c>
      <c r="I44" s="73" t="b">
        <v>0</v>
      </c>
      <c r="J44" s="73" t="b">
        <v>0</v>
      </c>
      <c r="K44" s="73" t="b">
        <v>1</v>
      </c>
      <c r="L44" s="73" t="b">
        <v>0</v>
      </c>
    </row>
    <row r="45" spans="1:12" ht="15">
      <c r="A45" s="74" t="s">
        <v>5235</v>
      </c>
      <c r="B45" s="73" t="s">
        <v>8764</v>
      </c>
      <c r="C45" s="73">
        <v>3</v>
      </c>
      <c r="D45" s="89">
        <v>0.005042016806722689</v>
      </c>
      <c r="E45" s="89">
        <v>2.274927193099776</v>
      </c>
      <c r="F45" s="73" t="s">
        <v>330</v>
      </c>
      <c r="G45" s="73" t="b">
        <v>0</v>
      </c>
      <c r="H45" s="73" t="b">
        <v>1</v>
      </c>
      <c r="I45" s="73" t="b">
        <v>0</v>
      </c>
      <c r="J45" s="73" t="b">
        <v>0</v>
      </c>
      <c r="K45" s="73" t="b">
        <v>0</v>
      </c>
      <c r="L45" s="73" t="b">
        <v>0</v>
      </c>
    </row>
    <row r="46" spans="1:12" ht="15">
      <c r="A46" s="74" t="s">
        <v>8764</v>
      </c>
      <c r="B46" s="73" t="s">
        <v>8288</v>
      </c>
      <c r="C46" s="73">
        <v>3</v>
      </c>
      <c r="D46" s="89">
        <v>0.005042016806722689</v>
      </c>
      <c r="E46" s="89">
        <v>1.5479284651635137</v>
      </c>
      <c r="F46" s="73" t="s">
        <v>330</v>
      </c>
      <c r="G46" s="73" t="b">
        <v>0</v>
      </c>
      <c r="H46" s="73" t="b">
        <v>0</v>
      </c>
      <c r="I46" s="73" t="b">
        <v>0</v>
      </c>
      <c r="J46" s="73" t="b">
        <v>0</v>
      </c>
      <c r="K46" s="73" t="b">
        <v>0</v>
      </c>
      <c r="L46" s="73" t="b">
        <v>0</v>
      </c>
    </row>
    <row r="47" spans="1:12" ht="15">
      <c r="A47" s="74" t="s">
        <v>8288</v>
      </c>
      <c r="B47" s="73" t="s">
        <v>8481</v>
      </c>
      <c r="C47" s="73">
        <v>3</v>
      </c>
      <c r="D47" s="89">
        <v>0.005042016806722689</v>
      </c>
      <c r="E47" s="89">
        <v>1.6728672017718138</v>
      </c>
      <c r="F47" s="73" t="s">
        <v>330</v>
      </c>
      <c r="G47" s="73" t="b">
        <v>0</v>
      </c>
      <c r="H47" s="73" t="b">
        <v>0</v>
      </c>
      <c r="I47" s="73" t="b">
        <v>0</v>
      </c>
      <c r="J47" s="73" t="b">
        <v>0</v>
      </c>
      <c r="K47" s="73" t="b">
        <v>0</v>
      </c>
      <c r="L47" s="73" t="b">
        <v>0</v>
      </c>
    </row>
    <row r="48" spans="1:12" ht="15">
      <c r="A48" s="74" t="s">
        <v>8481</v>
      </c>
      <c r="B48" s="73" t="s">
        <v>8445</v>
      </c>
      <c r="C48" s="73">
        <v>3</v>
      </c>
      <c r="D48" s="89">
        <v>0.005042016806722689</v>
      </c>
      <c r="E48" s="89">
        <v>2.274927193099776</v>
      </c>
      <c r="F48" s="73" t="s">
        <v>330</v>
      </c>
      <c r="G48" s="73" t="b">
        <v>0</v>
      </c>
      <c r="H48" s="73" t="b">
        <v>0</v>
      </c>
      <c r="I48" s="73" t="b">
        <v>0</v>
      </c>
      <c r="J48" s="73" t="b">
        <v>0</v>
      </c>
      <c r="K48" s="73" t="b">
        <v>0</v>
      </c>
      <c r="L48" s="73" t="b">
        <v>0</v>
      </c>
    </row>
    <row r="49" spans="1:12" ht="15">
      <c r="A49" s="74" t="s">
        <v>8445</v>
      </c>
      <c r="B49" s="73" t="s">
        <v>8480</v>
      </c>
      <c r="C49" s="73">
        <v>3</v>
      </c>
      <c r="D49" s="89">
        <v>0.005042016806722689</v>
      </c>
      <c r="E49" s="89">
        <v>2.274927193099776</v>
      </c>
      <c r="F49" s="73" t="s">
        <v>330</v>
      </c>
      <c r="G49" s="73" t="b">
        <v>0</v>
      </c>
      <c r="H49" s="73" t="b">
        <v>0</v>
      </c>
      <c r="I49" s="73" t="b">
        <v>0</v>
      </c>
      <c r="J49" s="73" t="b">
        <v>0</v>
      </c>
      <c r="K49" s="73" t="b">
        <v>0</v>
      </c>
      <c r="L49" s="73" t="b">
        <v>0</v>
      </c>
    </row>
    <row r="50" spans="1:12" ht="15">
      <c r="A50" s="74" t="s">
        <v>8480</v>
      </c>
      <c r="B50" s="73" t="s">
        <v>8479</v>
      </c>
      <c r="C50" s="73">
        <v>3</v>
      </c>
      <c r="D50" s="89">
        <v>0.005042016806722689</v>
      </c>
      <c r="E50" s="89">
        <v>2.274927193099776</v>
      </c>
      <c r="F50" s="73" t="s">
        <v>330</v>
      </c>
      <c r="G50" s="73" t="b">
        <v>0</v>
      </c>
      <c r="H50" s="73" t="b">
        <v>0</v>
      </c>
      <c r="I50" s="73" t="b">
        <v>0</v>
      </c>
      <c r="J50" s="73" t="b">
        <v>0</v>
      </c>
      <c r="K50" s="73" t="b">
        <v>0</v>
      </c>
      <c r="L50" s="73" t="b">
        <v>0</v>
      </c>
    </row>
    <row r="51" spans="1:12" ht="15">
      <c r="A51" s="74" t="s">
        <v>8479</v>
      </c>
      <c r="B51" s="73" t="s">
        <v>8478</v>
      </c>
      <c r="C51" s="73">
        <v>3</v>
      </c>
      <c r="D51" s="89">
        <v>0.005042016806722689</v>
      </c>
      <c r="E51" s="89">
        <v>2.274927193099776</v>
      </c>
      <c r="F51" s="73" t="s">
        <v>330</v>
      </c>
      <c r="G51" s="73" t="b">
        <v>0</v>
      </c>
      <c r="H51" s="73" t="b">
        <v>0</v>
      </c>
      <c r="I51" s="73" t="b">
        <v>0</v>
      </c>
      <c r="J51" s="73" t="b">
        <v>0</v>
      </c>
      <c r="K51" s="73" t="b">
        <v>0</v>
      </c>
      <c r="L51" s="73" t="b">
        <v>0</v>
      </c>
    </row>
    <row r="52" spans="1:12" ht="15">
      <c r="A52" s="74" t="s">
        <v>8478</v>
      </c>
      <c r="B52" s="73" t="s">
        <v>8477</v>
      </c>
      <c r="C52" s="73">
        <v>3</v>
      </c>
      <c r="D52" s="89">
        <v>0.005042016806722689</v>
      </c>
      <c r="E52" s="89">
        <v>2.274927193099776</v>
      </c>
      <c r="F52" s="73" t="s">
        <v>330</v>
      </c>
      <c r="G52" s="73" t="b">
        <v>0</v>
      </c>
      <c r="H52" s="73" t="b">
        <v>0</v>
      </c>
      <c r="I52" s="73" t="b">
        <v>0</v>
      </c>
      <c r="J52" s="73" t="b">
        <v>0</v>
      </c>
      <c r="K52" s="73" t="b">
        <v>0</v>
      </c>
      <c r="L52" s="73" t="b">
        <v>0</v>
      </c>
    </row>
    <row r="53" spans="1:12" ht="15">
      <c r="A53" s="74" t="s">
        <v>8477</v>
      </c>
      <c r="B53" s="73" t="s">
        <v>8476</v>
      </c>
      <c r="C53" s="73">
        <v>3</v>
      </c>
      <c r="D53" s="89">
        <v>0.005042016806722689</v>
      </c>
      <c r="E53" s="89">
        <v>2.274927193099776</v>
      </c>
      <c r="F53" s="73" t="s">
        <v>330</v>
      </c>
      <c r="G53" s="73" t="b">
        <v>0</v>
      </c>
      <c r="H53" s="73" t="b">
        <v>0</v>
      </c>
      <c r="I53" s="73" t="b">
        <v>0</v>
      </c>
      <c r="J53" s="73" t="b">
        <v>0</v>
      </c>
      <c r="K53" s="73" t="b">
        <v>0</v>
      </c>
      <c r="L53" s="73" t="b">
        <v>0</v>
      </c>
    </row>
    <row r="54" spans="1:12" ht="15">
      <c r="A54" s="74" t="s">
        <v>8476</v>
      </c>
      <c r="B54" s="73" t="s">
        <v>8475</v>
      </c>
      <c r="C54" s="73">
        <v>3</v>
      </c>
      <c r="D54" s="89">
        <v>0.005042016806722689</v>
      </c>
      <c r="E54" s="89">
        <v>2.274927193099776</v>
      </c>
      <c r="F54" s="73" t="s">
        <v>330</v>
      </c>
      <c r="G54" s="73" t="b">
        <v>0</v>
      </c>
      <c r="H54" s="73" t="b">
        <v>0</v>
      </c>
      <c r="I54" s="73" t="b">
        <v>0</v>
      </c>
      <c r="J54" s="73" t="b">
        <v>0</v>
      </c>
      <c r="K54" s="73" t="b">
        <v>0</v>
      </c>
      <c r="L54" s="73" t="b">
        <v>0</v>
      </c>
    </row>
    <row r="55" spans="1:12" ht="15">
      <c r="A55" s="74" t="s">
        <v>8475</v>
      </c>
      <c r="B55" s="73" t="s">
        <v>8474</v>
      </c>
      <c r="C55" s="73">
        <v>3</v>
      </c>
      <c r="D55" s="89">
        <v>0.005042016806722689</v>
      </c>
      <c r="E55" s="89">
        <v>2.274927193099776</v>
      </c>
      <c r="F55" s="73" t="s">
        <v>330</v>
      </c>
      <c r="G55" s="73" t="b">
        <v>0</v>
      </c>
      <c r="H55" s="73" t="b">
        <v>0</v>
      </c>
      <c r="I55" s="73" t="b">
        <v>0</v>
      </c>
      <c r="J55" s="73" t="b">
        <v>0</v>
      </c>
      <c r="K55" s="73" t="b">
        <v>0</v>
      </c>
      <c r="L55" s="73" t="b">
        <v>0</v>
      </c>
    </row>
    <row r="56" spans="1:12" ht="15">
      <c r="A56" s="74" t="s">
        <v>8474</v>
      </c>
      <c r="B56" s="73" t="s">
        <v>8473</v>
      </c>
      <c r="C56" s="73">
        <v>3</v>
      </c>
      <c r="D56" s="89">
        <v>0.005042016806722689</v>
      </c>
      <c r="E56" s="89">
        <v>2.149988456491476</v>
      </c>
      <c r="F56" s="73" t="s">
        <v>330</v>
      </c>
      <c r="G56" s="73" t="b">
        <v>0</v>
      </c>
      <c r="H56" s="73" t="b">
        <v>0</v>
      </c>
      <c r="I56" s="73" t="b">
        <v>0</v>
      </c>
      <c r="J56" s="73" t="b">
        <v>0</v>
      </c>
      <c r="K56" s="73" t="b">
        <v>0</v>
      </c>
      <c r="L56" s="73" t="b">
        <v>0</v>
      </c>
    </row>
    <row r="57" spans="1:12" ht="15">
      <c r="A57" s="74" t="s">
        <v>8473</v>
      </c>
      <c r="B57" s="73" t="s">
        <v>8472</v>
      </c>
      <c r="C57" s="73">
        <v>3</v>
      </c>
      <c r="D57" s="89">
        <v>0.005042016806722689</v>
      </c>
      <c r="E57" s="89">
        <v>2.149988456491476</v>
      </c>
      <c r="F57" s="73" t="s">
        <v>330</v>
      </c>
      <c r="G57" s="73" t="b">
        <v>0</v>
      </c>
      <c r="H57" s="73" t="b">
        <v>0</v>
      </c>
      <c r="I57" s="73" t="b">
        <v>0</v>
      </c>
      <c r="J57" s="73" t="b">
        <v>0</v>
      </c>
      <c r="K57" s="73" t="b">
        <v>0</v>
      </c>
      <c r="L57" s="73" t="b">
        <v>0</v>
      </c>
    </row>
    <row r="58" spans="1:12" ht="15">
      <c r="A58" s="74" t="s">
        <v>8381</v>
      </c>
      <c r="B58" s="73" t="s">
        <v>8186</v>
      </c>
      <c r="C58" s="73">
        <v>2</v>
      </c>
      <c r="D58" s="89">
        <v>0.003953247929598929</v>
      </c>
      <c r="E58" s="89">
        <v>2.4510184521554574</v>
      </c>
      <c r="F58" s="73" t="s">
        <v>330</v>
      </c>
      <c r="G58" s="73" t="b">
        <v>0</v>
      </c>
      <c r="H58" s="73" t="b">
        <v>0</v>
      </c>
      <c r="I58" s="73" t="b">
        <v>0</v>
      </c>
      <c r="J58" s="73" t="b">
        <v>0</v>
      </c>
      <c r="K58" s="73" t="b">
        <v>0</v>
      </c>
      <c r="L58" s="73" t="b">
        <v>0</v>
      </c>
    </row>
    <row r="59" spans="1:12" ht="15">
      <c r="A59" s="74" t="s">
        <v>8186</v>
      </c>
      <c r="B59" s="73" t="s">
        <v>310</v>
      </c>
      <c r="C59" s="73">
        <v>2</v>
      </c>
      <c r="D59" s="89">
        <v>0.003953247929598929</v>
      </c>
      <c r="E59" s="89">
        <v>2.4510184521554574</v>
      </c>
      <c r="F59" s="73" t="s">
        <v>330</v>
      </c>
      <c r="G59" s="73" t="b">
        <v>0</v>
      </c>
      <c r="H59" s="73" t="b">
        <v>0</v>
      </c>
      <c r="I59" s="73" t="b">
        <v>0</v>
      </c>
      <c r="J59" s="73" t="b">
        <v>0</v>
      </c>
      <c r="K59" s="73" t="b">
        <v>0</v>
      </c>
      <c r="L59" s="73" t="b">
        <v>0</v>
      </c>
    </row>
    <row r="60" spans="1:12" ht="15">
      <c r="A60" s="74" t="s">
        <v>8156</v>
      </c>
      <c r="B60" s="73" t="s">
        <v>242</v>
      </c>
      <c r="C60" s="73">
        <v>2</v>
      </c>
      <c r="D60" s="89">
        <v>0.003953247929598929</v>
      </c>
      <c r="E60" s="89">
        <v>1.7978059383801137</v>
      </c>
      <c r="F60" s="73" t="s">
        <v>330</v>
      </c>
      <c r="G60" s="73" t="b">
        <v>0</v>
      </c>
      <c r="H60" s="73" t="b">
        <v>0</v>
      </c>
      <c r="I60" s="73" t="b">
        <v>0</v>
      </c>
      <c r="J60" s="73" t="b">
        <v>0</v>
      </c>
      <c r="K60" s="73" t="b">
        <v>0</v>
      </c>
      <c r="L60" s="73" t="b">
        <v>0</v>
      </c>
    </row>
    <row r="61" spans="1:12" ht="15">
      <c r="A61" s="74" t="s">
        <v>242</v>
      </c>
      <c r="B61" s="73" t="s">
        <v>315</v>
      </c>
      <c r="C61" s="73">
        <v>2</v>
      </c>
      <c r="D61" s="89">
        <v>0.003953247929598929</v>
      </c>
      <c r="E61" s="89">
        <v>1.7978059383801137</v>
      </c>
      <c r="F61" s="73" t="s">
        <v>330</v>
      </c>
      <c r="G61" s="73" t="b">
        <v>0</v>
      </c>
      <c r="H61" s="73" t="b">
        <v>0</v>
      </c>
      <c r="I61" s="73" t="b">
        <v>0</v>
      </c>
      <c r="J61" s="73" t="b">
        <v>0</v>
      </c>
      <c r="K61" s="73" t="b">
        <v>0</v>
      </c>
      <c r="L61" s="73" t="b">
        <v>0</v>
      </c>
    </row>
    <row r="62" spans="1:12" ht="15">
      <c r="A62" s="74" t="s">
        <v>8382</v>
      </c>
      <c r="B62" s="73" t="s">
        <v>8206</v>
      </c>
      <c r="C62" s="73">
        <v>2</v>
      </c>
      <c r="D62" s="89">
        <v>0.003953247929598929</v>
      </c>
      <c r="E62" s="89">
        <v>1.4967759427161325</v>
      </c>
      <c r="F62" s="73" t="s">
        <v>330</v>
      </c>
      <c r="G62" s="73" t="b">
        <v>0</v>
      </c>
      <c r="H62" s="73" t="b">
        <v>0</v>
      </c>
      <c r="I62" s="73" t="b">
        <v>0</v>
      </c>
      <c r="J62" s="73" t="b">
        <v>0</v>
      </c>
      <c r="K62" s="73" t="b">
        <v>0</v>
      </c>
      <c r="L62" s="73" t="b">
        <v>0</v>
      </c>
    </row>
    <row r="63" spans="1:12" ht="15">
      <c r="A63" s="74" t="s">
        <v>8360</v>
      </c>
      <c r="B63" s="73" t="s">
        <v>8171</v>
      </c>
      <c r="C63" s="73">
        <v>2</v>
      </c>
      <c r="D63" s="89">
        <v>0.003953247929598929</v>
      </c>
      <c r="E63" s="89">
        <v>2.0530784434834195</v>
      </c>
      <c r="F63" s="73" t="s">
        <v>330</v>
      </c>
      <c r="G63" s="73" t="b">
        <v>0</v>
      </c>
      <c r="H63" s="73" t="b">
        <v>0</v>
      </c>
      <c r="I63" s="73" t="b">
        <v>0</v>
      </c>
      <c r="J63" s="73" t="b">
        <v>0</v>
      </c>
      <c r="K63" s="73" t="b">
        <v>0</v>
      </c>
      <c r="L63" s="73" t="b">
        <v>0</v>
      </c>
    </row>
    <row r="64" spans="1:12" ht="15">
      <c r="A64" s="74" t="s">
        <v>8171</v>
      </c>
      <c r="B64" s="73" t="s">
        <v>8149</v>
      </c>
      <c r="C64" s="73">
        <v>2</v>
      </c>
      <c r="D64" s="89">
        <v>0.003953247929598929</v>
      </c>
      <c r="E64" s="89">
        <v>2.0530784434834195</v>
      </c>
      <c r="F64" s="73" t="s">
        <v>330</v>
      </c>
      <c r="G64" s="73" t="b">
        <v>0</v>
      </c>
      <c r="H64" s="73" t="b">
        <v>0</v>
      </c>
      <c r="I64" s="73" t="b">
        <v>0</v>
      </c>
      <c r="J64" s="73" t="b">
        <v>0</v>
      </c>
      <c r="K64" s="73" t="b">
        <v>0</v>
      </c>
      <c r="L64" s="73" t="b">
        <v>0</v>
      </c>
    </row>
    <row r="65" spans="1:12" ht="15">
      <c r="A65" s="74" t="s">
        <v>8149</v>
      </c>
      <c r="B65" s="73" t="s">
        <v>8162</v>
      </c>
      <c r="C65" s="73">
        <v>2</v>
      </c>
      <c r="D65" s="89">
        <v>0.003953247929598929</v>
      </c>
      <c r="E65" s="89">
        <v>1.7520484478194385</v>
      </c>
      <c r="F65" s="73" t="s">
        <v>330</v>
      </c>
      <c r="G65" s="73" t="b">
        <v>0</v>
      </c>
      <c r="H65" s="73" t="b">
        <v>0</v>
      </c>
      <c r="I65" s="73" t="b">
        <v>0</v>
      </c>
      <c r="J65" s="73" t="b">
        <v>0</v>
      </c>
      <c r="K65" s="73" t="b">
        <v>0</v>
      </c>
      <c r="L65" s="73" t="b">
        <v>0</v>
      </c>
    </row>
    <row r="66" spans="1:12" ht="15">
      <c r="A66" s="74" t="s">
        <v>8149</v>
      </c>
      <c r="B66" s="73" t="s">
        <v>8143</v>
      </c>
      <c r="C66" s="73">
        <v>2</v>
      </c>
      <c r="D66" s="89">
        <v>0.003953247929598929</v>
      </c>
      <c r="E66" s="89">
        <v>2.0530784434834195</v>
      </c>
      <c r="F66" s="73" t="s">
        <v>330</v>
      </c>
      <c r="G66" s="73" t="b">
        <v>0</v>
      </c>
      <c r="H66" s="73" t="b">
        <v>0</v>
      </c>
      <c r="I66" s="73" t="b">
        <v>0</v>
      </c>
      <c r="J66" s="73" t="b">
        <v>0</v>
      </c>
      <c r="K66" s="73" t="b">
        <v>0</v>
      </c>
      <c r="L66" s="73" t="b">
        <v>0</v>
      </c>
    </row>
    <row r="67" spans="1:12" ht="15">
      <c r="A67" s="74" t="s">
        <v>8143</v>
      </c>
      <c r="B67" s="73" t="s">
        <v>8283</v>
      </c>
      <c r="C67" s="73">
        <v>2</v>
      </c>
      <c r="D67" s="89">
        <v>0.003953247929598929</v>
      </c>
      <c r="E67" s="89">
        <v>1.9069504078051818</v>
      </c>
      <c r="F67" s="73" t="s">
        <v>330</v>
      </c>
      <c r="G67" s="73" t="b">
        <v>0</v>
      </c>
      <c r="H67" s="73" t="b">
        <v>0</v>
      </c>
      <c r="I67" s="73" t="b">
        <v>0</v>
      </c>
      <c r="J67" s="73" t="b">
        <v>0</v>
      </c>
      <c r="K67" s="73" t="b">
        <v>0</v>
      </c>
      <c r="L67" s="73" t="b">
        <v>0</v>
      </c>
    </row>
    <row r="68" spans="1:12" ht="15">
      <c r="A68" s="74" t="s">
        <v>8283</v>
      </c>
      <c r="B68" s="73" t="s">
        <v>242</v>
      </c>
      <c r="C68" s="73">
        <v>2</v>
      </c>
      <c r="D68" s="89">
        <v>0.003953247929598929</v>
      </c>
      <c r="E68" s="89">
        <v>1.4298291530855192</v>
      </c>
      <c r="F68" s="73" t="s">
        <v>330</v>
      </c>
      <c r="G68" s="73" t="b">
        <v>0</v>
      </c>
      <c r="H68" s="73" t="b">
        <v>0</v>
      </c>
      <c r="I68" s="73" t="b">
        <v>0</v>
      </c>
      <c r="J68" s="73" t="b">
        <v>0</v>
      </c>
      <c r="K68" s="73" t="b">
        <v>0</v>
      </c>
      <c r="L68" s="73" t="b">
        <v>0</v>
      </c>
    </row>
    <row r="69" spans="1:12" ht="15">
      <c r="A69" s="74" t="s">
        <v>242</v>
      </c>
      <c r="B69" s="73" t="s">
        <v>8361</v>
      </c>
      <c r="C69" s="73">
        <v>2</v>
      </c>
      <c r="D69" s="89">
        <v>0.003953247929598929</v>
      </c>
      <c r="E69" s="89">
        <v>1.7978059383801137</v>
      </c>
      <c r="F69" s="73" t="s">
        <v>330</v>
      </c>
      <c r="G69" s="73" t="b">
        <v>0</v>
      </c>
      <c r="H69" s="73" t="b">
        <v>0</v>
      </c>
      <c r="I69" s="73" t="b">
        <v>0</v>
      </c>
      <c r="J69" s="73" t="b">
        <v>0</v>
      </c>
      <c r="K69" s="73" t="b">
        <v>0</v>
      </c>
      <c r="L69" s="73" t="b">
        <v>0</v>
      </c>
    </row>
    <row r="70" spans="1:12" ht="15">
      <c r="A70" s="74" t="s">
        <v>8361</v>
      </c>
      <c r="B70" s="73" t="s">
        <v>8153</v>
      </c>
      <c r="C70" s="73">
        <v>2</v>
      </c>
      <c r="D70" s="89">
        <v>0.003953247929598929</v>
      </c>
      <c r="E70" s="89">
        <v>1.9069504078051818</v>
      </c>
      <c r="F70" s="73" t="s">
        <v>330</v>
      </c>
      <c r="G70" s="73" t="b">
        <v>0</v>
      </c>
      <c r="H70" s="73" t="b">
        <v>0</v>
      </c>
      <c r="I70" s="73" t="b">
        <v>0</v>
      </c>
      <c r="J70" s="73" t="b">
        <v>0</v>
      </c>
      <c r="K70" s="73" t="b">
        <v>0</v>
      </c>
      <c r="L70" s="73" t="b">
        <v>0</v>
      </c>
    </row>
    <row r="71" spans="1:12" ht="15">
      <c r="A71" s="74" t="s">
        <v>8153</v>
      </c>
      <c r="B71" s="73" t="s">
        <v>8271</v>
      </c>
      <c r="C71" s="73">
        <v>2</v>
      </c>
      <c r="D71" s="89">
        <v>0.003953247929598929</v>
      </c>
      <c r="E71" s="89">
        <v>2.4510184521554574</v>
      </c>
      <c r="F71" s="73" t="s">
        <v>330</v>
      </c>
      <c r="G71" s="73" t="b">
        <v>0</v>
      </c>
      <c r="H71" s="73" t="b">
        <v>0</v>
      </c>
      <c r="I71" s="73" t="b">
        <v>0</v>
      </c>
      <c r="J71" s="73" t="b">
        <v>0</v>
      </c>
      <c r="K71" s="73" t="b">
        <v>0</v>
      </c>
      <c r="L71" s="73" t="b">
        <v>0</v>
      </c>
    </row>
    <row r="72" spans="1:12" ht="15">
      <c r="A72" s="74" t="s">
        <v>8271</v>
      </c>
      <c r="B72" s="73" t="s">
        <v>8368</v>
      </c>
      <c r="C72" s="73">
        <v>2</v>
      </c>
      <c r="D72" s="89">
        <v>0.003953247929598929</v>
      </c>
      <c r="E72" s="89">
        <v>2.4510184521554574</v>
      </c>
      <c r="F72" s="73" t="s">
        <v>330</v>
      </c>
      <c r="G72" s="73" t="b">
        <v>0</v>
      </c>
      <c r="H72" s="73" t="b">
        <v>0</v>
      </c>
      <c r="I72" s="73" t="b">
        <v>0</v>
      </c>
      <c r="J72" s="73" t="b">
        <v>0</v>
      </c>
      <c r="K72" s="73" t="b">
        <v>0</v>
      </c>
      <c r="L72" s="73" t="b">
        <v>0</v>
      </c>
    </row>
    <row r="73" spans="1:12" ht="15">
      <c r="A73" s="74" t="s">
        <v>8368</v>
      </c>
      <c r="B73" s="73" t="s">
        <v>8374</v>
      </c>
      <c r="C73" s="73">
        <v>2</v>
      </c>
      <c r="D73" s="89">
        <v>0.003953247929598929</v>
      </c>
      <c r="E73" s="89">
        <v>2.4510184521554574</v>
      </c>
      <c r="F73" s="73" t="s">
        <v>330</v>
      </c>
      <c r="G73" s="73" t="b">
        <v>0</v>
      </c>
      <c r="H73" s="73" t="b">
        <v>0</v>
      </c>
      <c r="I73" s="73" t="b">
        <v>0</v>
      </c>
      <c r="J73" s="73" t="b">
        <v>0</v>
      </c>
      <c r="K73" s="73" t="b">
        <v>0</v>
      </c>
      <c r="L73" s="73" t="b">
        <v>0</v>
      </c>
    </row>
    <row r="74" spans="1:12" ht="15">
      <c r="A74" s="74" t="s">
        <v>8374</v>
      </c>
      <c r="B74" s="73" t="s">
        <v>2938</v>
      </c>
      <c r="C74" s="73">
        <v>2</v>
      </c>
      <c r="D74" s="89">
        <v>0.003953247929598929</v>
      </c>
      <c r="E74" s="89">
        <v>2.4510184521554574</v>
      </c>
      <c r="F74" s="73" t="s">
        <v>330</v>
      </c>
      <c r="G74" s="73" t="b">
        <v>0</v>
      </c>
      <c r="H74" s="73" t="b">
        <v>0</v>
      </c>
      <c r="I74" s="73" t="b">
        <v>0</v>
      </c>
      <c r="J74" s="73" t="b">
        <v>1</v>
      </c>
      <c r="K74" s="73" t="b">
        <v>0</v>
      </c>
      <c r="L74" s="73" t="b">
        <v>0</v>
      </c>
    </row>
    <row r="75" spans="1:12" ht="15">
      <c r="A75" s="74" t="s">
        <v>2938</v>
      </c>
      <c r="B75" s="73" t="s">
        <v>8371</v>
      </c>
      <c r="C75" s="73">
        <v>2</v>
      </c>
      <c r="D75" s="89">
        <v>0.003953247929598929</v>
      </c>
      <c r="E75" s="89">
        <v>2.4510184521554574</v>
      </c>
      <c r="F75" s="73" t="s">
        <v>330</v>
      </c>
      <c r="G75" s="73" t="b">
        <v>1</v>
      </c>
      <c r="H75" s="73" t="b">
        <v>0</v>
      </c>
      <c r="I75" s="73" t="b">
        <v>0</v>
      </c>
      <c r="J75" s="73" t="b">
        <v>0</v>
      </c>
      <c r="K75" s="73" t="b">
        <v>0</v>
      </c>
      <c r="L75" s="73" t="b">
        <v>0</v>
      </c>
    </row>
    <row r="76" spans="1:12" ht="15">
      <c r="A76" s="74" t="s">
        <v>8371</v>
      </c>
      <c r="B76" s="73" t="s">
        <v>2516</v>
      </c>
      <c r="C76" s="73">
        <v>2</v>
      </c>
      <c r="D76" s="89">
        <v>0.003953247929598929</v>
      </c>
      <c r="E76" s="89">
        <v>2.4510184521554574</v>
      </c>
      <c r="F76" s="73" t="s">
        <v>330</v>
      </c>
      <c r="G76" s="73" t="b">
        <v>0</v>
      </c>
      <c r="H76" s="73" t="b">
        <v>0</v>
      </c>
      <c r="I76" s="73" t="b">
        <v>0</v>
      </c>
      <c r="J76" s="73" t="b">
        <v>1</v>
      </c>
      <c r="K76" s="73" t="b">
        <v>0</v>
      </c>
      <c r="L76" s="73" t="b">
        <v>0</v>
      </c>
    </row>
    <row r="77" spans="1:12" ht="15">
      <c r="A77" s="74" t="s">
        <v>2516</v>
      </c>
      <c r="B77" s="73" t="s">
        <v>8228</v>
      </c>
      <c r="C77" s="73">
        <v>2</v>
      </c>
      <c r="D77" s="89">
        <v>0.003953247929598929</v>
      </c>
      <c r="E77" s="89">
        <v>2.4510184521554574</v>
      </c>
      <c r="F77" s="73" t="s">
        <v>330</v>
      </c>
      <c r="G77" s="73" t="b">
        <v>1</v>
      </c>
      <c r="H77" s="73" t="b">
        <v>0</v>
      </c>
      <c r="I77" s="73" t="b">
        <v>0</v>
      </c>
      <c r="J77" s="73" t="b">
        <v>0</v>
      </c>
      <c r="K77" s="73" t="b">
        <v>0</v>
      </c>
      <c r="L77" s="73" t="b">
        <v>0</v>
      </c>
    </row>
    <row r="78" spans="1:12" ht="15">
      <c r="A78" s="74" t="s">
        <v>8228</v>
      </c>
      <c r="B78" s="73" t="s">
        <v>8151</v>
      </c>
      <c r="C78" s="73">
        <v>2</v>
      </c>
      <c r="D78" s="89">
        <v>0.003953247929598929</v>
      </c>
      <c r="E78" s="89">
        <v>2.4510184521554574</v>
      </c>
      <c r="F78" s="73" t="s">
        <v>330</v>
      </c>
      <c r="G78" s="73" t="b">
        <v>0</v>
      </c>
      <c r="H78" s="73" t="b">
        <v>0</v>
      </c>
      <c r="I78" s="73" t="b">
        <v>0</v>
      </c>
      <c r="J78" s="73" t="b">
        <v>0</v>
      </c>
      <c r="K78" s="73" t="b">
        <v>0</v>
      </c>
      <c r="L78" s="73" t="b">
        <v>0</v>
      </c>
    </row>
    <row r="79" spans="1:12" ht="15">
      <c r="A79" s="74" t="s">
        <v>8151</v>
      </c>
      <c r="B79" s="73" t="s">
        <v>8183</v>
      </c>
      <c r="C79" s="73">
        <v>2</v>
      </c>
      <c r="D79" s="89">
        <v>0.003953247929598929</v>
      </c>
      <c r="E79" s="89">
        <v>2.4510184521554574</v>
      </c>
      <c r="F79" s="73" t="s">
        <v>330</v>
      </c>
      <c r="G79" s="73" t="b">
        <v>0</v>
      </c>
      <c r="H79" s="73" t="b">
        <v>0</v>
      </c>
      <c r="I79" s="73" t="b">
        <v>0</v>
      </c>
      <c r="J79" s="73" t="b">
        <v>0</v>
      </c>
      <c r="K79" s="73" t="b">
        <v>0</v>
      </c>
      <c r="L79" s="73" t="b">
        <v>0</v>
      </c>
    </row>
    <row r="80" spans="1:12" ht="15">
      <c r="A80" s="74" t="s">
        <v>8183</v>
      </c>
      <c r="B80" s="73" t="s">
        <v>8192</v>
      </c>
      <c r="C80" s="73">
        <v>2</v>
      </c>
      <c r="D80" s="89">
        <v>0.003953247929598929</v>
      </c>
      <c r="E80" s="89">
        <v>2.4510184521554574</v>
      </c>
      <c r="F80" s="73" t="s">
        <v>330</v>
      </c>
      <c r="G80" s="73" t="b">
        <v>0</v>
      </c>
      <c r="H80" s="73" t="b">
        <v>0</v>
      </c>
      <c r="I80" s="73" t="b">
        <v>0</v>
      </c>
      <c r="J80" s="73" t="b">
        <v>0</v>
      </c>
      <c r="K80" s="73" t="b">
        <v>0</v>
      </c>
      <c r="L80" s="73" t="b">
        <v>0</v>
      </c>
    </row>
    <row r="81" spans="1:12" ht="15">
      <c r="A81" s="74" t="s">
        <v>8192</v>
      </c>
      <c r="B81" s="73" t="s">
        <v>8375</v>
      </c>
      <c r="C81" s="73">
        <v>2</v>
      </c>
      <c r="D81" s="89">
        <v>0.003953247929598929</v>
      </c>
      <c r="E81" s="89">
        <v>2.4510184521554574</v>
      </c>
      <c r="F81" s="73" t="s">
        <v>330</v>
      </c>
      <c r="G81" s="73" t="b">
        <v>0</v>
      </c>
      <c r="H81" s="73" t="b">
        <v>0</v>
      </c>
      <c r="I81" s="73" t="b">
        <v>0</v>
      </c>
      <c r="J81" s="73" t="b">
        <v>0</v>
      </c>
      <c r="K81" s="73" t="b">
        <v>0</v>
      </c>
      <c r="L81" s="73" t="b">
        <v>0</v>
      </c>
    </row>
    <row r="82" spans="1:12" ht="15">
      <c r="A82" s="74" t="s">
        <v>8375</v>
      </c>
      <c r="B82" s="73" t="s">
        <v>8144</v>
      </c>
      <c r="C82" s="73">
        <v>2</v>
      </c>
      <c r="D82" s="89">
        <v>0.003953247929598929</v>
      </c>
      <c r="E82" s="89">
        <v>2.4510184521554574</v>
      </c>
      <c r="F82" s="73" t="s">
        <v>330</v>
      </c>
      <c r="G82" s="73" t="b">
        <v>0</v>
      </c>
      <c r="H82" s="73" t="b">
        <v>0</v>
      </c>
      <c r="I82" s="73" t="b">
        <v>0</v>
      </c>
      <c r="J82" s="73" t="b">
        <v>0</v>
      </c>
      <c r="K82" s="73" t="b">
        <v>0</v>
      </c>
      <c r="L82" s="73" t="b">
        <v>0</v>
      </c>
    </row>
    <row r="83" spans="1:12" ht="15">
      <c r="A83" s="74" t="s">
        <v>8144</v>
      </c>
      <c r="B83" s="73" t="s">
        <v>8285</v>
      </c>
      <c r="C83" s="73">
        <v>2</v>
      </c>
      <c r="D83" s="89">
        <v>0.003953247929598929</v>
      </c>
      <c r="E83" s="89">
        <v>2.4510184521554574</v>
      </c>
      <c r="F83" s="73" t="s">
        <v>330</v>
      </c>
      <c r="G83" s="73" t="b">
        <v>0</v>
      </c>
      <c r="H83" s="73" t="b">
        <v>0</v>
      </c>
      <c r="I83" s="73" t="b">
        <v>0</v>
      </c>
      <c r="J83" s="73" t="b">
        <v>0</v>
      </c>
      <c r="K83" s="73" t="b">
        <v>0</v>
      </c>
      <c r="L83" s="73" t="b">
        <v>0</v>
      </c>
    </row>
    <row r="84" spans="1:12" ht="15">
      <c r="A84" s="74" t="s">
        <v>8142</v>
      </c>
      <c r="B84" s="73" t="s">
        <v>8179</v>
      </c>
      <c r="C84" s="73">
        <v>2</v>
      </c>
      <c r="D84" s="89">
        <v>0.003953247929598929</v>
      </c>
      <c r="E84" s="89">
        <v>1.509010399133144</v>
      </c>
      <c r="F84" s="73" t="s">
        <v>330</v>
      </c>
      <c r="G84" s="73" t="b">
        <v>0</v>
      </c>
      <c r="H84" s="73" t="b">
        <v>0</v>
      </c>
      <c r="I84" s="73" t="b">
        <v>0</v>
      </c>
      <c r="J84" s="73" t="b">
        <v>0</v>
      </c>
      <c r="K84" s="73" t="b">
        <v>0</v>
      </c>
      <c r="L84" s="73" t="b">
        <v>0</v>
      </c>
    </row>
    <row r="85" spans="1:12" ht="15">
      <c r="A85" s="74" t="s">
        <v>8265</v>
      </c>
      <c r="B85" s="73" t="s">
        <v>8178</v>
      </c>
      <c r="C85" s="73">
        <v>2</v>
      </c>
      <c r="D85" s="89">
        <v>0.003953247929598929</v>
      </c>
      <c r="E85" s="89">
        <v>1.6728672017718138</v>
      </c>
      <c r="F85" s="73" t="s">
        <v>330</v>
      </c>
      <c r="G85" s="73" t="b">
        <v>0</v>
      </c>
      <c r="H85" s="73" t="b">
        <v>0</v>
      </c>
      <c r="I85" s="73" t="b">
        <v>0</v>
      </c>
      <c r="J85" s="73" t="b">
        <v>0</v>
      </c>
      <c r="K85" s="73" t="b">
        <v>0</v>
      </c>
      <c r="L85" s="73" t="b">
        <v>0</v>
      </c>
    </row>
    <row r="86" spans="1:12" ht="15">
      <c r="A86" s="74" t="s">
        <v>8761</v>
      </c>
      <c r="B86" s="73" t="s">
        <v>2170</v>
      </c>
      <c r="C86" s="73">
        <v>2</v>
      </c>
      <c r="D86" s="89">
        <v>0.003953247929598929</v>
      </c>
      <c r="E86" s="89">
        <v>2.0988359340440947</v>
      </c>
      <c r="F86" s="73" t="s">
        <v>330</v>
      </c>
      <c r="G86" s="73" t="b">
        <v>0</v>
      </c>
      <c r="H86" s="73" t="b">
        <v>0</v>
      </c>
      <c r="I86" s="73" t="b">
        <v>0</v>
      </c>
      <c r="J86" s="73" t="b">
        <v>1</v>
      </c>
      <c r="K86" s="73" t="b">
        <v>0</v>
      </c>
      <c r="L86" s="73" t="b">
        <v>0</v>
      </c>
    </row>
    <row r="87" spans="1:12" ht="15">
      <c r="A87" s="74" t="s">
        <v>2170</v>
      </c>
      <c r="B87" s="73" t="s">
        <v>8508</v>
      </c>
      <c r="C87" s="73">
        <v>2</v>
      </c>
      <c r="D87" s="89">
        <v>0.003953247929598929</v>
      </c>
      <c r="E87" s="89">
        <v>2.0988359340440947</v>
      </c>
      <c r="F87" s="73" t="s">
        <v>330</v>
      </c>
      <c r="G87" s="73" t="b">
        <v>1</v>
      </c>
      <c r="H87" s="73" t="b">
        <v>0</v>
      </c>
      <c r="I87" s="73" t="b">
        <v>0</v>
      </c>
      <c r="J87" s="73" t="b">
        <v>0</v>
      </c>
      <c r="K87" s="73" t="b">
        <v>0</v>
      </c>
      <c r="L87" s="73" t="b">
        <v>0</v>
      </c>
    </row>
    <row r="88" spans="1:12" ht="15">
      <c r="A88" s="74" t="s">
        <v>8283</v>
      </c>
      <c r="B88" s="73" t="s">
        <v>8485</v>
      </c>
      <c r="C88" s="73">
        <v>2</v>
      </c>
      <c r="D88" s="89">
        <v>0.003953247929598929</v>
      </c>
      <c r="E88" s="89">
        <v>1.9069504078051818</v>
      </c>
      <c r="F88" s="73" t="s">
        <v>330</v>
      </c>
      <c r="G88" s="73" t="b">
        <v>0</v>
      </c>
      <c r="H88" s="73" t="b">
        <v>0</v>
      </c>
      <c r="I88" s="73" t="b">
        <v>0</v>
      </c>
      <c r="J88" s="73" t="b">
        <v>0</v>
      </c>
      <c r="K88" s="73" t="b">
        <v>0</v>
      </c>
      <c r="L88" s="73" t="b">
        <v>0</v>
      </c>
    </row>
    <row r="89" spans="1:12" ht="15">
      <c r="A89" s="74" t="s">
        <v>8485</v>
      </c>
      <c r="B89" s="73" t="s">
        <v>8188</v>
      </c>
      <c r="C89" s="73">
        <v>2</v>
      </c>
      <c r="D89" s="89">
        <v>0.003953247929598929</v>
      </c>
      <c r="E89" s="89">
        <v>2.149988456491476</v>
      </c>
      <c r="F89" s="73" t="s">
        <v>330</v>
      </c>
      <c r="G89" s="73" t="b">
        <v>0</v>
      </c>
      <c r="H89" s="73" t="b">
        <v>0</v>
      </c>
      <c r="I89" s="73" t="b">
        <v>0</v>
      </c>
      <c r="J89" s="73" t="b">
        <v>0</v>
      </c>
      <c r="K89" s="73" t="b">
        <v>0</v>
      </c>
      <c r="L89" s="73" t="b">
        <v>0</v>
      </c>
    </row>
    <row r="90" spans="1:12" ht="15">
      <c r="A90" s="74" t="s">
        <v>8191</v>
      </c>
      <c r="B90" s="73" t="s">
        <v>8252</v>
      </c>
      <c r="C90" s="73">
        <v>2</v>
      </c>
      <c r="D90" s="89">
        <v>0.003953247929598929</v>
      </c>
      <c r="E90" s="89">
        <v>2.4510184521554574</v>
      </c>
      <c r="F90" s="73" t="s">
        <v>330</v>
      </c>
      <c r="G90" s="73" t="b">
        <v>0</v>
      </c>
      <c r="H90" s="73" t="b">
        <v>0</v>
      </c>
      <c r="I90" s="73" t="b">
        <v>0</v>
      </c>
      <c r="J90" s="73" t="b">
        <v>0</v>
      </c>
      <c r="K90" s="73" t="b">
        <v>0</v>
      </c>
      <c r="L90" s="73" t="b">
        <v>0</v>
      </c>
    </row>
    <row r="91" spans="1:12" ht="15">
      <c r="A91" s="74" t="s">
        <v>8252</v>
      </c>
      <c r="B91" s="73" t="s">
        <v>8068</v>
      </c>
      <c r="C91" s="73">
        <v>2</v>
      </c>
      <c r="D91" s="89">
        <v>0.003953247929598929</v>
      </c>
      <c r="E91" s="89">
        <v>2.4510184521554574</v>
      </c>
      <c r="F91" s="73" t="s">
        <v>330</v>
      </c>
      <c r="G91" s="73" t="b">
        <v>0</v>
      </c>
      <c r="H91" s="73" t="b">
        <v>0</v>
      </c>
      <c r="I91" s="73" t="b">
        <v>0</v>
      </c>
      <c r="J91" s="73" t="b">
        <v>0</v>
      </c>
      <c r="K91" s="73" t="b">
        <v>0</v>
      </c>
      <c r="L91" s="73" t="b">
        <v>0</v>
      </c>
    </row>
    <row r="92" spans="1:12" ht="15">
      <c r="A92" s="74" t="s">
        <v>8068</v>
      </c>
      <c r="B92" s="73" t="s">
        <v>8367</v>
      </c>
      <c r="C92" s="73">
        <v>2</v>
      </c>
      <c r="D92" s="89">
        <v>0.003953247929598929</v>
      </c>
      <c r="E92" s="89">
        <v>2.4510184521554574</v>
      </c>
      <c r="F92" s="73" t="s">
        <v>330</v>
      </c>
      <c r="G92" s="73" t="b">
        <v>0</v>
      </c>
      <c r="H92" s="73" t="b">
        <v>0</v>
      </c>
      <c r="I92" s="73" t="b">
        <v>0</v>
      </c>
      <c r="J92" s="73" t="b">
        <v>0</v>
      </c>
      <c r="K92" s="73" t="b">
        <v>0</v>
      </c>
      <c r="L92" s="73" t="b">
        <v>0</v>
      </c>
    </row>
    <row r="93" spans="1:12" ht="15">
      <c r="A93" s="74" t="s">
        <v>2584</v>
      </c>
      <c r="B93" s="73" t="s">
        <v>8201</v>
      </c>
      <c r="C93" s="73">
        <v>2</v>
      </c>
      <c r="D93" s="89">
        <v>0.003953247929598929</v>
      </c>
      <c r="E93" s="89">
        <v>2.149988456491476</v>
      </c>
      <c r="F93" s="73" t="s">
        <v>330</v>
      </c>
      <c r="G93" s="73" t="b">
        <v>1</v>
      </c>
      <c r="H93" s="73" t="b">
        <v>0</v>
      </c>
      <c r="I93" s="73" t="b">
        <v>0</v>
      </c>
      <c r="J93" s="73" t="b">
        <v>0</v>
      </c>
      <c r="K93" s="73" t="b">
        <v>0</v>
      </c>
      <c r="L93" s="73" t="b">
        <v>0</v>
      </c>
    </row>
    <row r="94" spans="1:12" ht="15">
      <c r="A94" s="74" t="s">
        <v>8201</v>
      </c>
      <c r="B94" s="73" t="s">
        <v>8379</v>
      </c>
      <c r="C94" s="73">
        <v>2</v>
      </c>
      <c r="D94" s="89">
        <v>0.003953247929598929</v>
      </c>
      <c r="E94" s="89">
        <v>2.149988456491476</v>
      </c>
      <c r="F94" s="73" t="s">
        <v>330</v>
      </c>
      <c r="G94" s="73" t="b">
        <v>0</v>
      </c>
      <c r="H94" s="73" t="b">
        <v>0</v>
      </c>
      <c r="I94" s="73" t="b">
        <v>0</v>
      </c>
      <c r="J94" s="73" t="b">
        <v>0</v>
      </c>
      <c r="K94" s="73" t="b">
        <v>0</v>
      </c>
      <c r="L94" s="73" t="b">
        <v>0</v>
      </c>
    </row>
    <row r="95" spans="1:12" ht="15">
      <c r="A95" s="74" t="s">
        <v>8379</v>
      </c>
      <c r="B95" s="73" t="s">
        <v>8759</v>
      </c>
      <c r="C95" s="73">
        <v>2</v>
      </c>
      <c r="D95" s="89">
        <v>0.003953247929598929</v>
      </c>
      <c r="E95" s="89">
        <v>2.149988456491476</v>
      </c>
      <c r="F95" s="73" t="s">
        <v>330</v>
      </c>
      <c r="G95" s="73" t="b">
        <v>0</v>
      </c>
      <c r="H95" s="73" t="b">
        <v>0</v>
      </c>
      <c r="I95" s="73" t="b">
        <v>0</v>
      </c>
      <c r="J95" s="73" t="b">
        <v>0</v>
      </c>
      <c r="K95" s="73" t="b">
        <v>0</v>
      </c>
      <c r="L95" s="73" t="b">
        <v>0</v>
      </c>
    </row>
    <row r="96" spans="1:12" ht="15">
      <c r="A96" s="74" t="s">
        <v>8759</v>
      </c>
      <c r="B96" s="73" t="s">
        <v>8769</v>
      </c>
      <c r="C96" s="73">
        <v>2</v>
      </c>
      <c r="D96" s="89">
        <v>0.003953247929598929</v>
      </c>
      <c r="E96" s="89">
        <v>2.149988456491476</v>
      </c>
      <c r="F96" s="73" t="s">
        <v>330</v>
      </c>
      <c r="G96" s="73" t="b">
        <v>0</v>
      </c>
      <c r="H96" s="73" t="b">
        <v>0</v>
      </c>
      <c r="I96" s="73" t="b">
        <v>0</v>
      </c>
      <c r="J96" s="73" t="b">
        <v>0</v>
      </c>
      <c r="K96" s="73" t="b">
        <v>0</v>
      </c>
      <c r="L96" s="73" t="b">
        <v>0</v>
      </c>
    </row>
    <row r="97" spans="1:12" ht="15">
      <c r="A97" s="74" t="s">
        <v>8769</v>
      </c>
      <c r="B97" s="73" t="s">
        <v>8185</v>
      </c>
      <c r="C97" s="73">
        <v>2</v>
      </c>
      <c r="D97" s="89">
        <v>0.003953247929598929</v>
      </c>
      <c r="E97" s="89">
        <v>2.149988456491476</v>
      </c>
      <c r="F97" s="73" t="s">
        <v>330</v>
      </c>
      <c r="G97" s="73" t="b">
        <v>0</v>
      </c>
      <c r="H97" s="73" t="b">
        <v>0</v>
      </c>
      <c r="I97" s="73" t="b">
        <v>0</v>
      </c>
      <c r="J97" s="73" t="b">
        <v>0</v>
      </c>
      <c r="K97" s="73" t="b">
        <v>0</v>
      </c>
      <c r="L97" s="73" t="b">
        <v>0</v>
      </c>
    </row>
    <row r="98" spans="1:12" ht="15">
      <c r="A98" s="74" t="s">
        <v>8185</v>
      </c>
      <c r="B98" s="73" t="s">
        <v>8145</v>
      </c>
      <c r="C98" s="73">
        <v>2</v>
      </c>
      <c r="D98" s="89">
        <v>0.003953247929598929</v>
      </c>
      <c r="E98" s="89">
        <v>1.9738971974357948</v>
      </c>
      <c r="F98" s="73" t="s">
        <v>330</v>
      </c>
      <c r="G98" s="73" t="b">
        <v>0</v>
      </c>
      <c r="H98" s="73" t="b">
        <v>0</v>
      </c>
      <c r="I98" s="73" t="b">
        <v>0</v>
      </c>
      <c r="J98" s="73" t="b">
        <v>0</v>
      </c>
      <c r="K98" s="73" t="b">
        <v>0</v>
      </c>
      <c r="L98" s="73" t="b">
        <v>0</v>
      </c>
    </row>
    <row r="99" spans="1:12" ht="15">
      <c r="A99" s="74" t="s">
        <v>8145</v>
      </c>
      <c r="B99" s="73" t="s">
        <v>2268</v>
      </c>
      <c r="C99" s="73">
        <v>2</v>
      </c>
      <c r="D99" s="89">
        <v>0.003953247929598929</v>
      </c>
      <c r="E99" s="89">
        <v>2.274927193099776</v>
      </c>
      <c r="F99" s="73" t="s">
        <v>330</v>
      </c>
      <c r="G99" s="73" t="b">
        <v>0</v>
      </c>
      <c r="H99" s="73" t="b">
        <v>0</v>
      </c>
      <c r="I99" s="73" t="b">
        <v>0</v>
      </c>
      <c r="J99" s="73" t="b">
        <v>1</v>
      </c>
      <c r="K99" s="73" t="b">
        <v>0</v>
      </c>
      <c r="L99" s="73" t="b">
        <v>0</v>
      </c>
    </row>
    <row r="100" spans="1:12" ht="15">
      <c r="A100" s="74" t="s">
        <v>2268</v>
      </c>
      <c r="B100" s="73" t="s">
        <v>8166</v>
      </c>
      <c r="C100" s="73">
        <v>2</v>
      </c>
      <c r="D100" s="89">
        <v>0.003953247929598929</v>
      </c>
      <c r="E100" s="89">
        <v>2.149988456491476</v>
      </c>
      <c r="F100" s="73" t="s">
        <v>330</v>
      </c>
      <c r="G100" s="73" t="b">
        <v>1</v>
      </c>
      <c r="H100" s="73" t="b">
        <v>0</v>
      </c>
      <c r="I100" s="73" t="b">
        <v>0</v>
      </c>
      <c r="J100" s="73" t="b">
        <v>0</v>
      </c>
      <c r="K100" s="73" t="b">
        <v>0</v>
      </c>
      <c r="L100" s="73" t="b">
        <v>0</v>
      </c>
    </row>
    <row r="101" spans="1:12" ht="15">
      <c r="A101" s="74" t="s">
        <v>8166</v>
      </c>
      <c r="B101" s="73" t="s">
        <v>8167</v>
      </c>
      <c r="C101" s="73">
        <v>2</v>
      </c>
      <c r="D101" s="89">
        <v>0.003953247929598929</v>
      </c>
      <c r="E101" s="89">
        <v>2.149988456491476</v>
      </c>
      <c r="F101" s="73" t="s">
        <v>330</v>
      </c>
      <c r="G101" s="73" t="b">
        <v>0</v>
      </c>
      <c r="H101" s="73" t="b">
        <v>0</v>
      </c>
      <c r="I101" s="73" t="b">
        <v>0</v>
      </c>
      <c r="J101" s="73" t="b">
        <v>0</v>
      </c>
      <c r="K101" s="73" t="b">
        <v>0</v>
      </c>
      <c r="L101" s="73" t="b">
        <v>0</v>
      </c>
    </row>
    <row r="102" spans="1:12" ht="15">
      <c r="A102" s="74" t="s">
        <v>8167</v>
      </c>
      <c r="B102" s="73" t="s">
        <v>8759</v>
      </c>
      <c r="C102" s="73">
        <v>2</v>
      </c>
      <c r="D102" s="89">
        <v>0.003953247929598929</v>
      </c>
      <c r="E102" s="89">
        <v>2.149988456491476</v>
      </c>
      <c r="F102" s="73" t="s">
        <v>330</v>
      </c>
      <c r="G102" s="73" t="b">
        <v>0</v>
      </c>
      <c r="H102" s="73" t="b">
        <v>0</v>
      </c>
      <c r="I102" s="73" t="b">
        <v>0</v>
      </c>
      <c r="J102" s="73" t="b">
        <v>0</v>
      </c>
      <c r="K102" s="73" t="b">
        <v>0</v>
      </c>
      <c r="L102" s="73" t="b">
        <v>0</v>
      </c>
    </row>
    <row r="103" spans="1:12" ht="15">
      <c r="A103" s="74" t="s">
        <v>8759</v>
      </c>
      <c r="B103" s="73" t="s">
        <v>8770</v>
      </c>
      <c r="C103" s="73">
        <v>2</v>
      </c>
      <c r="D103" s="89">
        <v>0.003953247929598929</v>
      </c>
      <c r="E103" s="89">
        <v>2.149988456491476</v>
      </c>
      <c r="F103" s="73" t="s">
        <v>330</v>
      </c>
      <c r="G103" s="73" t="b">
        <v>0</v>
      </c>
      <c r="H103" s="73" t="b">
        <v>0</v>
      </c>
      <c r="I103" s="73" t="b">
        <v>0</v>
      </c>
      <c r="J103" s="73" t="b">
        <v>0</v>
      </c>
      <c r="K103" s="73" t="b">
        <v>0</v>
      </c>
      <c r="L103" s="73" t="b">
        <v>0</v>
      </c>
    </row>
    <row r="104" spans="1:12" ht="15">
      <c r="A104" s="74" t="s">
        <v>8770</v>
      </c>
      <c r="B104" s="73" t="s">
        <v>1396</v>
      </c>
      <c r="C104" s="73">
        <v>2</v>
      </c>
      <c r="D104" s="89">
        <v>0.003953247929598929</v>
      </c>
      <c r="E104" s="89">
        <v>2.149988456491476</v>
      </c>
      <c r="F104" s="73" t="s">
        <v>330</v>
      </c>
      <c r="G104" s="73" t="b">
        <v>0</v>
      </c>
      <c r="H104" s="73" t="b">
        <v>0</v>
      </c>
      <c r="I104" s="73" t="b">
        <v>0</v>
      </c>
      <c r="J104" s="73" t="b">
        <v>1</v>
      </c>
      <c r="K104" s="73" t="b">
        <v>0</v>
      </c>
      <c r="L104" s="73" t="b">
        <v>0</v>
      </c>
    </row>
    <row r="105" spans="1:12" ht="15">
      <c r="A105" s="74" t="s">
        <v>1396</v>
      </c>
      <c r="B105" s="73" t="s">
        <v>321</v>
      </c>
      <c r="C105" s="73">
        <v>2</v>
      </c>
      <c r="D105" s="89">
        <v>0.003953247929598929</v>
      </c>
      <c r="E105" s="89">
        <v>1.7520484478194385</v>
      </c>
      <c r="F105" s="73" t="s">
        <v>330</v>
      </c>
      <c r="G105" s="73" t="b">
        <v>1</v>
      </c>
      <c r="H105" s="73" t="b">
        <v>0</v>
      </c>
      <c r="I105" s="73" t="b">
        <v>0</v>
      </c>
      <c r="J105" s="73" t="b">
        <v>0</v>
      </c>
      <c r="K105" s="73" t="b">
        <v>0</v>
      </c>
      <c r="L105" s="73" t="b">
        <v>0</v>
      </c>
    </row>
    <row r="106" spans="1:12" ht="15">
      <c r="A106" s="74" t="s">
        <v>321</v>
      </c>
      <c r="B106" s="73" t="s">
        <v>1538</v>
      </c>
      <c r="C106" s="73">
        <v>2</v>
      </c>
      <c r="D106" s="89">
        <v>0.003953247929598929</v>
      </c>
      <c r="E106" s="89">
        <v>1.7978059383801137</v>
      </c>
      <c r="F106" s="73" t="s">
        <v>330</v>
      </c>
      <c r="G106" s="73" t="b">
        <v>0</v>
      </c>
      <c r="H106" s="73" t="b">
        <v>0</v>
      </c>
      <c r="I106" s="73" t="b">
        <v>0</v>
      </c>
      <c r="J106" s="73" t="b">
        <v>1</v>
      </c>
      <c r="K106" s="73" t="b">
        <v>0</v>
      </c>
      <c r="L106" s="73" t="b">
        <v>0</v>
      </c>
    </row>
    <row r="107" spans="1:12" ht="15">
      <c r="A107" s="74" t="s">
        <v>1538</v>
      </c>
      <c r="B107" s="73" t="s">
        <v>8201</v>
      </c>
      <c r="C107" s="73">
        <v>2</v>
      </c>
      <c r="D107" s="89">
        <v>0.003953247929598929</v>
      </c>
      <c r="E107" s="89">
        <v>1.9738971974357948</v>
      </c>
      <c r="F107" s="73" t="s">
        <v>330</v>
      </c>
      <c r="G107" s="73" t="b">
        <v>1</v>
      </c>
      <c r="H107" s="73" t="b">
        <v>0</v>
      </c>
      <c r="I107" s="73" t="b">
        <v>0</v>
      </c>
      <c r="J107" s="73" t="b">
        <v>0</v>
      </c>
      <c r="K107" s="73" t="b">
        <v>0</v>
      </c>
      <c r="L107" s="73" t="b">
        <v>0</v>
      </c>
    </row>
    <row r="108" spans="1:12" ht="15">
      <c r="A108" s="74" t="s">
        <v>8201</v>
      </c>
      <c r="B108" s="73" t="s">
        <v>8771</v>
      </c>
      <c r="C108" s="73">
        <v>2</v>
      </c>
      <c r="D108" s="89">
        <v>0.003953247929598929</v>
      </c>
      <c r="E108" s="89">
        <v>2.149988456491476</v>
      </c>
      <c r="F108" s="73" t="s">
        <v>330</v>
      </c>
      <c r="G108" s="73" t="b">
        <v>0</v>
      </c>
      <c r="H108" s="73" t="b">
        <v>0</v>
      </c>
      <c r="I108" s="73" t="b">
        <v>0</v>
      </c>
      <c r="J108" s="73" t="b">
        <v>0</v>
      </c>
      <c r="K108" s="73" t="b">
        <v>0</v>
      </c>
      <c r="L108" s="73" t="b">
        <v>0</v>
      </c>
    </row>
    <row r="109" spans="1:12" ht="15">
      <c r="A109" s="74" t="s">
        <v>8771</v>
      </c>
      <c r="B109" s="73" t="s">
        <v>320</v>
      </c>
      <c r="C109" s="73">
        <v>2</v>
      </c>
      <c r="D109" s="89">
        <v>0.003953247929598929</v>
      </c>
      <c r="E109" s="89">
        <v>2.4510184521554574</v>
      </c>
      <c r="F109" s="73" t="s">
        <v>330</v>
      </c>
      <c r="G109" s="73" t="b">
        <v>0</v>
      </c>
      <c r="H109" s="73" t="b">
        <v>0</v>
      </c>
      <c r="I109" s="73" t="b">
        <v>0</v>
      </c>
      <c r="J109" s="73" t="b">
        <v>0</v>
      </c>
      <c r="K109" s="73" t="b">
        <v>0</v>
      </c>
      <c r="L109" s="73" t="b">
        <v>0</v>
      </c>
    </row>
    <row r="110" spans="1:12" ht="15">
      <c r="A110" s="74" t="s">
        <v>320</v>
      </c>
      <c r="B110" s="73" t="s">
        <v>8396</v>
      </c>
      <c r="C110" s="73">
        <v>2</v>
      </c>
      <c r="D110" s="89">
        <v>0.003953247929598929</v>
      </c>
      <c r="E110" s="89">
        <v>2.4510184521554574</v>
      </c>
      <c r="F110" s="73" t="s">
        <v>330</v>
      </c>
      <c r="G110" s="73" t="b">
        <v>0</v>
      </c>
      <c r="H110" s="73" t="b">
        <v>0</v>
      </c>
      <c r="I110" s="73" t="b">
        <v>0</v>
      </c>
      <c r="J110" s="73" t="b">
        <v>0</v>
      </c>
      <c r="K110" s="73" t="b">
        <v>0</v>
      </c>
      <c r="L110" s="73" t="b">
        <v>0</v>
      </c>
    </row>
    <row r="111" spans="1:12" ht="15">
      <c r="A111" s="74" t="s">
        <v>8396</v>
      </c>
      <c r="B111" s="73" t="s">
        <v>8288</v>
      </c>
      <c r="C111" s="73">
        <v>2</v>
      </c>
      <c r="D111" s="89">
        <v>0.003953247929598929</v>
      </c>
      <c r="E111" s="89">
        <v>1.5479284651635137</v>
      </c>
      <c r="F111" s="73" t="s">
        <v>330</v>
      </c>
      <c r="G111" s="73" t="b">
        <v>0</v>
      </c>
      <c r="H111" s="73" t="b">
        <v>0</v>
      </c>
      <c r="I111" s="73" t="b">
        <v>0</v>
      </c>
      <c r="J111" s="73" t="b">
        <v>0</v>
      </c>
      <c r="K111" s="73" t="b">
        <v>0</v>
      </c>
      <c r="L111" s="73" t="b">
        <v>0</v>
      </c>
    </row>
    <row r="112" spans="1:12" ht="15">
      <c r="A112" s="74" t="s">
        <v>8288</v>
      </c>
      <c r="B112" s="73" t="s">
        <v>8081</v>
      </c>
      <c r="C112" s="73">
        <v>2</v>
      </c>
      <c r="D112" s="89">
        <v>0.003953247929598929</v>
      </c>
      <c r="E112" s="89">
        <v>1.1957459470521512</v>
      </c>
      <c r="F112" s="73" t="s">
        <v>330</v>
      </c>
      <c r="G112" s="73" t="b">
        <v>0</v>
      </c>
      <c r="H112" s="73" t="b">
        <v>0</v>
      </c>
      <c r="I112" s="73" t="b">
        <v>0</v>
      </c>
      <c r="J112" s="73" t="b">
        <v>0</v>
      </c>
      <c r="K112" s="73" t="b">
        <v>0</v>
      </c>
      <c r="L112" s="73" t="b">
        <v>0</v>
      </c>
    </row>
    <row r="113" spans="1:12" ht="15">
      <c r="A113" s="74" t="s">
        <v>8081</v>
      </c>
      <c r="B113" s="73" t="s">
        <v>8448</v>
      </c>
      <c r="C113" s="73">
        <v>2</v>
      </c>
      <c r="D113" s="89">
        <v>0.003953247929598929</v>
      </c>
      <c r="E113" s="89">
        <v>1.9738971974357948</v>
      </c>
      <c r="F113" s="73" t="s">
        <v>330</v>
      </c>
      <c r="G113" s="73" t="b">
        <v>0</v>
      </c>
      <c r="H113" s="73" t="b">
        <v>0</v>
      </c>
      <c r="I113" s="73" t="b">
        <v>0</v>
      </c>
      <c r="J113" s="73" t="b">
        <v>0</v>
      </c>
      <c r="K113" s="73" t="b">
        <v>0</v>
      </c>
      <c r="L113" s="73" t="b">
        <v>0</v>
      </c>
    </row>
    <row r="114" spans="1:12" ht="15">
      <c r="A114" s="74" t="s">
        <v>8448</v>
      </c>
      <c r="B114" s="73" t="s">
        <v>8085</v>
      </c>
      <c r="C114" s="73">
        <v>2</v>
      </c>
      <c r="D114" s="89">
        <v>0.003953247929598929</v>
      </c>
      <c r="E114" s="89">
        <v>2.149988456491476</v>
      </c>
      <c r="F114" s="73" t="s">
        <v>330</v>
      </c>
      <c r="G114" s="73" t="b">
        <v>0</v>
      </c>
      <c r="H114" s="73" t="b">
        <v>0</v>
      </c>
      <c r="I114" s="73" t="b">
        <v>0</v>
      </c>
      <c r="J114" s="73" t="b">
        <v>0</v>
      </c>
      <c r="K114" s="73" t="b">
        <v>0</v>
      </c>
      <c r="L114" s="73" t="b">
        <v>0</v>
      </c>
    </row>
    <row r="115" spans="1:12" ht="15">
      <c r="A115" s="74" t="s">
        <v>8085</v>
      </c>
      <c r="B115" s="73" t="s">
        <v>8086</v>
      </c>
      <c r="C115" s="73">
        <v>2</v>
      </c>
      <c r="D115" s="89">
        <v>0.003953247929598929</v>
      </c>
      <c r="E115" s="89">
        <v>2.4510184521554574</v>
      </c>
      <c r="F115" s="73" t="s">
        <v>330</v>
      </c>
      <c r="G115" s="73" t="b">
        <v>0</v>
      </c>
      <c r="H115" s="73" t="b">
        <v>0</v>
      </c>
      <c r="I115" s="73" t="b">
        <v>0</v>
      </c>
      <c r="J115" s="73" t="b">
        <v>0</v>
      </c>
      <c r="K115" s="73" t="b">
        <v>0</v>
      </c>
      <c r="L115" s="73" t="b">
        <v>0</v>
      </c>
    </row>
    <row r="116" spans="1:12" ht="15">
      <c r="A116" s="74" t="s">
        <v>8160</v>
      </c>
      <c r="B116" s="73" t="s">
        <v>8166</v>
      </c>
      <c r="C116" s="73">
        <v>2</v>
      </c>
      <c r="D116" s="89">
        <v>0.003953247929598929</v>
      </c>
      <c r="E116" s="89">
        <v>2.149988456491476</v>
      </c>
      <c r="F116" s="73" t="s">
        <v>330</v>
      </c>
      <c r="G116" s="73" t="b">
        <v>0</v>
      </c>
      <c r="H116" s="73" t="b">
        <v>0</v>
      </c>
      <c r="I116" s="73" t="b">
        <v>0</v>
      </c>
      <c r="J116" s="73" t="b">
        <v>0</v>
      </c>
      <c r="K116" s="73" t="b">
        <v>0</v>
      </c>
      <c r="L116" s="73" t="b">
        <v>0</v>
      </c>
    </row>
    <row r="117" spans="1:12" ht="15">
      <c r="A117" s="74" t="s">
        <v>8166</v>
      </c>
      <c r="B117" s="73" t="s">
        <v>8185</v>
      </c>
      <c r="C117" s="73">
        <v>2</v>
      </c>
      <c r="D117" s="89">
        <v>0.003953247929598929</v>
      </c>
      <c r="E117" s="89">
        <v>1.848958460827495</v>
      </c>
      <c r="F117" s="73" t="s">
        <v>330</v>
      </c>
      <c r="G117" s="73" t="b">
        <v>0</v>
      </c>
      <c r="H117" s="73" t="b">
        <v>0</v>
      </c>
      <c r="I117" s="73" t="b">
        <v>0</v>
      </c>
      <c r="J117" s="73" t="b">
        <v>0</v>
      </c>
      <c r="K117" s="73" t="b">
        <v>0</v>
      </c>
      <c r="L117" s="73" t="b">
        <v>0</v>
      </c>
    </row>
    <row r="118" spans="1:12" ht="15">
      <c r="A118" s="74" t="s">
        <v>8185</v>
      </c>
      <c r="B118" s="73" t="s">
        <v>8238</v>
      </c>
      <c r="C118" s="73">
        <v>2</v>
      </c>
      <c r="D118" s="89">
        <v>0.003953247929598929</v>
      </c>
      <c r="E118" s="89">
        <v>2.149988456491476</v>
      </c>
      <c r="F118" s="73" t="s">
        <v>330</v>
      </c>
      <c r="G118" s="73" t="b">
        <v>0</v>
      </c>
      <c r="H118" s="73" t="b">
        <v>0</v>
      </c>
      <c r="I118" s="73" t="b">
        <v>0</v>
      </c>
      <c r="J118" s="73" t="b">
        <v>0</v>
      </c>
      <c r="K118" s="73" t="b">
        <v>0</v>
      </c>
      <c r="L118" s="73" t="b">
        <v>0</v>
      </c>
    </row>
    <row r="119" spans="1:12" ht="15">
      <c r="A119" s="74" t="s">
        <v>8238</v>
      </c>
      <c r="B119" s="73" t="s">
        <v>8205</v>
      </c>
      <c r="C119" s="73">
        <v>2</v>
      </c>
      <c r="D119" s="89">
        <v>0.003953247929598929</v>
      </c>
      <c r="E119" s="89">
        <v>2.4510184521554574</v>
      </c>
      <c r="F119" s="73" t="s">
        <v>330</v>
      </c>
      <c r="G119" s="73" t="b">
        <v>0</v>
      </c>
      <c r="H119" s="73" t="b">
        <v>0</v>
      </c>
      <c r="I119" s="73" t="b">
        <v>0</v>
      </c>
      <c r="J119" s="73" t="b">
        <v>0</v>
      </c>
      <c r="K119" s="73" t="b">
        <v>0</v>
      </c>
      <c r="L119" s="73" t="b">
        <v>0</v>
      </c>
    </row>
    <row r="120" spans="1:12" ht="15">
      <c r="A120" s="74" t="s">
        <v>8205</v>
      </c>
      <c r="B120" s="73" t="s">
        <v>8148</v>
      </c>
      <c r="C120" s="73">
        <v>2</v>
      </c>
      <c r="D120" s="89">
        <v>0.003953247929598929</v>
      </c>
      <c r="E120" s="89">
        <v>2.274927193099776</v>
      </c>
      <c r="F120" s="73" t="s">
        <v>330</v>
      </c>
      <c r="G120" s="73" t="b">
        <v>0</v>
      </c>
      <c r="H120" s="73" t="b">
        <v>0</v>
      </c>
      <c r="I120" s="73" t="b">
        <v>0</v>
      </c>
      <c r="J120" s="73" t="b">
        <v>0</v>
      </c>
      <c r="K120" s="73" t="b">
        <v>0</v>
      </c>
      <c r="L120" s="73" t="b">
        <v>0</v>
      </c>
    </row>
    <row r="121" spans="1:12" ht="15">
      <c r="A121" s="74" t="s">
        <v>8148</v>
      </c>
      <c r="B121" s="73" t="s">
        <v>8384</v>
      </c>
      <c r="C121" s="73">
        <v>2</v>
      </c>
      <c r="D121" s="89">
        <v>0.003953247929598929</v>
      </c>
      <c r="E121" s="89">
        <v>2.0988359340440947</v>
      </c>
      <c r="F121" s="73" t="s">
        <v>330</v>
      </c>
      <c r="G121" s="73" t="b">
        <v>0</v>
      </c>
      <c r="H121" s="73" t="b">
        <v>0</v>
      </c>
      <c r="I121" s="73" t="b">
        <v>0</v>
      </c>
      <c r="J121" s="73" t="b">
        <v>0</v>
      </c>
      <c r="K121" s="73" t="b">
        <v>0</v>
      </c>
      <c r="L121" s="73" t="b">
        <v>0</v>
      </c>
    </row>
    <row r="122" spans="1:12" ht="15">
      <c r="A122" s="74" t="s">
        <v>8384</v>
      </c>
      <c r="B122" s="73" t="s">
        <v>8093</v>
      </c>
      <c r="C122" s="73">
        <v>2</v>
      </c>
      <c r="D122" s="89">
        <v>0.003953247929598929</v>
      </c>
      <c r="E122" s="89">
        <v>1.9738971974357948</v>
      </c>
      <c r="F122" s="73" t="s">
        <v>330</v>
      </c>
      <c r="G122" s="73" t="b">
        <v>0</v>
      </c>
      <c r="H122" s="73" t="b">
        <v>0</v>
      </c>
      <c r="I122" s="73" t="b">
        <v>0</v>
      </c>
      <c r="J122" s="73" t="b">
        <v>0</v>
      </c>
      <c r="K122" s="73" t="b">
        <v>0</v>
      </c>
      <c r="L122" s="73" t="b">
        <v>0</v>
      </c>
    </row>
    <row r="123" spans="1:12" ht="15">
      <c r="A123" s="74" t="s">
        <v>8093</v>
      </c>
      <c r="B123" s="73" t="s">
        <v>8184</v>
      </c>
      <c r="C123" s="73">
        <v>2</v>
      </c>
      <c r="D123" s="89">
        <v>0.003953247929598929</v>
      </c>
      <c r="E123" s="89">
        <v>2.149988456491476</v>
      </c>
      <c r="F123" s="73" t="s">
        <v>330</v>
      </c>
      <c r="G123" s="73" t="b">
        <v>0</v>
      </c>
      <c r="H123" s="73" t="b">
        <v>0</v>
      </c>
      <c r="I123" s="73" t="b">
        <v>0</v>
      </c>
      <c r="J123" s="73" t="b">
        <v>0</v>
      </c>
      <c r="K123" s="73" t="b">
        <v>0</v>
      </c>
      <c r="L123" s="73" t="b">
        <v>0</v>
      </c>
    </row>
    <row r="124" spans="1:12" ht="15">
      <c r="A124" s="74" t="s">
        <v>8184</v>
      </c>
      <c r="B124" s="73" t="s">
        <v>8190</v>
      </c>
      <c r="C124" s="73">
        <v>2</v>
      </c>
      <c r="D124" s="89">
        <v>0.003953247929598929</v>
      </c>
      <c r="E124" s="89">
        <v>2.4510184521554574</v>
      </c>
      <c r="F124" s="73" t="s">
        <v>330</v>
      </c>
      <c r="G124" s="73" t="b">
        <v>0</v>
      </c>
      <c r="H124" s="73" t="b">
        <v>0</v>
      </c>
      <c r="I124" s="73" t="b">
        <v>0</v>
      </c>
      <c r="J124" s="73" t="b">
        <v>0</v>
      </c>
      <c r="K124" s="73" t="b">
        <v>0</v>
      </c>
      <c r="L124" s="73" t="b">
        <v>0</v>
      </c>
    </row>
    <row r="125" spans="1:12" ht="15">
      <c r="A125" s="74" t="s">
        <v>8190</v>
      </c>
      <c r="B125" s="73" t="s">
        <v>313</v>
      </c>
      <c r="C125" s="73">
        <v>2</v>
      </c>
      <c r="D125" s="89">
        <v>0.003953247929598929</v>
      </c>
      <c r="E125" s="89">
        <v>2.4510184521554574</v>
      </c>
      <c r="F125" s="73" t="s">
        <v>330</v>
      </c>
      <c r="G125" s="73" t="b">
        <v>0</v>
      </c>
      <c r="H125" s="73" t="b">
        <v>0</v>
      </c>
      <c r="I125" s="73" t="b">
        <v>0</v>
      </c>
      <c r="J125" s="73" t="b">
        <v>0</v>
      </c>
      <c r="K125" s="73" t="b">
        <v>0</v>
      </c>
      <c r="L125" s="73" t="b">
        <v>0</v>
      </c>
    </row>
    <row r="126" spans="1:12" ht="15">
      <c r="A126" s="74" t="s">
        <v>313</v>
      </c>
      <c r="B126" s="73" t="s">
        <v>321</v>
      </c>
      <c r="C126" s="73">
        <v>2</v>
      </c>
      <c r="D126" s="89">
        <v>0.003953247929598929</v>
      </c>
      <c r="E126" s="89">
        <v>2.0530784434834195</v>
      </c>
      <c r="F126" s="73" t="s">
        <v>330</v>
      </c>
      <c r="G126" s="73" t="b">
        <v>0</v>
      </c>
      <c r="H126" s="73" t="b">
        <v>0</v>
      </c>
      <c r="I126" s="73" t="b">
        <v>0</v>
      </c>
      <c r="J126" s="73" t="b">
        <v>0</v>
      </c>
      <c r="K126" s="73" t="b">
        <v>0</v>
      </c>
      <c r="L126" s="73" t="b">
        <v>0</v>
      </c>
    </row>
    <row r="127" spans="1:12" ht="15">
      <c r="A127" s="74" t="s">
        <v>321</v>
      </c>
      <c r="B127" s="73" t="s">
        <v>8206</v>
      </c>
      <c r="C127" s="73">
        <v>2</v>
      </c>
      <c r="D127" s="89">
        <v>0.003953247929598929</v>
      </c>
      <c r="E127" s="89">
        <v>1.6728672017718138</v>
      </c>
      <c r="F127" s="73" t="s">
        <v>330</v>
      </c>
      <c r="G127" s="73" t="b">
        <v>0</v>
      </c>
      <c r="H127" s="73" t="b">
        <v>0</v>
      </c>
      <c r="I127" s="73" t="b">
        <v>0</v>
      </c>
      <c r="J127" s="73" t="b">
        <v>0</v>
      </c>
      <c r="K127" s="73" t="b">
        <v>0</v>
      </c>
      <c r="L127" s="73" t="b">
        <v>0</v>
      </c>
    </row>
    <row r="128" spans="1:12" ht="15">
      <c r="A128" s="74" t="s">
        <v>8206</v>
      </c>
      <c r="B128" s="73" t="s">
        <v>8081</v>
      </c>
      <c r="C128" s="73">
        <v>2</v>
      </c>
      <c r="D128" s="89">
        <v>0.003953247929598929</v>
      </c>
      <c r="E128" s="89">
        <v>1.6728672017718138</v>
      </c>
      <c r="F128" s="73" t="s">
        <v>330</v>
      </c>
      <c r="G128" s="73" t="b">
        <v>0</v>
      </c>
      <c r="H128" s="73" t="b">
        <v>0</v>
      </c>
      <c r="I128" s="73" t="b">
        <v>0</v>
      </c>
      <c r="J128" s="73" t="b">
        <v>0</v>
      </c>
      <c r="K128" s="73" t="b">
        <v>0</v>
      </c>
      <c r="L128" s="73" t="b">
        <v>0</v>
      </c>
    </row>
    <row r="129" spans="1:12" ht="15">
      <c r="A129" s="74" t="s">
        <v>8081</v>
      </c>
      <c r="B129" s="73" t="s">
        <v>2052</v>
      </c>
      <c r="C129" s="73">
        <v>2</v>
      </c>
      <c r="D129" s="89">
        <v>0.003953247929598929</v>
      </c>
      <c r="E129" s="89">
        <v>1.6728672017718138</v>
      </c>
      <c r="F129" s="73" t="s">
        <v>330</v>
      </c>
      <c r="G129" s="73" t="b">
        <v>0</v>
      </c>
      <c r="H129" s="73" t="b">
        <v>0</v>
      </c>
      <c r="I129" s="73" t="b">
        <v>0</v>
      </c>
      <c r="J129" s="73" t="b">
        <v>1</v>
      </c>
      <c r="K129" s="73" t="b">
        <v>0</v>
      </c>
      <c r="L129" s="73" t="b">
        <v>0</v>
      </c>
    </row>
    <row r="130" spans="1:12" ht="15">
      <c r="A130" s="74" t="s">
        <v>2052</v>
      </c>
      <c r="B130" s="73" t="s">
        <v>8199</v>
      </c>
      <c r="C130" s="73">
        <v>2</v>
      </c>
      <c r="D130" s="89">
        <v>0.003953247929598929</v>
      </c>
      <c r="E130" s="89">
        <v>2.149988456491476</v>
      </c>
      <c r="F130" s="73" t="s">
        <v>330</v>
      </c>
      <c r="G130" s="73" t="b">
        <v>1</v>
      </c>
      <c r="H130" s="73" t="b">
        <v>0</v>
      </c>
      <c r="I130" s="73" t="b">
        <v>0</v>
      </c>
      <c r="J130" s="73" t="b">
        <v>0</v>
      </c>
      <c r="K130" s="73" t="b">
        <v>0</v>
      </c>
      <c r="L130" s="73" t="b">
        <v>0</v>
      </c>
    </row>
    <row r="131" spans="1:12" ht="15">
      <c r="A131" s="74" t="s">
        <v>8199</v>
      </c>
      <c r="B131" s="73" t="s">
        <v>309</v>
      </c>
      <c r="C131" s="73">
        <v>2</v>
      </c>
      <c r="D131" s="89">
        <v>0.003953247929598929</v>
      </c>
      <c r="E131" s="89">
        <v>2.4510184521554574</v>
      </c>
      <c r="F131" s="73" t="s">
        <v>330</v>
      </c>
      <c r="G131" s="73" t="b">
        <v>0</v>
      </c>
      <c r="H131" s="73" t="b">
        <v>0</v>
      </c>
      <c r="I131" s="73" t="b">
        <v>0</v>
      </c>
      <c r="J131" s="73" t="b">
        <v>1</v>
      </c>
      <c r="K131" s="73" t="b">
        <v>0</v>
      </c>
      <c r="L131" s="73" t="b">
        <v>0</v>
      </c>
    </row>
    <row r="132" spans="1:12" ht="15">
      <c r="A132" s="74" t="s">
        <v>309</v>
      </c>
      <c r="B132" s="73" t="s">
        <v>8278</v>
      </c>
      <c r="C132" s="73">
        <v>2</v>
      </c>
      <c r="D132" s="89">
        <v>0.003953247929598929</v>
      </c>
      <c r="E132" s="89">
        <v>2.274927193099776</v>
      </c>
      <c r="F132" s="73" t="s">
        <v>330</v>
      </c>
      <c r="G132" s="73" t="b">
        <v>1</v>
      </c>
      <c r="H132" s="73" t="b">
        <v>0</v>
      </c>
      <c r="I132" s="73" t="b">
        <v>0</v>
      </c>
      <c r="J132" s="73" t="b">
        <v>0</v>
      </c>
      <c r="K132" s="73" t="b">
        <v>0</v>
      </c>
      <c r="L132" s="73" t="b">
        <v>0</v>
      </c>
    </row>
    <row r="133" spans="1:12" ht="15">
      <c r="A133" s="74" t="s">
        <v>8278</v>
      </c>
      <c r="B133" s="73" t="s">
        <v>8373</v>
      </c>
      <c r="C133" s="73">
        <v>2</v>
      </c>
      <c r="D133" s="89">
        <v>0.003953247929598929</v>
      </c>
      <c r="E133" s="89">
        <v>2.274927193099776</v>
      </c>
      <c r="F133" s="73" t="s">
        <v>330</v>
      </c>
      <c r="G133" s="73" t="b">
        <v>0</v>
      </c>
      <c r="H133" s="73" t="b">
        <v>0</v>
      </c>
      <c r="I133" s="73" t="b">
        <v>0</v>
      </c>
      <c r="J133" s="73" t="b">
        <v>0</v>
      </c>
      <c r="K133" s="73" t="b">
        <v>0</v>
      </c>
      <c r="L133" s="73" t="b">
        <v>0</v>
      </c>
    </row>
    <row r="134" spans="1:12" ht="15">
      <c r="A134" s="74" t="s">
        <v>8373</v>
      </c>
      <c r="B134" s="73" t="s">
        <v>305</v>
      </c>
      <c r="C134" s="73">
        <v>2</v>
      </c>
      <c r="D134" s="89">
        <v>0.003953247929598929</v>
      </c>
      <c r="E134" s="89">
        <v>1.7106557626612136</v>
      </c>
      <c r="F134" s="73" t="s">
        <v>330</v>
      </c>
      <c r="G134" s="73" t="b">
        <v>0</v>
      </c>
      <c r="H134" s="73" t="b">
        <v>0</v>
      </c>
      <c r="I134" s="73" t="b">
        <v>0</v>
      </c>
      <c r="J134" s="73" t="b">
        <v>0</v>
      </c>
      <c r="K134" s="73" t="b">
        <v>0</v>
      </c>
      <c r="L134" s="73" t="b">
        <v>0</v>
      </c>
    </row>
    <row r="135" spans="1:12" ht="15">
      <c r="A135" s="74" t="s">
        <v>305</v>
      </c>
      <c r="B135" s="73" t="s">
        <v>8288</v>
      </c>
      <c r="C135" s="73">
        <v>2</v>
      </c>
      <c r="D135" s="89">
        <v>0.003953247929598929</v>
      </c>
      <c r="E135" s="89">
        <v>0.8489584608274949</v>
      </c>
      <c r="F135" s="73" t="s">
        <v>330</v>
      </c>
      <c r="G135" s="73" t="b">
        <v>0</v>
      </c>
      <c r="H135" s="73" t="b">
        <v>0</v>
      </c>
      <c r="I135" s="73" t="b">
        <v>0</v>
      </c>
      <c r="J135" s="73" t="b">
        <v>0</v>
      </c>
      <c r="K135" s="73" t="b">
        <v>0</v>
      </c>
      <c r="L135" s="73" t="b">
        <v>0</v>
      </c>
    </row>
    <row r="136" spans="1:12" ht="15">
      <c r="A136" s="74" t="s">
        <v>8448</v>
      </c>
      <c r="B136" s="73" t="s">
        <v>8081</v>
      </c>
      <c r="C136" s="73">
        <v>2</v>
      </c>
      <c r="D136" s="89">
        <v>0.003953247929598929</v>
      </c>
      <c r="E136" s="89">
        <v>1.6728672017718138</v>
      </c>
      <c r="F136" s="73" t="s">
        <v>330</v>
      </c>
      <c r="G136" s="73" t="b">
        <v>0</v>
      </c>
      <c r="H136" s="73" t="b">
        <v>0</v>
      </c>
      <c r="I136" s="73" t="b">
        <v>0</v>
      </c>
      <c r="J136" s="73" t="b">
        <v>0</v>
      </c>
      <c r="K136" s="73" t="b">
        <v>0</v>
      </c>
      <c r="L136" s="73" t="b">
        <v>0</v>
      </c>
    </row>
    <row r="137" spans="1:12" ht="15">
      <c r="A137" s="74" t="s">
        <v>8180</v>
      </c>
      <c r="B137" s="73" t="s">
        <v>2191</v>
      </c>
      <c r="C137" s="73">
        <v>2</v>
      </c>
      <c r="D137" s="89">
        <v>0.0049651134612425625</v>
      </c>
      <c r="E137" s="89">
        <v>2.274927193099776</v>
      </c>
      <c r="F137" s="73" t="s">
        <v>330</v>
      </c>
      <c r="G137" s="73" t="b">
        <v>0</v>
      </c>
      <c r="H137" s="73" t="b">
        <v>0</v>
      </c>
      <c r="I137" s="73" t="b">
        <v>0</v>
      </c>
      <c r="J137" s="73" t="b">
        <v>1</v>
      </c>
      <c r="K137" s="73" t="b">
        <v>0</v>
      </c>
      <c r="L137" s="73" t="b">
        <v>0</v>
      </c>
    </row>
    <row r="138" spans="1:12" ht="15">
      <c r="A138" s="74" t="s">
        <v>8471</v>
      </c>
      <c r="B138" s="73" t="s">
        <v>8470</v>
      </c>
      <c r="C138" s="73">
        <v>2</v>
      </c>
      <c r="D138" s="89">
        <v>0.003953247929598929</v>
      </c>
      <c r="E138" s="89">
        <v>2.4510184521554574</v>
      </c>
      <c r="F138" s="73" t="s">
        <v>330</v>
      </c>
      <c r="G138" s="73" t="b">
        <v>0</v>
      </c>
      <c r="H138" s="73" t="b">
        <v>0</v>
      </c>
      <c r="I138" s="73" t="b">
        <v>0</v>
      </c>
      <c r="J138" s="73" t="b">
        <v>0</v>
      </c>
      <c r="K138" s="73" t="b">
        <v>0</v>
      </c>
      <c r="L138" s="73" t="b">
        <v>0</v>
      </c>
    </row>
    <row r="139" spans="1:12" ht="15">
      <c r="A139" s="74" t="s">
        <v>8470</v>
      </c>
      <c r="B139" s="73" t="s">
        <v>8469</v>
      </c>
      <c r="C139" s="73">
        <v>2</v>
      </c>
      <c r="D139" s="89">
        <v>0.003953247929598929</v>
      </c>
      <c r="E139" s="89">
        <v>2.4510184521554574</v>
      </c>
      <c r="F139" s="73" t="s">
        <v>330</v>
      </c>
      <c r="G139" s="73" t="b">
        <v>0</v>
      </c>
      <c r="H139" s="73" t="b">
        <v>0</v>
      </c>
      <c r="I139" s="73" t="b">
        <v>0</v>
      </c>
      <c r="J139" s="73" t="b">
        <v>0</v>
      </c>
      <c r="K139" s="73" t="b">
        <v>0</v>
      </c>
      <c r="L139" s="73" t="b">
        <v>0</v>
      </c>
    </row>
    <row r="140" spans="1:12" ht="15">
      <c r="A140" s="74" t="s">
        <v>8469</v>
      </c>
      <c r="B140" s="73" t="s">
        <v>8468</v>
      </c>
      <c r="C140" s="73">
        <v>2</v>
      </c>
      <c r="D140" s="89">
        <v>0.003953247929598929</v>
      </c>
      <c r="E140" s="89">
        <v>2.4510184521554574</v>
      </c>
      <c r="F140" s="73" t="s">
        <v>330</v>
      </c>
      <c r="G140" s="73" t="b">
        <v>0</v>
      </c>
      <c r="H140" s="73" t="b">
        <v>0</v>
      </c>
      <c r="I140" s="73" t="b">
        <v>0</v>
      </c>
      <c r="J140" s="73" t="b">
        <v>0</v>
      </c>
      <c r="K140" s="73" t="b">
        <v>0</v>
      </c>
      <c r="L140" s="73" t="b">
        <v>0</v>
      </c>
    </row>
    <row r="141" spans="1:12" ht="15">
      <c r="A141" s="74" t="s">
        <v>8468</v>
      </c>
      <c r="B141" s="73" t="s">
        <v>8382</v>
      </c>
      <c r="C141" s="73">
        <v>2</v>
      </c>
      <c r="D141" s="89">
        <v>0.003953247929598929</v>
      </c>
      <c r="E141" s="89">
        <v>1.7978059383801137</v>
      </c>
      <c r="F141" s="73" t="s">
        <v>330</v>
      </c>
      <c r="G141" s="73" t="b">
        <v>0</v>
      </c>
      <c r="H141" s="73" t="b">
        <v>0</v>
      </c>
      <c r="I141" s="73" t="b">
        <v>0</v>
      </c>
      <c r="J141" s="73" t="b">
        <v>0</v>
      </c>
      <c r="K141" s="73" t="b">
        <v>0</v>
      </c>
      <c r="L141" s="73" t="b">
        <v>0</v>
      </c>
    </row>
    <row r="142" spans="1:12" ht="15">
      <c r="A142" s="74" t="s">
        <v>8382</v>
      </c>
      <c r="B142" s="73" t="s">
        <v>8467</v>
      </c>
      <c r="C142" s="73">
        <v>2</v>
      </c>
      <c r="D142" s="89">
        <v>0.003953247929598929</v>
      </c>
      <c r="E142" s="89">
        <v>1.4967759427161325</v>
      </c>
      <c r="F142" s="73" t="s">
        <v>330</v>
      </c>
      <c r="G142" s="73" t="b">
        <v>0</v>
      </c>
      <c r="H142" s="73" t="b">
        <v>0</v>
      </c>
      <c r="I142" s="73" t="b">
        <v>0</v>
      </c>
      <c r="J142" s="73" t="b">
        <v>0</v>
      </c>
      <c r="K142" s="73" t="b">
        <v>0</v>
      </c>
      <c r="L142" s="73" t="b">
        <v>0</v>
      </c>
    </row>
    <row r="143" spans="1:12" ht="15">
      <c r="A143" s="74" t="s">
        <v>8467</v>
      </c>
      <c r="B143" s="73" t="s">
        <v>8466</v>
      </c>
      <c r="C143" s="73">
        <v>2</v>
      </c>
      <c r="D143" s="89">
        <v>0.003953247929598929</v>
      </c>
      <c r="E143" s="89">
        <v>2.149988456491476</v>
      </c>
      <c r="F143" s="73" t="s">
        <v>330</v>
      </c>
      <c r="G143" s="73" t="b">
        <v>0</v>
      </c>
      <c r="H143" s="73" t="b">
        <v>0</v>
      </c>
      <c r="I143" s="73" t="b">
        <v>0</v>
      </c>
      <c r="J143" s="73" t="b">
        <v>0</v>
      </c>
      <c r="K143" s="73" t="b">
        <v>0</v>
      </c>
      <c r="L143" s="73" t="b">
        <v>0</v>
      </c>
    </row>
    <row r="144" spans="1:12" ht="15">
      <c r="A144" s="74" t="s">
        <v>8466</v>
      </c>
      <c r="B144" s="73" t="s">
        <v>8465</v>
      </c>
      <c r="C144" s="73">
        <v>2</v>
      </c>
      <c r="D144" s="89">
        <v>0.003953247929598929</v>
      </c>
      <c r="E144" s="89">
        <v>2.4510184521554574</v>
      </c>
      <c r="F144" s="73" t="s">
        <v>330</v>
      </c>
      <c r="G144" s="73" t="b">
        <v>0</v>
      </c>
      <c r="H144" s="73" t="b">
        <v>0</v>
      </c>
      <c r="I144" s="73" t="b">
        <v>0</v>
      </c>
      <c r="J144" s="73" t="b">
        <v>0</v>
      </c>
      <c r="K144" s="73" t="b">
        <v>0</v>
      </c>
      <c r="L144" s="73" t="b">
        <v>0</v>
      </c>
    </row>
    <row r="145" spans="1:12" ht="15">
      <c r="A145" s="74" t="s">
        <v>8465</v>
      </c>
      <c r="B145" s="73" t="s">
        <v>8464</v>
      </c>
      <c r="C145" s="73">
        <v>2</v>
      </c>
      <c r="D145" s="89">
        <v>0.003953247929598929</v>
      </c>
      <c r="E145" s="89">
        <v>2.4510184521554574</v>
      </c>
      <c r="F145" s="73" t="s">
        <v>330</v>
      </c>
      <c r="G145" s="73" t="b">
        <v>0</v>
      </c>
      <c r="H145" s="73" t="b">
        <v>0</v>
      </c>
      <c r="I145" s="73" t="b">
        <v>0</v>
      </c>
      <c r="J145" s="73" t="b">
        <v>0</v>
      </c>
      <c r="K145" s="73" t="b">
        <v>0</v>
      </c>
      <c r="L145" s="73" t="b">
        <v>0</v>
      </c>
    </row>
    <row r="146" spans="1:12" ht="15">
      <c r="A146" s="74" t="s">
        <v>8464</v>
      </c>
      <c r="B146" s="73" t="s">
        <v>8463</v>
      </c>
      <c r="C146" s="73">
        <v>2</v>
      </c>
      <c r="D146" s="89">
        <v>0.003953247929598929</v>
      </c>
      <c r="E146" s="89">
        <v>2.4510184521554574</v>
      </c>
      <c r="F146" s="73" t="s">
        <v>330</v>
      </c>
      <c r="G146" s="73" t="b">
        <v>0</v>
      </c>
      <c r="H146" s="73" t="b">
        <v>0</v>
      </c>
      <c r="I146" s="73" t="b">
        <v>0</v>
      </c>
      <c r="J146" s="73" t="b">
        <v>0</v>
      </c>
      <c r="K146" s="73" t="b">
        <v>0</v>
      </c>
      <c r="L146" s="73" t="b">
        <v>0</v>
      </c>
    </row>
    <row r="147" spans="1:12" ht="15">
      <c r="A147" s="74" t="s">
        <v>8463</v>
      </c>
      <c r="B147" s="73" t="s">
        <v>8462</v>
      </c>
      <c r="C147" s="73">
        <v>2</v>
      </c>
      <c r="D147" s="89">
        <v>0.003953247929598929</v>
      </c>
      <c r="E147" s="89">
        <v>2.4510184521554574</v>
      </c>
      <c r="F147" s="73" t="s">
        <v>330</v>
      </c>
      <c r="G147" s="73" t="b">
        <v>0</v>
      </c>
      <c r="H147" s="73" t="b">
        <v>0</v>
      </c>
      <c r="I147" s="73" t="b">
        <v>0</v>
      </c>
      <c r="J147" s="73" t="b">
        <v>0</v>
      </c>
      <c r="K147" s="73" t="b">
        <v>0</v>
      </c>
      <c r="L147" s="73" t="b">
        <v>0</v>
      </c>
    </row>
    <row r="148" spans="1:12" ht="15">
      <c r="A148" s="74" t="s">
        <v>8462</v>
      </c>
      <c r="B148" s="73" t="s">
        <v>8461</v>
      </c>
      <c r="C148" s="73">
        <v>2</v>
      </c>
      <c r="D148" s="89">
        <v>0.003953247929598929</v>
      </c>
      <c r="E148" s="89">
        <v>2.4510184521554574</v>
      </c>
      <c r="F148" s="73" t="s">
        <v>330</v>
      </c>
      <c r="G148" s="73" t="b">
        <v>0</v>
      </c>
      <c r="H148" s="73" t="b">
        <v>0</v>
      </c>
      <c r="I148" s="73" t="b">
        <v>0</v>
      </c>
      <c r="J148" s="73" t="b">
        <v>0</v>
      </c>
      <c r="K148" s="73" t="b">
        <v>0</v>
      </c>
      <c r="L148" s="73" t="b">
        <v>0</v>
      </c>
    </row>
    <row r="149" spans="1:12" ht="15">
      <c r="A149" s="74" t="s">
        <v>8461</v>
      </c>
      <c r="B149" s="73" t="s">
        <v>8460</v>
      </c>
      <c r="C149" s="73">
        <v>2</v>
      </c>
      <c r="D149" s="89">
        <v>0.003953247929598929</v>
      </c>
      <c r="E149" s="89">
        <v>2.4510184521554574</v>
      </c>
      <c r="F149" s="73" t="s">
        <v>330</v>
      </c>
      <c r="G149" s="73" t="b">
        <v>0</v>
      </c>
      <c r="H149" s="73" t="b">
        <v>0</v>
      </c>
      <c r="I149" s="73" t="b">
        <v>0</v>
      </c>
      <c r="J149" s="73" t="b">
        <v>0</v>
      </c>
      <c r="K149" s="73" t="b">
        <v>0</v>
      </c>
      <c r="L149" s="73" t="b">
        <v>0</v>
      </c>
    </row>
    <row r="150" spans="1:12" ht="15">
      <c r="A150" s="74" t="s">
        <v>8460</v>
      </c>
      <c r="B150" s="73" t="s">
        <v>8772</v>
      </c>
      <c r="C150" s="73">
        <v>2</v>
      </c>
      <c r="D150" s="89">
        <v>0.003953247929598929</v>
      </c>
      <c r="E150" s="89">
        <v>2.4510184521554574</v>
      </c>
      <c r="F150" s="73" t="s">
        <v>330</v>
      </c>
      <c r="G150" s="73" t="b">
        <v>0</v>
      </c>
      <c r="H150" s="73" t="b">
        <v>0</v>
      </c>
      <c r="I150" s="73" t="b">
        <v>0</v>
      </c>
      <c r="J150" s="73" t="b">
        <v>0</v>
      </c>
      <c r="K150" s="73" t="b">
        <v>0</v>
      </c>
      <c r="L150" s="73" t="b">
        <v>0</v>
      </c>
    </row>
    <row r="151" spans="1:12" ht="15">
      <c r="A151" s="74" t="s">
        <v>8772</v>
      </c>
      <c r="B151" s="73" t="s">
        <v>8773</v>
      </c>
      <c r="C151" s="73">
        <v>2</v>
      </c>
      <c r="D151" s="89">
        <v>0.003953247929598929</v>
      </c>
      <c r="E151" s="89">
        <v>2.4510184521554574</v>
      </c>
      <c r="F151" s="73" t="s">
        <v>330</v>
      </c>
      <c r="G151" s="73" t="b">
        <v>0</v>
      </c>
      <c r="H151" s="73" t="b">
        <v>0</v>
      </c>
      <c r="I151" s="73" t="b">
        <v>0</v>
      </c>
      <c r="J151" s="73" t="b">
        <v>0</v>
      </c>
      <c r="K151" s="73" t="b">
        <v>0</v>
      </c>
      <c r="L151" s="73" t="b">
        <v>0</v>
      </c>
    </row>
    <row r="152" spans="1:12" ht="15">
      <c r="A152" s="74" t="s">
        <v>8773</v>
      </c>
      <c r="B152" s="73" t="s">
        <v>8774</v>
      </c>
      <c r="C152" s="73">
        <v>2</v>
      </c>
      <c r="D152" s="89">
        <v>0.003953247929598929</v>
      </c>
      <c r="E152" s="89">
        <v>2.4510184521554574</v>
      </c>
      <c r="F152" s="73" t="s">
        <v>330</v>
      </c>
      <c r="G152" s="73" t="b">
        <v>0</v>
      </c>
      <c r="H152" s="73" t="b">
        <v>0</v>
      </c>
      <c r="I152" s="73" t="b">
        <v>0</v>
      </c>
      <c r="J152" s="73" t="b">
        <v>0</v>
      </c>
      <c r="K152" s="73" t="b">
        <v>0</v>
      </c>
      <c r="L152" s="73" t="b">
        <v>0</v>
      </c>
    </row>
    <row r="153" spans="1:12" ht="15">
      <c r="A153" s="74" t="s">
        <v>8774</v>
      </c>
      <c r="B153" s="73" t="s">
        <v>8775</v>
      </c>
      <c r="C153" s="73">
        <v>2</v>
      </c>
      <c r="D153" s="89">
        <v>0.003953247929598929</v>
      </c>
      <c r="E153" s="89">
        <v>2.4510184521554574</v>
      </c>
      <c r="F153" s="73" t="s">
        <v>330</v>
      </c>
      <c r="G153" s="73" t="b">
        <v>0</v>
      </c>
      <c r="H153" s="73" t="b">
        <v>0</v>
      </c>
      <c r="I153" s="73" t="b">
        <v>0</v>
      </c>
      <c r="J153" s="73" t="b">
        <v>0</v>
      </c>
      <c r="K153" s="73" t="b">
        <v>0</v>
      </c>
      <c r="L153" s="73" t="b">
        <v>0</v>
      </c>
    </row>
    <row r="154" spans="1:12" ht="15">
      <c r="A154" s="74" t="s">
        <v>8775</v>
      </c>
      <c r="B154" s="73" t="s">
        <v>1290</v>
      </c>
      <c r="C154" s="73">
        <v>2</v>
      </c>
      <c r="D154" s="89">
        <v>0.003953247929598929</v>
      </c>
      <c r="E154" s="89">
        <v>2.4510184521554574</v>
      </c>
      <c r="F154" s="73" t="s">
        <v>330</v>
      </c>
      <c r="G154" s="73" t="b">
        <v>0</v>
      </c>
      <c r="H154" s="73" t="b">
        <v>0</v>
      </c>
      <c r="I154" s="73" t="b">
        <v>0</v>
      </c>
      <c r="J154" s="73" t="b">
        <v>1</v>
      </c>
      <c r="K154" s="73" t="b">
        <v>0</v>
      </c>
      <c r="L154" s="73" t="b">
        <v>0</v>
      </c>
    </row>
    <row r="155" spans="1:12" ht="15">
      <c r="A155" s="74" t="s">
        <v>1290</v>
      </c>
      <c r="B155" s="73" t="s">
        <v>8257</v>
      </c>
      <c r="C155" s="73">
        <v>2</v>
      </c>
      <c r="D155" s="89">
        <v>0.003953247929598929</v>
      </c>
      <c r="E155" s="89">
        <v>2.4510184521554574</v>
      </c>
      <c r="F155" s="73" t="s">
        <v>330</v>
      </c>
      <c r="G155" s="73" t="b">
        <v>1</v>
      </c>
      <c r="H155" s="73" t="b">
        <v>0</v>
      </c>
      <c r="I155" s="73" t="b">
        <v>0</v>
      </c>
      <c r="J155" s="73" t="b">
        <v>0</v>
      </c>
      <c r="K155" s="73" t="b">
        <v>0</v>
      </c>
      <c r="L155" s="73" t="b">
        <v>0</v>
      </c>
    </row>
    <row r="156" spans="1:12" ht="15">
      <c r="A156" s="74" t="s">
        <v>8257</v>
      </c>
      <c r="B156" s="73" t="s">
        <v>8459</v>
      </c>
      <c r="C156" s="73">
        <v>2</v>
      </c>
      <c r="D156" s="89">
        <v>0.003953247929598929</v>
      </c>
      <c r="E156" s="89">
        <v>2.4510184521554574</v>
      </c>
      <c r="F156" s="73" t="s">
        <v>330</v>
      </c>
      <c r="G156" s="73" t="b">
        <v>0</v>
      </c>
      <c r="H156" s="73" t="b">
        <v>0</v>
      </c>
      <c r="I156" s="73" t="b">
        <v>0</v>
      </c>
      <c r="J156" s="73" t="b">
        <v>0</v>
      </c>
      <c r="K156" s="73" t="b">
        <v>0</v>
      </c>
      <c r="L156" s="73" t="b">
        <v>0</v>
      </c>
    </row>
    <row r="157" spans="1:12" ht="15">
      <c r="A157" s="74" t="s">
        <v>8459</v>
      </c>
      <c r="B157" s="73" t="s">
        <v>8458</v>
      </c>
      <c r="C157" s="73">
        <v>2</v>
      </c>
      <c r="D157" s="89">
        <v>0.003953247929598929</v>
      </c>
      <c r="E157" s="89">
        <v>2.4510184521554574</v>
      </c>
      <c r="F157" s="73" t="s">
        <v>330</v>
      </c>
      <c r="G157" s="73" t="b">
        <v>0</v>
      </c>
      <c r="H157" s="73" t="b">
        <v>0</v>
      </c>
      <c r="I157" s="73" t="b">
        <v>0</v>
      </c>
      <c r="J157" s="73" t="b">
        <v>0</v>
      </c>
      <c r="K157" s="73" t="b">
        <v>0</v>
      </c>
      <c r="L157" s="73" t="b">
        <v>0</v>
      </c>
    </row>
    <row r="158" spans="1:12" ht="15">
      <c r="A158" s="74" t="s">
        <v>8458</v>
      </c>
      <c r="B158" s="73" t="s">
        <v>8457</v>
      </c>
      <c r="C158" s="73">
        <v>2</v>
      </c>
      <c r="D158" s="89">
        <v>0.003953247929598929</v>
      </c>
      <c r="E158" s="89">
        <v>2.4510184521554574</v>
      </c>
      <c r="F158" s="73" t="s">
        <v>330</v>
      </c>
      <c r="G158" s="73" t="b">
        <v>0</v>
      </c>
      <c r="H158" s="73" t="b">
        <v>0</v>
      </c>
      <c r="I158" s="73" t="b">
        <v>0</v>
      </c>
      <c r="J158" s="73" t="b">
        <v>0</v>
      </c>
      <c r="K158" s="73" t="b">
        <v>0</v>
      </c>
      <c r="L158" s="73" t="b">
        <v>0</v>
      </c>
    </row>
    <row r="159" spans="1:12" ht="15">
      <c r="A159" s="74" t="s">
        <v>8457</v>
      </c>
      <c r="B159" s="73" t="s">
        <v>8456</v>
      </c>
      <c r="C159" s="73">
        <v>2</v>
      </c>
      <c r="D159" s="89">
        <v>0.003953247929598929</v>
      </c>
      <c r="E159" s="89">
        <v>2.4510184521554574</v>
      </c>
      <c r="F159" s="73" t="s">
        <v>330</v>
      </c>
      <c r="G159" s="73" t="b">
        <v>0</v>
      </c>
      <c r="H159" s="73" t="b">
        <v>0</v>
      </c>
      <c r="I159" s="73" t="b">
        <v>0</v>
      </c>
      <c r="J159" s="73" t="b">
        <v>0</v>
      </c>
      <c r="K159" s="73" t="b">
        <v>0</v>
      </c>
      <c r="L159" s="73" t="b">
        <v>0</v>
      </c>
    </row>
    <row r="160" spans="1:12" ht="15">
      <c r="A160" s="74" t="s">
        <v>8456</v>
      </c>
      <c r="B160" s="73" t="s">
        <v>8455</v>
      </c>
      <c r="C160" s="73">
        <v>2</v>
      </c>
      <c r="D160" s="89">
        <v>0.003953247929598929</v>
      </c>
      <c r="E160" s="89">
        <v>2.4510184521554574</v>
      </c>
      <c r="F160" s="73" t="s">
        <v>330</v>
      </c>
      <c r="G160" s="73" t="b">
        <v>0</v>
      </c>
      <c r="H160" s="73" t="b">
        <v>0</v>
      </c>
      <c r="I160" s="73" t="b">
        <v>0</v>
      </c>
      <c r="J160" s="73" t="b">
        <v>0</v>
      </c>
      <c r="K160" s="73" t="b">
        <v>0</v>
      </c>
      <c r="L160" s="73" t="b">
        <v>0</v>
      </c>
    </row>
    <row r="161" spans="1:12" ht="15">
      <c r="A161" s="74" t="s">
        <v>8455</v>
      </c>
      <c r="B161" s="73" t="s">
        <v>8454</v>
      </c>
      <c r="C161" s="73">
        <v>2</v>
      </c>
      <c r="D161" s="89">
        <v>0.003953247929598929</v>
      </c>
      <c r="E161" s="89">
        <v>2.4510184521554574</v>
      </c>
      <c r="F161" s="73" t="s">
        <v>330</v>
      </c>
      <c r="G161" s="73" t="b">
        <v>0</v>
      </c>
      <c r="H161" s="73" t="b">
        <v>0</v>
      </c>
      <c r="I161" s="73" t="b">
        <v>0</v>
      </c>
      <c r="J161" s="73" t="b">
        <v>0</v>
      </c>
      <c r="K161" s="73" t="b">
        <v>0</v>
      </c>
      <c r="L161" s="73" t="b">
        <v>0</v>
      </c>
    </row>
    <row r="162" spans="1:12" ht="15">
      <c r="A162" s="74" t="s">
        <v>8454</v>
      </c>
      <c r="B162" s="73" t="s">
        <v>8453</v>
      </c>
      <c r="C162" s="73">
        <v>2</v>
      </c>
      <c r="D162" s="89">
        <v>0.003953247929598929</v>
      </c>
      <c r="E162" s="89">
        <v>2.4510184521554574</v>
      </c>
      <c r="F162" s="73" t="s">
        <v>330</v>
      </c>
      <c r="G162" s="73" t="b">
        <v>0</v>
      </c>
      <c r="H162" s="73" t="b">
        <v>0</v>
      </c>
      <c r="I162" s="73" t="b">
        <v>0</v>
      </c>
      <c r="J162" s="73" t="b">
        <v>0</v>
      </c>
      <c r="K162" s="73" t="b">
        <v>0</v>
      </c>
      <c r="L162" s="73" t="b">
        <v>0</v>
      </c>
    </row>
    <row r="163" spans="1:12" ht="15">
      <c r="A163" s="74" t="s">
        <v>8453</v>
      </c>
      <c r="B163" s="73" t="s">
        <v>8452</v>
      </c>
      <c r="C163" s="73">
        <v>2</v>
      </c>
      <c r="D163" s="89">
        <v>0.003953247929598929</v>
      </c>
      <c r="E163" s="89">
        <v>2.4510184521554574</v>
      </c>
      <c r="F163" s="73" t="s">
        <v>330</v>
      </c>
      <c r="G163" s="73" t="b">
        <v>0</v>
      </c>
      <c r="H163" s="73" t="b">
        <v>0</v>
      </c>
      <c r="I163" s="73" t="b">
        <v>0</v>
      </c>
      <c r="J163" s="73" t="b">
        <v>0</v>
      </c>
      <c r="K163" s="73" t="b">
        <v>0</v>
      </c>
      <c r="L163" s="73" t="b">
        <v>0</v>
      </c>
    </row>
    <row r="164" spans="1:12" ht="15">
      <c r="A164" s="74" t="s">
        <v>8452</v>
      </c>
      <c r="B164" s="73" t="s">
        <v>8451</v>
      </c>
      <c r="C164" s="73">
        <v>2</v>
      </c>
      <c r="D164" s="89">
        <v>0.003953247929598929</v>
      </c>
      <c r="E164" s="89">
        <v>2.4510184521554574</v>
      </c>
      <c r="F164" s="73" t="s">
        <v>330</v>
      </c>
      <c r="G164" s="73" t="b">
        <v>0</v>
      </c>
      <c r="H164" s="73" t="b">
        <v>0</v>
      </c>
      <c r="I164" s="73" t="b">
        <v>0</v>
      </c>
      <c r="J164" s="73" t="b">
        <v>0</v>
      </c>
      <c r="K164" s="73" t="b">
        <v>0</v>
      </c>
      <c r="L164" s="73" t="b">
        <v>0</v>
      </c>
    </row>
    <row r="165" spans="1:12" ht="15">
      <c r="A165" s="74" t="s">
        <v>8451</v>
      </c>
      <c r="B165" s="73" t="s">
        <v>8776</v>
      </c>
      <c r="C165" s="73">
        <v>2</v>
      </c>
      <c r="D165" s="89">
        <v>0.003953247929598929</v>
      </c>
      <c r="E165" s="89">
        <v>2.4510184521554574</v>
      </c>
      <c r="F165" s="73" t="s">
        <v>330</v>
      </c>
      <c r="G165" s="73" t="b">
        <v>0</v>
      </c>
      <c r="H165" s="73" t="b">
        <v>0</v>
      </c>
      <c r="I165" s="73" t="b">
        <v>0</v>
      </c>
      <c r="J165" s="73" t="b">
        <v>0</v>
      </c>
      <c r="K165" s="73" t="b">
        <v>0</v>
      </c>
      <c r="L165" s="73" t="b">
        <v>0</v>
      </c>
    </row>
    <row r="166" spans="1:12" ht="15">
      <c r="A166" s="74" t="s">
        <v>8776</v>
      </c>
      <c r="B166" s="73" t="s">
        <v>8777</v>
      </c>
      <c r="C166" s="73">
        <v>2</v>
      </c>
      <c r="D166" s="89">
        <v>0.003953247929598929</v>
      </c>
      <c r="E166" s="89">
        <v>2.4510184521554574</v>
      </c>
      <c r="F166" s="73" t="s">
        <v>330</v>
      </c>
      <c r="G166" s="73" t="b">
        <v>0</v>
      </c>
      <c r="H166" s="73" t="b">
        <v>0</v>
      </c>
      <c r="I166" s="73" t="b">
        <v>0</v>
      </c>
      <c r="J166" s="73" t="b">
        <v>0</v>
      </c>
      <c r="K166" s="73" t="b">
        <v>0</v>
      </c>
      <c r="L166" s="73" t="b">
        <v>0</v>
      </c>
    </row>
    <row r="167" spans="1:12" ht="15">
      <c r="A167" s="74" t="s">
        <v>8777</v>
      </c>
      <c r="B167" s="73" t="s">
        <v>2052</v>
      </c>
      <c r="C167" s="73">
        <v>2</v>
      </c>
      <c r="D167" s="89">
        <v>0.003953247929598929</v>
      </c>
      <c r="E167" s="89">
        <v>2.149988456491476</v>
      </c>
      <c r="F167" s="73" t="s">
        <v>330</v>
      </c>
      <c r="G167" s="73" t="b">
        <v>0</v>
      </c>
      <c r="H167" s="73" t="b">
        <v>0</v>
      </c>
      <c r="I167" s="73" t="b">
        <v>0</v>
      </c>
      <c r="J167" s="73" t="b">
        <v>1</v>
      </c>
      <c r="K167" s="73" t="b">
        <v>0</v>
      </c>
      <c r="L167" s="73" t="b">
        <v>0</v>
      </c>
    </row>
    <row r="168" spans="1:12" ht="15">
      <c r="A168" s="74" t="s">
        <v>2052</v>
      </c>
      <c r="B168" s="73" t="s">
        <v>8778</v>
      </c>
      <c r="C168" s="73">
        <v>2</v>
      </c>
      <c r="D168" s="89">
        <v>0.003953247929598929</v>
      </c>
      <c r="E168" s="89">
        <v>2.149988456491476</v>
      </c>
      <c r="F168" s="73" t="s">
        <v>330</v>
      </c>
      <c r="G168" s="73" t="b">
        <v>1</v>
      </c>
      <c r="H168" s="73" t="b">
        <v>0</v>
      </c>
      <c r="I168" s="73" t="b">
        <v>0</v>
      </c>
      <c r="J168" s="73" t="b">
        <v>0</v>
      </c>
      <c r="K168" s="73" t="b">
        <v>0</v>
      </c>
      <c r="L168" s="73" t="b">
        <v>0</v>
      </c>
    </row>
    <row r="169" spans="1:12" ht="15">
      <c r="A169" s="74" t="s">
        <v>8778</v>
      </c>
      <c r="B169" s="73" t="s">
        <v>8382</v>
      </c>
      <c r="C169" s="73">
        <v>2</v>
      </c>
      <c r="D169" s="89">
        <v>0.003953247929598929</v>
      </c>
      <c r="E169" s="89">
        <v>1.7978059383801137</v>
      </c>
      <c r="F169" s="73" t="s">
        <v>330</v>
      </c>
      <c r="G169" s="73" t="b">
        <v>0</v>
      </c>
      <c r="H169" s="73" t="b">
        <v>0</v>
      </c>
      <c r="I169" s="73" t="b">
        <v>0</v>
      </c>
      <c r="J169" s="73" t="b">
        <v>0</v>
      </c>
      <c r="K169" s="73" t="b">
        <v>0</v>
      </c>
      <c r="L169" s="73" t="b">
        <v>0</v>
      </c>
    </row>
    <row r="170" spans="1:12" ht="15">
      <c r="A170" s="74" t="s">
        <v>8382</v>
      </c>
      <c r="B170" s="73" t="s">
        <v>8450</v>
      </c>
      <c r="C170" s="73">
        <v>2</v>
      </c>
      <c r="D170" s="89">
        <v>0.003953247929598929</v>
      </c>
      <c r="E170" s="89">
        <v>1.7978059383801137</v>
      </c>
      <c r="F170" s="73" t="s">
        <v>330</v>
      </c>
      <c r="G170" s="73" t="b">
        <v>0</v>
      </c>
      <c r="H170" s="73" t="b">
        <v>0</v>
      </c>
      <c r="I170" s="73" t="b">
        <v>0</v>
      </c>
      <c r="J170" s="73" t="b">
        <v>0</v>
      </c>
      <c r="K170" s="73" t="b">
        <v>0</v>
      </c>
      <c r="L170" s="73" t="b">
        <v>0</v>
      </c>
    </row>
    <row r="171" spans="1:12" ht="15">
      <c r="A171" s="74" t="s">
        <v>8450</v>
      </c>
      <c r="B171" s="73" t="s">
        <v>8467</v>
      </c>
      <c r="C171" s="73">
        <v>2</v>
      </c>
      <c r="D171" s="89">
        <v>0.003953247929598929</v>
      </c>
      <c r="E171" s="89">
        <v>2.149988456491476</v>
      </c>
      <c r="F171" s="73" t="s">
        <v>330</v>
      </c>
      <c r="G171" s="73" t="b">
        <v>0</v>
      </c>
      <c r="H171" s="73" t="b">
        <v>0</v>
      </c>
      <c r="I171" s="73" t="b">
        <v>0</v>
      </c>
      <c r="J171" s="73" t="b">
        <v>0</v>
      </c>
      <c r="K171" s="73" t="b">
        <v>0</v>
      </c>
      <c r="L171" s="73" t="b">
        <v>0</v>
      </c>
    </row>
    <row r="172" spans="1:12" ht="15">
      <c r="A172" s="74" t="s">
        <v>8467</v>
      </c>
      <c r="B172" s="73" t="s">
        <v>8161</v>
      </c>
      <c r="C172" s="73">
        <v>2</v>
      </c>
      <c r="D172" s="89">
        <v>0.003953247929598929</v>
      </c>
      <c r="E172" s="89">
        <v>1.9738971974357948</v>
      </c>
      <c r="F172" s="73" t="s">
        <v>330</v>
      </c>
      <c r="G172" s="73" t="b">
        <v>0</v>
      </c>
      <c r="H172" s="73" t="b">
        <v>0</v>
      </c>
      <c r="I172" s="73" t="b">
        <v>0</v>
      </c>
      <c r="J172" s="73" t="b">
        <v>0</v>
      </c>
      <c r="K172" s="73" t="b">
        <v>0</v>
      </c>
      <c r="L172" s="73" t="b">
        <v>0</v>
      </c>
    </row>
    <row r="173" spans="1:12" ht="15">
      <c r="A173" s="74" t="s">
        <v>8471</v>
      </c>
      <c r="B173" s="73" t="s">
        <v>8470</v>
      </c>
      <c r="C173" s="73">
        <v>2</v>
      </c>
      <c r="D173" s="89">
        <v>0</v>
      </c>
      <c r="E173" s="89">
        <v>1.5440680443502757</v>
      </c>
      <c r="F173" s="73" t="s">
        <v>285</v>
      </c>
      <c r="G173" s="73" t="b">
        <v>0</v>
      </c>
      <c r="H173" s="73" t="b">
        <v>0</v>
      </c>
      <c r="I173" s="73" t="b">
        <v>0</v>
      </c>
      <c r="J173" s="73" t="b">
        <v>0</v>
      </c>
      <c r="K173" s="73" t="b">
        <v>0</v>
      </c>
      <c r="L173" s="73" t="b">
        <v>0</v>
      </c>
    </row>
    <row r="174" spans="1:12" ht="15">
      <c r="A174" s="74" t="s">
        <v>8470</v>
      </c>
      <c r="B174" s="73" t="s">
        <v>8469</v>
      </c>
      <c r="C174" s="73">
        <v>2</v>
      </c>
      <c r="D174" s="89">
        <v>0</v>
      </c>
      <c r="E174" s="89">
        <v>1.5440680443502757</v>
      </c>
      <c r="F174" s="73" t="s">
        <v>285</v>
      </c>
      <c r="G174" s="73" t="b">
        <v>0</v>
      </c>
      <c r="H174" s="73" t="b">
        <v>0</v>
      </c>
      <c r="I174" s="73" t="b">
        <v>0</v>
      </c>
      <c r="J174" s="73" t="b">
        <v>0</v>
      </c>
      <c r="K174" s="73" t="b">
        <v>0</v>
      </c>
      <c r="L174" s="73" t="b">
        <v>0</v>
      </c>
    </row>
    <row r="175" spans="1:12" ht="15">
      <c r="A175" s="74" t="s">
        <v>8469</v>
      </c>
      <c r="B175" s="73" t="s">
        <v>8468</v>
      </c>
      <c r="C175" s="73">
        <v>2</v>
      </c>
      <c r="D175" s="89">
        <v>0</v>
      </c>
      <c r="E175" s="89">
        <v>1.5440680443502757</v>
      </c>
      <c r="F175" s="73" t="s">
        <v>285</v>
      </c>
      <c r="G175" s="73" t="b">
        <v>0</v>
      </c>
      <c r="H175" s="73" t="b">
        <v>0</v>
      </c>
      <c r="I175" s="73" t="b">
        <v>0</v>
      </c>
      <c r="J175" s="73" t="b">
        <v>0</v>
      </c>
      <c r="K175" s="73" t="b">
        <v>0</v>
      </c>
      <c r="L175" s="73" t="b">
        <v>0</v>
      </c>
    </row>
    <row r="176" spans="1:12" ht="15">
      <c r="A176" s="74" t="s">
        <v>8468</v>
      </c>
      <c r="B176" s="73" t="s">
        <v>8382</v>
      </c>
      <c r="C176" s="73">
        <v>2</v>
      </c>
      <c r="D176" s="89">
        <v>0</v>
      </c>
      <c r="E176" s="89">
        <v>1.2430380486862944</v>
      </c>
      <c r="F176" s="73" t="s">
        <v>285</v>
      </c>
      <c r="G176" s="73" t="b">
        <v>0</v>
      </c>
      <c r="H176" s="73" t="b">
        <v>0</v>
      </c>
      <c r="I176" s="73" t="b">
        <v>0</v>
      </c>
      <c r="J176" s="73" t="b">
        <v>0</v>
      </c>
      <c r="K176" s="73" t="b">
        <v>0</v>
      </c>
      <c r="L176" s="73" t="b">
        <v>0</v>
      </c>
    </row>
    <row r="177" spans="1:12" ht="15">
      <c r="A177" s="74" t="s">
        <v>8382</v>
      </c>
      <c r="B177" s="73" t="s">
        <v>8467</v>
      </c>
      <c r="C177" s="73">
        <v>2</v>
      </c>
      <c r="D177" s="89">
        <v>0</v>
      </c>
      <c r="E177" s="89">
        <v>0.9420080530223133</v>
      </c>
      <c r="F177" s="73" t="s">
        <v>285</v>
      </c>
      <c r="G177" s="73" t="b">
        <v>0</v>
      </c>
      <c r="H177" s="73" t="b">
        <v>0</v>
      </c>
      <c r="I177" s="73" t="b">
        <v>0</v>
      </c>
      <c r="J177" s="73" t="b">
        <v>0</v>
      </c>
      <c r="K177" s="73" t="b">
        <v>0</v>
      </c>
      <c r="L177" s="73" t="b">
        <v>0</v>
      </c>
    </row>
    <row r="178" spans="1:12" ht="15">
      <c r="A178" s="74" t="s">
        <v>8467</v>
      </c>
      <c r="B178" s="73" t="s">
        <v>8466</v>
      </c>
      <c r="C178" s="73">
        <v>2</v>
      </c>
      <c r="D178" s="89">
        <v>0</v>
      </c>
      <c r="E178" s="89">
        <v>1.2430380486862944</v>
      </c>
      <c r="F178" s="73" t="s">
        <v>285</v>
      </c>
      <c r="G178" s="73" t="b">
        <v>0</v>
      </c>
      <c r="H178" s="73" t="b">
        <v>0</v>
      </c>
      <c r="I178" s="73" t="b">
        <v>0</v>
      </c>
      <c r="J178" s="73" t="b">
        <v>0</v>
      </c>
      <c r="K178" s="73" t="b">
        <v>0</v>
      </c>
      <c r="L178" s="73" t="b">
        <v>0</v>
      </c>
    </row>
    <row r="179" spans="1:12" ht="15">
      <c r="A179" s="74" t="s">
        <v>8466</v>
      </c>
      <c r="B179" s="73" t="s">
        <v>8465</v>
      </c>
      <c r="C179" s="73">
        <v>2</v>
      </c>
      <c r="D179" s="89">
        <v>0</v>
      </c>
      <c r="E179" s="89">
        <v>1.5440680443502757</v>
      </c>
      <c r="F179" s="73" t="s">
        <v>285</v>
      </c>
      <c r="G179" s="73" t="b">
        <v>0</v>
      </c>
      <c r="H179" s="73" t="b">
        <v>0</v>
      </c>
      <c r="I179" s="73" t="b">
        <v>0</v>
      </c>
      <c r="J179" s="73" t="b">
        <v>0</v>
      </c>
      <c r="K179" s="73" t="b">
        <v>0</v>
      </c>
      <c r="L179" s="73" t="b">
        <v>0</v>
      </c>
    </row>
    <row r="180" spans="1:12" ht="15">
      <c r="A180" s="74" t="s">
        <v>8465</v>
      </c>
      <c r="B180" s="73" t="s">
        <v>8464</v>
      </c>
      <c r="C180" s="73">
        <v>2</v>
      </c>
      <c r="D180" s="89">
        <v>0</v>
      </c>
      <c r="E180" s="89">
        <v>1.5440680443502757</v>
      </c>
      <c r="F180" s="73" t="s">
        <v>285</v>
      </c>
      <c r="G180" s="73" t="b">
        <v>0</v>
      </c>
      <c r="H180" s="73" t="b">
        <v>0</v>
      </c>
      <c r="I180" s="73" t="b">
        <v>0</v>
      </c>
      <c r="J180" s="73" t="b">
        <v>0</v>
      </c>
      <c r="K180" s="73" t="b">
        <v>0</v>
      </c>
      <c r="L180" s="73" t="b">
        <v>0</v>
      </c>
    </row>
    <row r="181" spans="1:12" ht="15">
      <c r="A181" s="74" t="s">
        <v>8464</v>
      </c>
      <c r="B181" s="73" t="s">
        <v>8463</v>
      </c>
      <c r="C181" s="73">
        <v>2</v>
      </c>
      <c r="D181" s="89">
        <v>0</v>
      </c>
      <c r="E181" s="89">
        <v>1.5440680443502757</v>
      </c>
      <c r="F181" s="73" t="s">
        <v>285</v>
      </c>
      <c r="G181" s="73" t="b">
        <v>0</v>
      </c>
      <c r="H181" s="73" t="b">
        <v>0</v>
      </c>
      <c r="I181" s="73" t="b">
        <v>0</v>
      </c>
      <c r="J181" s="73" t="b">
        <v>0</v>
      </c>
      <c r="K181" s="73" t="b">
        <v>0</v>
      </c>
      <c r="L181" s="73" t="b">
        <v>0</v>
      </c>
    </row>
    <row r="182" spans="1:12" ht="15">
      <c r="A182" s="74" t="s">
        <v>8463</v>
      </c>
      <c r="B182" s="73" t="s">
        <v>8462</v>
      </c>
      <c r="C182" s="73">
        <v>2</v>
      </c>
      <c r="D182" s="89">
        <v>0</v>
      </c>
      <c r="E182" s="89">
        <v>1.5440680443502757</v>
      </c>
      <c r="F182" s="73" t="s">
        <v>285</v>
      </c>
      <c r="G182" s="73" t="b">
        <v>0</v>
      </c>
      <c r="H182" s="73" t="b">
        <v>0</v>
      </c>
      <c r="I182" s="73" t="b">
        <v>0</v>
      </c>
      <c r="J182" s="73" t="b">
        <v>0</v>
      </c>
      <c r="K182" s="73" t="b">
        <v>0</v>
      </c>
      <c r="L182" s="73" t="b">
        <v>0</v>
      </c>
    </row>
    <row r="183" spans="1:12" ht="15">
      <c r="A183" s="74" t="s">
        <v>8462</v>
      </c>
      <c r="B183" s="73" t="s">
        <v>8461</v>
      </c>
      <c r="C183" s="73">
        <v>2</v>
      </c>
      <c r="D183" s="89">
        <v>0</v>
      </c>
      <c r="E183" s="89">
        <v>1.5440680443502757</v>
      </c>
      <c r="F183" s="73" t="s">
        <v>285</v>
      </c>
      <c r="G183" s="73" t="b">
        <v>0</v>
      </c>
      <c r="H183" s="73" t="b">
        <v>0</v>
      </c>
      <c r="I183" s="73" t="b">
        <v>0</v>
      </c>
      <c r="J183" s="73" t="b">
        <v>0</v>
      </c>
      <c r="K183" s="73" t="b">
        <v>0</v>
      </c>
      <c r="L183" s="73" t="b">
        <v>0</v>
      </c>
    </row>
    <row r="184" spans="1:12" ht="15">
      <c r="A184" s="74" t="s">
        <v>8461</v>
      </c>
      <c r="B184" s="73" t="s">
        <v>8460</v>
      </c>
      <c r="C184" s="73">
        <v>2</v>
      </c>
      <c r="D184" s="89">
        <v>0</v>
      </c>
      <c r="E184" s="89">
        <v>1.5440680443502757</v>
      </c>
      <c r="F184" s="73" t="s">
        <v>285</v>
      </c>
      <c r="G184" s="73" t="b">
        <v>0</v>
      </c>
      <c r="H184" s="73" t="b">
        <v>0</v>
      </c>
      <c r="I184" s="73" t="b">
        <v>0</v>
      </c>
      <c r="J184" s="73" t="b">
        <v>0</v>
      </c>
      <c r="K184" s="73" t="b">
        <v>0</v>
      </c>
      <c r="L184" s="73" t="b">
        <v>0</v>
      </c>
    </row>
    <row r="185" spans="1:12" ht="15">
      <c r="A185" s="74" t="s">
        <v>8460</v>
      </c>
      <c r="B185" s="73" t="s">
        <v>8772</v>
      </c>
      <c r="C185" s="73">
        <v>2</v>
      </c>
      <c r="D185" s="89">
        <v>0</v>
      </c>
      <c r="E185" s="89">
        <v>1.5440680443502757</v>
      </c>
      <c r="F185" s="73" t="s">
        <v>285</v>
      </c>
      <c r="G185" s="73" t="b">
        <v>0</v>
      </c>
      <c r="H185" s="73" t="b">
        <v>0</v>
      </c>
      <c r="I185" s="73" t="b">
        <v>0</v>
      </c>
      <c r="J185" s="73" t="b">
        <v>0</v>
      </c>
      <c r="K185" s="73" t="b">
        <v>0</v>
      </c>
      <c r="L185" s="73" t="b">
        <v>0</v>
      </c>
    </row>
    <row r="186" spans="1:12" ht="15">
      <c r="A186" s="74" t="s">
        <v>8772</v>
      </c>
      <c r="B186" s="73" t="s">
        <v>8773</v>
      </c>
      <c r="C186" s="73">
        <v>2</v>
      </c>
      <c r="D186" s="89">
        <v>0</v>
      </c>
      <c r="E186" s="89">
        <v>1.5440680443502757</v>
      </c>
      <c r="F186" s="73" t="s">
        <v>285</v>
      </c>
      <c r="G186" s="73" t="b">
        <v>0</v>
      </c>
      <c r="H186" s="73" t="b">
        <v>0</v>
      </c>
      <c r="I186" s="73" t="b">
        <v>0</v>
      </c>
      <c r="J186" s="73" t="b">
        <v>0</v>
      </c>
      <c r="K186" s="73" t="b">
        <v>0</v>
      </c>
      <c r="L186" s="73" t="b">
        <v>0</v>
      </c>
    </row>
    <row r="187" spans="1:12" ht="15">
      <c r="A187" s="74" t="s">
        <v>8773</v>
      </c>
      <c r="B187" s="73" t="s">
        <v>8774</v>
      </c>
      <c r="C187" s="73">
        <v>2</v>
      </c>
      <c r="D187" s="89">
        <v>0</v>
      </c>
      <c r="E187" s="89">
        <v>1.5440680443502757</v>
      </c>
      <c r="F187" s="73" t="s">
        <v>285</v>
      </c>
      <c r="G187" s="73" t="b">
        <v>0</v>
      </c>
      <c r="H187" s="73" t="b">
        <v>0</v>
      </c>
      <c r="I187" s="73" t="b">
        <v>0</v>
      </c>
      <c r="J187" s="73" t="b">
        <v>0</v>
      </c>
      <c r="K187" s="73" t="b">
        <v>0</v>
      </c>
      <c r="L187" s="73" t="b">
        <v>0</v>
      </c>
    </row>
    <row r="188" spans="1:12" ht="15">
      <c r="A188" s="74" t="s">
        <v>8774</v>
      </c>
      <c r="B188" s="73" t="s">
        <v>8775</v>
      </c>
      <c r="C188" s="73">
        <v>2</v>
      </c>
      <c r="D188" s="89">
        <v>0</v>
      </c>
      <c r="E188" s="89">
        <v>1.5440680443502757</v>
      </c>
      <c r="F188" s="73" t="s">
        <v>285</v>
      </c>
      <c r="G188" s="73" t="b">
        <v>0</v>
      </c>
      <c r="H188" s="73" t="b">
        <v>0</v>
      </c>
      <c r="I188" s="73" t="b">
        <v>0</v>
      </c>
      <c r="J188" s="73" t="b">
        <v>0</v>
      </c>
      <c r="K188" s="73" t="b">
        <v>0</v>
      </c>
      <c r="L188" s="73" t="b">
        <v>0</v>
      </c>
    </row>
    <row r="189" spans="1:12" ht="15">
      <c r="A189" s="74" t="s">
        <v>8775</v>
      </c>
      <c r="B189" s="73" t="s">
        <v>1290</v>
      </c>
      <c r="C189" s="73">
        <v>2</v>
      </c>
      <c r="D189" s="89">
        <v>0</v>
      </c>
      <c r="E189" s="89">
        <v>1.5440680443502757</v>
      </c>
      <c r="F189" s="73" t="s">
        <v>285</v>
      </c>
      <c r="G189" s="73" t="b">
        <v>0</v>
      </c>
      <c r="H189" s="73" t="b">
        <v>0</v>
      </c>
      <c r="I189" s="73" t="b">
        <v>0</v>
      </c>
      <c r="J189" s="73" t="b">
        <v>1</v>
      </c>
      <c r="K189" s="73" t="b">
        <v>0</v>
      </c>
      <c r="L189" s="73" t="b">
        <v>0</v>
      </c>
    </row>
    <row r="190" spans="1:12" ht="15">
      <c r="A190" s="74" t="s">
        <v>1290</v>
      </c>
      <c r="B190" s="73" t="s">
        <v>8257</v>
      </c>
      <c r="C190" s="73">
        <v>2</v>
      </c>
      <c r="D190" s="89">
        <v>0</v>
      </c>
      <c r="E190" s="89">
        <v>1.5440680443502757</v>
      </c>
      <c r="F190" s="73" t="s">
        <v>285</v>
      </c>
      <c r="G190" s="73" t="b">
        <v>1</v>
      </c>
      <c r="H190" s="73" t="b">
        <v>0</v>
      </c>
      <c r="I190" s="73" t="b">
        <v>0</v>
      </c>
      <c r="J190" s="73" t="b">
        <v>0</v>
      </c>
      <c r="K190" s="73" t="b">
        <v>0</v>
      </c>
      <c r="L190" s="73" t="b">
        <v>0</v>
      </c>
    </row>
    <row r="191" spans="1:12" ht="15">
      <c r="A191" s="74" t="s">
        <v>8257</v>
      </c>
      <c r="B191" s="73" t="s">
        <v>8459</v>
      </c>
      <c r="C191" s="73">
        <v>2</v>
      </c>
      <c r="D191" s="89">
        <v>0</v>
      </c>
      <c r="E191" s="89">
        <v>1.5440680443502757</v>
      </c>
      <c r="F191" s="73" t="s">
        <v>285</v>
      </c>
      <c r="G191" s="73" t="b">
        <v>0</v>
      </c>
      <c r="H191" s="73" t="b">
        <v>0</v>
      </c>
      <c r="I191" s="73" t="b">
        <v>0</v>
      </c>
      <c r="J191" s="73" t="b">
        <v>0</v>
      </c>
      <c r="K191" s="73" t="b">
        <v>0</v>
      </c>
      <c r="L191" s="73" t="b">
        <v>0</v>
      </c>
    </row>
    <row r="192" spans="1:12" ht="15">
      <c r="A192" s="74" t="s">
        <v>8459</v>
      </c>
      <c r="B192" s="73" t="s">
        <v>8458</v>
      </c>
      <c r="C192" s="73">
        <v>2</v>
      </c>
      <c r="D192" s="89">
        <v>0</v>
      </c>
      <c r="E192" s="89">
        <v>1.5440680443502757</v>
      </c>
      <c r="F192" s="73" t="s">
        <v>285</v>
      </c>
      <c r="G192" s="73" t="b">
        <v>0</v>
      </c>
      <c r="H192" s="73" t="b">
        <v>0</v>
      </c>
      <c r="I192" s="73" t="b">
        <v>0</v>
      </c>
      <c r="J192" s="73" t="b">
        <v>0</v>
      </c>
      <c r="K192" s="73" t="b">
        <v>0</v>
      </c>
      <c r="L192" s="73" t="b">
        <v>0</v>
      </c>
    </row>
    <row r="193" spans="1:12" ht="15">
      <c r="A193" s="74" t="s">
        <v>8458</v>
      </c>
      <c r="B193" s="73" t="s">
        <v>8457</v>
      </c>
      <c r="C193" s="73">
        <v>2</v>
      </c>
      <c r="D193" s="89">
        <v>0</v>
      </c>
      <c r="E193" s="89">
        <v>1.5440680443502757</v>
      </c>
      <c r="F193" s="73" t="s">
        <v>285</v>
      </c>
      <c r="G193" s="73" t="b">
        <v>0</v>
      </c>
      <c r="H193" s="73" t="b">
        <v>0</v>
      </c>
      <c r="I193" s="73" t="b">
        <v>0</v>
      </c>
      <c r="J193" s="73" t="b">
        <v>0</v>
      </c>
      <c r="K193" s="73" t="b">
        <v>0</v>
      </c>
      <c r="L193" s="73" t="b">
        <v>0</v>
      </c>
    </row>
    <row r="194" spans="1:12" ht="15">
      <c r="A194" s="74" t="s">
        <v>8457</v>
      </c>
      <c r="B194" s="73" t="s">
        <v>8456</v>
      </c>
      <c r="C194" s="73">
        <v>2</v>
      </c>
      <c r="D194" s="89">
        <v>0</v>
      </c>
      <c r="E194" s="89">
        <v>1.5440680443502757</v>
      </c>
      <c r="F194" s="73" t="s">
        <v>285</v>
      </c>
      <c r="G194" s="73" t="b">
        <v>0</v>
      </c>
      <c r="H194" s="73" t="b">
        <v>0</v>
      </c>
      <c r="I194" s="73" t="b">
        <v>0</v>
      </c>
      <c r="J194" s="73" t="b">
        <v>0</v>
      </c>
      <c r="K194" s="73" t="b">
        <v>0</v>
      </c>
      <c r="L194" s="73" t="b">
        <v>0</v>
      </c>
    </row>
    <row r="195" spans="1:12" ht="15">
      <c r="A195" s="74" t="s">
        <v>8456</v>
      </c>
      <c r="B195" s="73" t="s">
        <v>8455</v>
      </c>
      <c r="C195" s="73">
        <v>2</v>
      </c>
      <c r="D195" s="89">
        <v>0</v>
      </c>
      <c r="E195" s="89">
        <v>1.5440680443502757</v>
      </c>
      <c r="F195" s="73" t="s">
        <v>285</v>
      </c>
      <c r="G195" s="73" t="b">
        <v>0</v>
      </c>
      <c r="H195" s="73" t="b">
        <v>0</v>
      </c>
      <c r="I195" s="73" t="b">
        <v>0</v>
      </c>
      <c r="J195" s="73" t="b">
        <v>0</v>
      </c>
      <c r="K195" s="73" t="b">
        <v>0</v>
      </c>
      <c r="L195" s="73" t="b">
        <v>0</v>
      </c>
    </row>
    <row r="196" spans="1:12" ht="15">
      <c r="A196" s="74" t="s">
        <v>8455</v>
      </c>
      <c r="B196" s="73" t="s">
        <v>8454</v>
      </c>
      <c r="C196" s="73">
        <v>2</v>
      </c>
      <c r="D196" s="89">
        <v>0</v>
      </c>
      <c r="E196" s="89">
        <v>1.5440680443502757</v>
      </c>
      <c r="F196" s="73" t="s">
        <v>285</v>
      </c>
      <c r="G196" s="73" t="b">
        <v>0</v>
      </c>
      <c r="H196" s="73" t="b">
        <v>0</v>
      </c>
      <c r="I196" s="73" t="b">
        <v>0</v>
      </c>
      <c r="J196" s="73" t="b">
        <v>0</v>
      </c>
      <c r="K196" s="73" t="b">
        <v>0</v>
      </c>
      <c r="L196" s="73" t="b">
        <v>0</v>
      </c>
    </row>
    <row r="197" spans="1:12" ht="15">
      <c r="A197" s="74" t="s">
        <v>8454</v>
      </c>
      <c r="B197" s="73" t="s">
        <v>8453</v>
      </c>
      <c r="C197" s="73">
        <v>2</v>
      </c>
      <c r="D197" s="89">
        <v>0</v>
      </c>
      <c r="E197" s="89">
        <v>1.5440680443502757</v>
      </c>
      <c r="F197" s="73" t="s">
        <v>285</v>
      </c>
      <c r="G197" s="73" t="b">
        <v>0</v>
      </c>
      <c r="H197" s="73" t="b">
        <v>0</v>
      </c>
      <c r="I197" s="73" t="b">
        <v>0</v>
      </c>
      <c r="J197" s="73" t="b">
        <v>0</v>
      </c>
      <c r="K197" s="73" t="b">
        <v>0</v>
      </c>
      <c r="L197" s="73" t="b">
        <v>0</v>
      </c>
    </row>
    <row r="198" spans="1:12" ht="15">
      <c r="A198" s="74" t="s">
        <v>8453</v>
      </c>
      <c r="B198" s="73" t="s">
        <v>8452</v>
      </c>
      <c r="C198" s="73">
        <v>2</v>
      </c>
      <c r="D198" s="89">
        <v>0</v>
      </c>
      <c r="E198" s="89">
        <v>1.5440680443502757</v>
      </c>
      <c r="F198" s="73" t="s">
        <v>285</v>
      </c>
      <c r="G198" s="73" t="b">
        <v>0</v>
      </c>
      <c r="H198" s="73" t="b">
        <v>0</v>
      </c>
      <c r="I198" s="73" t="b">
        <v>0</v>
      </c>
      <c r="J198" s="73" t="b">
        <v>0</v>
      </c>
      <c r="K198" s="73" t="b">
        <v>0</v>
      </c>
      <c r="L198" s="73" t="b">
        <v>0</v>
      </c>
    </row>
    <row r="199" spans="1:12" ht="15">
      <c r="A199" s="74" t="s">
        <v>8452</v>
      </c>
      <c r="B199" s="73" t="s">
        <v>8451</v>
      </c>
      <c r="C199" s="73">
        <v>2</v>
      </c>
      <c r="D199" s="89">
        <v>0</v>
      </c>
      <c r="E199" s="89">
        <v>1.5440680443502757</v>
      </c>
      <c r="F199" s="73" t="s">
        <v>285</v>
      </c>
      <c r="G199" s="73" t="b">
        <v>0</v>
      </c>
      <c r="H199" s="73" t="b">
        <v>0</v>
      </c>
      <c r="I199" s="73" t="b">
        <v>0</v>
      </c>
      <c r="J199" s="73" t="b">
        <v>0</v>
      </c>
      <c r="K199" s="73" t="b">
        <v>0</v>
      </c>
      <c r="L199" s="73" t="b">
        <v>0</v>
      </c>
    </row>
    <row r="200" spans="1:12" ht="15">
      <c r="A200" s="74" t="s">
        <v>8451</v>
      </c>
      <c r="B200" s="73" t="s">
        <v>8776</v>
      </c>
      <c r="C200" s="73">
        <v>2</v>
      </c>
      <c r="D200" s="89">
        <v>0</v>
      </c>
      <c r="E200" s="89">
        <v>1.5440680443502757</v>
      </c>
      <c r="F200" s="73" t="s">
        <v>285</v>
      </c>
      <c r="G200" s="73" t="b">
        <v>0</v>
      </c>
      <c r="H200" s="73" t="b">
        <v>0</v>
      </c>
      <c r="I200" s="73" t="b">
        <v>0</v>
      </c>
      <c r="J200" s="73" t="b">
        <v>0</v>
      </c>
      <c r="K200" s="73" t="b">
        <v>0</v>
      </c>
      <c r="L200" s="73" t="b">
        <v>0</v>
      </c>
    </row>
    <row r="201" spans="1:12" ht="15">
      <c r="A201" s="74" t="s">
        <v>8776</v>
      </c>
      <c r="B201" s="73" t="s">
        <v>8777</v>
      </c>
      <c r="C201" s="73">
        <v>2</v>
      </c>
      <c r="D201" s="89">
        <v>0</v>
      </c>
      <c r="E201" s="89">
        <v>1.5440680443502757</v>
      </c>
      <c r="F201" s="73" t="s">
        <v>285</v>
      </c>
      <c r="G201" s="73" t="b">
        <v>0</v>
      </c>
      <c r="H201" s="73" t="b">
        <v>0</v>
      </c>
      <c r="I201" s="73" t="b">
        <v>0</v>
      </c>
      <c r="J201" s="73" t="b">
        <v>0</v>
      </c>
      <c r="K201" s="73" t="b">
        <v>0</v>
      </c>
      <c r="L201" s="73" t="b">
        <v>0</v>
      </c>
    </row>
    <row r="202" spans="1:12" ht="15">
      <c r="A202" s="74" t="s">
        <v>8777</v>
      </c>
      <c r="B202" s="73" t="s">
        <v>2052</v>
      </c>
      <c r="C202" s="73">
        <v>2</v>
      </c>
      <c r="D202" s="89">
        <v>0</v>
      </c>
      <c r="E202" s="89">
        <v>1.5440680443502757</v>
      </c>
      <c r="F202" s="73" t="s">
        <v>285</v>
      </c>
      <c r="G202" s="73" t="b">
        <v>0</v>
      </c>
      <c r="H202" s="73" t="b">
        <v>0</v>
      </c>
      <c r="I202" s="73" t="b">
        <v>0</v>
      </c>
      <c r="J202" s="73" t="b">
        <v>1</v>
      </c>
      <c r="K202" s="73" t="b">
        <v>0</v>
      </c>
      <c r="L202" s="73" t="b">
        <v>0</v>
      </c>
    </row>
    <row r="203" spans="1:12" ht="15">
      <c r="A203" s="74" t="s">
        <v>2052</v>
      </c>
      <c r="B203" s="73" t="s">
        <v>8778</v>
      </c>
      <c r="C203" s="73">
        <v>2</v>
      </c>
      <c r="D203" s="89">
        <v>0</v>
      </c>
      <c r="E203" s="89">
        <v>1.5440680443502757</v>
      </c>
      <c r="F203" s="73" t="s">
        <v>285</v>
      </c>
      <c r="G203" s="73" t="b">
        <v>1</v>
      </c>
      <c r="H203" s="73" t="b">
        <v>0</v>
      </c>
      <c r="I203" s="73" t="b">
        <v>0</v>
      </c>
      <c r="J203" s="73" t="b">
        <v>0</v>
      </c>
      <c r="K203" s="73" t="b">
        <v>0</v>
      </c>
      <c r="L203" s="73" t="b">
        <v>0</v>
      </c>
    </row>
    <row r="204" spans="1:12" ht="15">
      <c r="A204" s="74" t="s">
        <v>8778</v>
      </c>
      <c r="B204" s="73" t="s">
        <v>8382</v>
      </c>
      <c r="C204" s="73">
        <v>2</v>
      </c>
      <c r="D204" s="89">
        <v>0</v>
      </c>
      <c r="E204" s="89">
        <v>1.2430380486862944</v>
      </c>
      <c r="F204" s="73" t="s">
        <v>285</v>
      </c>
      <c r="G204" s="73" t="b">
        <v>0</v>
      </c>
      <c r="H204" s="73" t="b">
        <v>0</v>
      </c>
      <c r="I204" s="73" t="b">
        <v>0</v>
      </c>
      <c r="J204" s="73" t="b">
        <v>0</v>
      </c>
      <c r="K204" s="73" t="b">
        <v>0</v>
      </c>
      <c r="L204" s="73" t="b">
        <v>0</v>
      </c>
    </row>
    <row r="205" spans="1:12" ht="15">
      <c r="A205" s="74" t="s">
        <v>8382</v>
      </c>
      <c r="B205" s="73" t="s">
        <v>8450</v>
      </c>
      <c r="C205" s="73">
        <v>2</v>
      </c>
      <c r="D205" s="89">
        <v>0</v>
      </c>
      <c r="E205" s="89">
        <v>1.2430380486862944</v>
      </c>
      <c r="F205" s="73" t="s">
        <v>285</v>
      </c>
      <c r="G205" s="73" t="b">
        <v>0</v>
      </c>
      <c r="H205" s="73" t="b">
        <v>0</v>
      </c>
      <c r="I205" s="73" t="b">
        <v>0</v>
      </c>
      <c r="J205" s="73" t="b">
        <v>0</v>
      </c>
      <c r="K205" s="73" t="b">
        <v>0</v>
      </c>
      <c r="L205" s="73" t="b">
        <v>0</v>
      </c>
    </row>
    <row r="206" spans="1:12" ht="15">
      <c r="A206" s="74" t="s">
        <v>8450</v>
      </c>
      <c r="B206" s="73" t="s">
        <v>8467</v>
      </c>
      <c r="C206" s="73">
        <v>2</v>
      </c>
      <c r="D206" s="89">
        <v>0</v>
      </c>
      <c r="E206" s="89">
        <v>1.2430380486862944</v>
      </c>
      <c r="F206" s="73" t="s">
        <v>285</v>
      </c>
      <c r="G206" s="73" t="b">
        <v>0</v>
      </c>
      <c r="H206" s="73" t="b">
        <v>0</v>
      </c>
      <c r="I206" s="73" t="b">
        <v>0</v>
      </c>
      <c r="J206" s="73" t="b">
        <v>0</v>
      </c>
      <c r="K206" s="73" t="b">
        <v>0</v>
      </c>
      <c r="L206" s="73" t="b">
        <v>0</v>
      </c>
    </row>
    <row r="207" spans="1:12" ht="15">
      <c r="A207" s="74" t="s">
        <v>8467</v>
      </c>
      <c r="B207" s="73" t="s">
        <v>8161</v>
      </c>
      <c r="C207" s="73">
        <v>2</v>
      </c>
      <c r="D207" s="89">
        <v>0</v>
      </c>
      <c r="E207" s="89">
        <v>1.2430380486862944</v>
      </c>
      <c r="F207" s="73" t="s">
        <v>285</v>
      </c>
      <c r="G207" s="73" t="b">
        <v>0</v>
      </c>
      <c r="H207" s="73" t="b">
        <v>0</v>
      </c>
      <c r="I207" s="73" t="b">
        <v>0</v>
      </c>
      <c r="J207" s="73" t="b">
        <v>0</v>
      </c>
      <c r="K207" s="73" t="b">
        <v>0</v>
      </c>
      <c r="L207" s="73" t="b">
        <v>0</v>
      </c>
    </row>
    <row r="208" spans="1:12" ht="15">
      <c r="A208" s="74" t="s">
        <v>8162</v>
      </c>
      <c r="B208" s="73" t="s">
        <v>8276</v>
      </c>
      <c r="C208" s="73">
        <v>4</v>
      </c>
      <c r="D208" s="89">
        <v>0.00695348141592339</v>
      </c>
      <c r="E208" s="89">
        <v>1.7719023011066422</v>
      </c>
      <c r="F208" s="73" t="s">
        <v>286</v>
      </c>
      <c r="G208" s="73" t="b">
        <v>0</v>
      </c>
      <c r="H208" s="73" t="b">
        <v>0</v>
      </c>
      <c r="I208" s="73" t="b">
        <v>0</v>
      </c>
      <c r="J208" s="73" t="b">
        <v>0</v>
      </c>
      <c r="K208" s="73" t="b">
        <v>0</v>
      </c>
      <c r="L208" s="73" t="b">
        <v>0</v>
      </c>
    </row>
    <row r="209" spans="1:12" ht="15">
      <c r="A209" s="74" t="s">
        <v>310</v>
      </c>
      <c r="B209" s="73" t="s">
        <v>305</v>
      </c>
      <c r="C209" s="73">
        <v>3</v>
      </c>
      <c r="D209" s="89">
        <v>0.006072814059253527</v>
      </c>
      <c r="E209" s="89">
        <v>1.575607655962674</v>
      </c>
      <c r="F209" s="73" t="s">
        <v>286</v>
      </c>
      <c r="G209" s="73" t="b">
        <v>0</v>
      </c>
      <c r="H209" s="73" t="b">
        <v>0</v>
      </c>
      <c r="I209" s="73" t="b">
        <v>0</v>
      </c>
      <c r="J209" s="73" t="b">
        <v>0</v>
      </c>
      <c r="K209" s="73" t="b">
        <v>0</v>
      </c>
      <c r="L209" s="73" t="b">
        <v>0</v>
      </c>
    </row>
    <row r="210" spans="1:12" ht="15">
      <c r="A210" s="74" t="s">
        <v>305</v>
      </c>
      <c r="B210" s="73" t="s">
        <v>8156</v>
      </c>
      <c r="C210" s="73">
        <v>3</v>
      </c>
      <c r="D210" s="89">
        <v>0.006072814059253527</v>
      </c>
      <c r="E210" s="89">
        <v>1.6170003411208989</v>
      </c>
      <c r="F210" s="73" t="s">
        <v>286</v>
      </c>
      <c r="G210" s="73" t="b">
        <v>0</v>
      </c>
      <c r="H210" s="73" t="b">
        <v>0</v>
      </c>
      <c r="I210" s="73" t="b">
        <v>0</v>
      </c>
      <c r="J210" s="73" t="b">
        <v>0</v>
      </c>
      <c r="K210" s="73" t="b">
        <v>0</v>
      </c>
      <c r="L210" s="73" t="b">
        <v>0</v>
      </c>
    </row>
    <row r="211" spans="1:12" ht="15">
      <c r="A211" s="74" t="s">
        <v>315</v>
      </c>
      <c r="B211" s="73" t="s">
        <v>8147</v>
      </c>
      <c r="C211" s="73">
        <v>3</v>
      </c>
      <c r="D211" s="89">
        <v>0.006072814059253527</v>
      </c>
      <c r="E211" s="89">
        <v>2.1398790864012365</v>
      </c>
      <c r="F211" s="73" t="s">
        <v>286</v>
      </c>
      <c r="G211" s="73" t="b">
        <v>0</v>
      </c>
      <c r="H211" s="73" t="b">
        <v>0</v>
      </c>
      <c r="I211" s="73" t="b">
        <v>0</v>
      </c>
      <c r="J211" s="73" t="b">
        <v>0</v>
      </c>
      <c r="K211" s="73" t="b">
        <v>0</v>
      </c>
      <c r="L211" s="73" t="b">
        <v>0</v>
      </c>
    </row>
    <row r="212" spans="1:12" ht="15">
      <c r="A212" s="74" t="s">
        <v>8288</v>
      </c>
      <c r="B212" s="73" t="s">
        <v>8483</v>
      </c>
      <c r="C212" s="73">
        <v>3</v>
      </c>
      <c r="D212" s="89">
        <v>0.006072814059253527</v>
      </c>
      <c r="E212" s="89">
        <v>1.5889716175206554</v>
      </c>
      <c r="F212" s="73" t="s">
        <v>286</v>
      </c>
      <c r="G212" s="73" t="b">
        <v>0</v>
      </c>
      <c r="H212" s="73" t="b">
        <v>0</v>
      </c>
      <c r="I212" s="73" t="b">
        <v>0</v>
      </c>
      <c r="J212" s="73" t="b">
        <v>0</v>
      </c>
      <c r="K212" s="73" t="b">
        <v>0</v>
      </c>
      <c r="L212" s="73" t="b">
        <v>0</v>
      </c>
    </row>
    <row r="213" spans="1:12" ht="15">
      <c r="A213" s="74" t="s">
        <v>8370</v>
      </c>
      <c r="B213" s="73" t="s">
        <v>8382</v>
      </c>
      <c r="C213" s="73">
        <v>3</v>
      </c>
      <c r="D213" s="89">
        <v>0.006072814059253527</v>
      </c>
      <c r="E213" s="89">
        <v>1.91803033678488</v>
      </c>
      <c r="F213" s="73" t="s">
        <v>286</v>
      </c>
      <c r="G213" s="73" t="b">
        <v>0</v>
      </c>
      <c r="H213" s="73" t="b">
        <v>0</v>
      </c>
      <c r="I213" s="73" t="b">
        <v>0</v>
      </c>
      <c r="J213" s="73" t="b">
        <v>0</v>
      </c>
      <c r="K213" s="73" t="b">
        <v>0</v>
      </c>
      <c r="L213" s="73" t="b">
        <v>0</v>
      </c>
    </row>
    <row r="214" spans="1:12" ht="15">
      <c r="A214" s="74" t="s">
        <v>8382</v>
      </c>
      <c r="B214" s="73" t="s">
        <v>8283</v>
      </c>
      <c r="C214" s="73">
        <v>3</v>
      </c>
      <c r="D214" s="89">
        <v>0.006072814059253527</v>
      </c>
      <c r="E214" s="89">
        <v>1.6170003411208989</v>
      </c>
      <c r="F214" s="73" t="s">
        <v>286</v>
      </c>
      <c r="G214" s="73" t="b">
        <v>0</v>
      </c>
      <c r="H214" s="73" t="b">
        <v>0</v>
      </c>
      <c r="I214" s="73" t="b">
        <v>0</v>
      </c>
      <c r="J214" s="73" t="b">
        <v>0</v>
      </c>
      <c r="K214" s="73" t="b">
        <v>0</v>
      </c>
      <c r="L214" s="73" t="b">
        <v>0</v>
      </c>
    </row>
    <row r="215" spans="1:12" ht="15">
      <c r="A215" s="74" t="s">
        <v>8188</v>
      </c>
      <c r="B215" s="73" t="s">
        <v>8265</v>
      </c>
      <c r="C215" s="73">
        <v>3</v>
      </c>
      <c r="D215" s="89">
        <v>0.006072814059253527</v>
      </c>
      <c r="E215" s="89">
        <v>1.7139103541289553</v>
      </c>
      <c r="F215" s="73" t="s">
        <v>286</v>
      </c>
      <c r="G215" s="73" t="b">
        <v>0</v>
      </c>
      <c r="H215" s="73" t="b">
        <v>0</v>
      </c>
      <c r="I215" s="73" t="b">
        <v>0</v>
      </c>
      <c r="J215" s="73" t="b">
        <v>0</v>
      </c>
      <c r="K215" s="73" t="b">
        <v>0</v>
      </c>
      <c r="L215" s="73" t="b">
        <v>0</v>
      </c>
    </row>
    <row r="216" spans="1:12" ht="15">
      <c r="A216" s="74" t="s">
        <v>8265</v>
      </c>
      <c r="B216" s="73" t="s">
        <v>2101</v>
      </c>
      <c r="C216" s="73">
        <v>3</v>
      </c>
      <c r="D216" s="89">
        <v>0.006072814059253527</v>
      </c>
      <c r="E216" s="89">
        <v>1.8388490907372552</v>
      </c>
      <c r="F216" s="73" t="s">
        <v>286</v>
      </c>
      <c r="G216" s="73" t="b">
        <v>0</v>
      </c>
      <c r="H216" s="73" t="b">
        <v>0</v>
      </c>
      <c r="I216" s="73" t="b">
        <v>0</v>
      </c>
      <c r="J216" s="73" t="b">
        <v>1</v>
      </c>
      <c r="K216" s="73" t="b">
        <v>0</v>
      </c>
      <c r="L216" s="73" t="b">
        <v>0</v>
      </c>
    </row>
    <row r="217" spans="1:12" ht="15">
      <c r="A217" s="74" t="s">
        <v>2101</v>
      </c>
      <c r="B217" s="73" t="s">
        <v>8189</v>
      </c>
      <c r="C217" s="73">
        <v>3</v>
      </c>
      <c r="D217" s="89">
        <v>0.006072814059253527</v>
      </c>
      <c r="E217" s="89">
        <v>2.1398790864012365</v>
      </c>
      <c r="F217" s="73" t="s">
        <v>286</v>
      </c>
      <c r="G217" s="73" t="b">
        <v>1</v>
      </c>
      <c r="H217" s="73" t="b">
        <v>0</v>
      </c>
      <c r="I217" s="73" t="b">
        <v>0</v>
      </c>
      <c r="J217" s="73" t="b">
        <v>0</v>
      </c>
      <c r="K217" s="73" t="b">
        <v>0</v>
      </c>
      <c r="L217" s="73" t="b">
        <v>0</v>
      </c>
    </row>
    <row r="218" spans="1:12" ht="15">
      <c r="A218" s="74" t="s">
        <v>8189</v>
      </c>
      <c r="B218" s="73" t="s">
        <v>8196</v>
      </c>
      <c r="C218" s="73">
        <v>3</v>
      </c>
      <c r="D218" s="89">
        <v>0.006072814059253527</v>
      </c>
      <c r="E218" s="89">
        <v>2.0149403497929366</v>
      </c>
      <c r="F218" s="73" t="s">
        <v>286</v>
      </c>
      <c r="G218" s="73" t="b">
        <v>0</v>
      </c>
      <c r="H218" s="73" t="b">
        <v>0</v>
      </c>
      <c r="I218" s="73" t="b">
        <v>0</v>
      </c>
      <c r="J218" s="73" t="b">
        <v>0</v>
      </c>
      <c r="K218" s="73" t="b">
        <v>0</v>
      </c>
      <c r="L218" s="73" t="b">
        <v>0</v>
      </c>
    </row>
    <row r="219" spans="1:12" ht="15">
      <c r="A219" s="74" t="s">
        <v>8196</v>
      </c>
      <c r="B219" s="73" t="s">
        <v>8757</v>
      </c>
      <c r="C219" s="73">
        <v>3</v>
      </c>
      <c r="D219" s="89">
        <v>0.006072814059253527</v>
      </c>
      <c r="E219" s="89">
        <v>1.7930916001765802</v>
      </c>
      <c r="F219" s="73" t="s">
        <v>286</v>
      </c>
      <c r="G219" s="73" t="b">
        <v>0</v>
      </c>
      <c r="H219" s="73" t="b">
        <v>0</v>
      </c>
      <c r="I219" s="73" t="b">
        <v>0</v>
      </c>
      <c r="J219" s="73" t="b">
        <v>0</v>
      </c>
      <c r="K219" s="73" t="b">
        <v>0</v>
      </c>
      <c r="L219" s="73" t="b">
        <v>0</v>
      </c>
    </row>
    <row r="220" spans="1:12" ht="15">
      <c r="A220" s="74" t="s">
        <v>8757</v>
      </c>
      <c r="B220" s="73" t="s">
        <v>8204</v>
      </c>
      <c r="C220" s="73">
        <v>3</v>
      </c>
      <c r="D220" s="89">
        <v>0.006072814059253527</v>
      </c>
      <c r="E220" s="89">
        <v>2.0149403497929366</v>
      </c>
      <c r="F220" s="73" t="s">
        <v>286</v>
      </c>
      <c r="G220" s="73" t="b">
        <v>0</v>
      </c>
      <c r="H220" s="73" t="b">
        <v>0</v>
      </c>
      <c r="I220" s="73" t="b">
        <v>0</v>
      </c>
      <c r="J220" s="73" t="b">
        <v>0</v>
      </c>
      <c r="K220" s="73" t="b">
        <v>0</v>
      </c>
      <c r="L220" s="73" t="b">
        <v>0</v>
      </c>
    </row>
    <row r="221" spans="1:12" ht="15">
      <c r="A221" s="74" t="s">
        <v>8204</v>
      </c>
      <c r="B221" s="73" t="s">
        <v>8157</v>
      </c>
      <c r="C221" s="73">
        <v>3</v>
      </c>
      <c r="D221" s="89">
        <v>0.006072814059253527</v>
      </c>
      <c r="E221" s="89">
        <v>1.91803033678488</v>
      </c>
      <c r="F221" s="73" t="s">
        <v>286</v>
      </c>
      <c r="G221" s="73" t="b">
        <v>0</v>
      </c>
      <c r="H221" s="73" t="b">
        <v>0</v>
      </c>
      <c r="I221" s="73" t="b">
        <v>0</v>
      </c>
      <c r="J221" s="73" t="b">
        <v>0</v>
      </c>
      <c r="K221" s="73" t="b">
        <v>0</v>
      </c>
      <c r="L221" s="73" t="b">
        <v>0</v>
      </c>
    </row>
    <row r="222" spans="1:12" ht="15">
      <c r="A222" s="74" t="s">
        <v>8157</v>
      </c>
      <c r="B222" s="73" t="s">
        <v>8142</v>
      </c>
      <c r="C222" s="73">
        <v>3</v>
      </c>
      <c r="D222" s="89">
        <v>0.006072814059253527</v>
      </c>
      <c r="E222" s="89">
        <v>1.5500535514902858</v>
      </c>
      <c r="F222" s="73" t="s">
        <v>286</v>
      </c>
      <c r="G222" s="73" t="b">
        <v>0</v>
      </c>
      <c r="H222" s="73" t="b">
        <v>0</v>
      </c>
      <c r="I222" s="73" t="b">
        <v>0</v>
      </c>
      <c r="J222" s="73" t="b">
        <v>0</v>
      </c>
      <c r="K222" s="73" t="b">
        <v>0</v>
      </c>
      <c r="L222" s="73" t="b">
        <v>0</v>
      </c>
    </row>
    <row r="223" spans="1:12" ht="15">
      <c r="A223" s="74" t="s">
        <v>8179</v>
      </c>
      <c r="B223" s="73" t="s">
        <v>8266</v>
      </c>
      <c r="C223" s="73">
        <v>3</v>
      </c>
      <c r="D223" s="89">
        <v>0.006072814059253527</v>
      </c>
      <c r="E223" s="89">
        <v>1.91803033678488</v>
      </c>
      <c r="F223" s="73" t="s">
        <v>286</v>
      </c>
      <c r="G223" s="73" t="b">
        <v>0</v>
      </c>
      <c r="H223" s="73" t="b">
        <v>0</v>
      </c>
      <c r="I223" s="73" t="b">
        <v>0</v>
      </c>
      <c r="J223" s="73" t="b">
        <v>0</v>
      </c>
      <c r="K223" s="73" t="b">
        <v>0</v>
      </c>
      <c r="L223" s="73" t="b">
        <v>0</v>
      </c>
    </row>
    <row r="224" spans="1:12" ht="15">
      <c r="A224" s="74" t="s">
        <v>8266</v>
      </c>
      <c r="B224" s="73" t="s">
        <v>319</v>
      </c>
      <c r="C224" s="73">
        <v>3</v>
      </c>
      <c r="D224" s="89">
        <v>0.006072814059253527</v>
      </c>
      <c r="E224" s="89">
        <v>2.0149403497929366</v>
      </c>
      <c r="F224" s="73" t="s">
        <v>286</v>
      </c>
      <c r="G224" s="73" t="b">
        <v>0</v>
      </c>
      <c r="H224" s="73" t="b">
        <v>0</v>
      </c>
      <c r="I224" s="73" t="b">
        <v>0</v>
      </c>
      <c r="J224" s="73" t="b">
        <v>0</v>
      </c>
      <c r="K224" s="73" t="b">
        <v>0</v>
      </c>
      <c r="L224" s="73" t="b">
        <v>0</v>
      </c>
    </row>
    <row r="225" spans="1:12" ht="15">
      <c r="A225" s="74" t="s">
        <v>319</v>
      </c>
      <c r="B225" s="73" t="s">
        <v>8760</v>
      </c>
      <c r="C225" s="73">
        <v>3</v>
      </c>
      <c r="D225" s="89">
        <v>0.006072814059253527</v>
      </c>
      <c r="E225" s="89">
        <v>2.0149403497929366</v>
      </c>
      <c r="F225" s="73" t="s">
        <v>286</v>
      </c>
      <c r="G225" s="73" t="b">
        <v>0</v>
      </c>
      <c r="H225" s="73" t="b">
        <v>0</v>
      </c>
      <c r="I225" s="73" t="b">
        <v>0</v>
      </c>
      <c r="J225" s="73" t="b">
        <v>0</v>
      </c>
      <c r="K225" s="73" t="b">
        <v>0</v>
      </c>
      <c r="L225" s="73" t="b">
        <v>0</v>
      </c>
    </row>
    <row r="226" spans="1:12" ht="15">
      <c r="A226" s="74" t="s">
        <v>8760</v>
      </c>
      <c r="B226" s="73" t="s">
        <v>8265</v>
      </c>
      <c r="C226" s="73">
        <v>3</v>
      </c>
      <c r="D226" s="89">
        <v>0.006072814059253527</v>
      </c>
      <c r="E226" s="89">
        <v>1.8388490907372552</v>
      </c>
      <c r="F226" s="73" t="s">
        <v>286</v>
      </c>
      <c r="G226" s="73" t="b">
        <v>0</v>
      </c>
      <c r="H226" s="73" t="b">
        <v>0</v>
      </c>
      <c r="I226" s="73" t="b">
        <v>0</v>
      </c>
      <c r="J226" s="73" t="b">
        <v>0</v>
      </c>
      <c r="K226" s="73" t="b">
        <v>0</v>
      </c>
      <c r="L226" s="73" t="b">
        <v>0</v>
      </c>
    </row>
    <row r="227" spans="1:12" ht="15">
      <c r="A227" s="74" t="s">
        <v>8178</v>
      </c>
      <c r="B227" s="73" t="s">
        <v>8761</v>
      </c>
      <c r="C227" s="73">
        <v>3</v>
      </c>
      <c r="D227" s="89">
        <v>0.006072814059253527</v>
      </c>
      <c r="E227" s="89">
        <v>2.1398790864012365</v>
      </c>
      <c r="F227" s="73" t="s">
        <v>286</v>
      </c>
      <c r="G227" s="73" t="b">
        <v>0</v>
      </c>
      <c r="H227" s="73" t="b">
        <v>0</v>
      </c>
      <c r="I227" s="73" t="b">
        <v>0</v>
      </c>
      <c r="J227" s="73" t="b">
        <v>0</v>
      </c>
      <c r="K227" s="73" t="b">
        <v>0</v>
      </c>
      <c r="L227" s="73" t="b">
        <v>0</v>
      </c>
    </row>
    <row r="228" spans="1:12" ht="15">
      <c r="A228" s="74" t="s">
        <v>8361</v>
      </c>
      <c r="B228" s="73" t="s">
        <v>8241</v>
      </c>
      <c r="C228" s="73">
        <v>3</v>
      </c>
      <c r="D228" s="89">
        <v>0.006072814059253527</v>
      </c>
      <c r="E228" s="89">
        <v>1.6170003411208989</v>
      </c>
      <c r="F228" s="73" t="s">
        <v>286</v>
      </c>
      <c r="G228" s="73" t="b">
        <v>0</v>
      </c>
      <c r="H228" s="73" t="b">
        <v>0</v>
      </c>
      <c r="I228" s="73" t="b">
        <v>0</v>
      </c>
      <c r="J228" s="73" t="b">
        <v>0</v>
      </c>
      <c r="K228" s="73" t="b">
        <v>0</v>
      </c>
      <c r="L228" s="73" t="b">
        <v>0</v>
      </c>
    </row>
    <row r="229" spans="1:12" ht="15">
      <c r="A229" s="74" t="s">
        <v>8241</v>
      </c>
      <c r="B229" s="73" t="s">
        <v>8762</v>
      </c>
      <c r="C229" s="73">
        <v>3</v>
      </c>
      <c r="D229" s="89">
        <v>0.006072814059253527</v>
      </c>
      <c r="E229" s="89">
        <v>1.91803033678488</v>
      </c>
      <c r="F229" s="73" t="s">
        <v>286</v>
      </c>
      <c r="G229" s="73" t="b">
        <v>0</v>
      </c>
      <c r="H229" s="73" t="b">
        <v>0</v>
      </c>
      <c r="I229" s="73" t="b">
        <v>0</v>
      </c>
      <c r="J229" s="73" t="b">
        <v>0</v>
      </c>
      <c r="K229" s="73" t="b">
        <v>0</v>
      </c>
      <c r="L229" s="73" t="b">
        <v>0</v>
      </c>
    </row>
    <row r="230" spans="1:12" ht="15">
      <c r="A230" s="74" t="s">
        <v>8762</v>
      </c>
      <c r="B230" s="73" t="s">
        <v>8288</v>
      </c>
      <c r="C230" s="73">
        <v>3</v>
      </c>
      <c r="D230" s="89">
        <v>0.006072814059253527</v>
      </c>
      <c r="E230" s="89">
        <v>1.5378190950732742</v>
      </c>
      <c r="F230" s="73" t="s">
        <v>286</v>
      </c>
      <c r="G230" s="73" t="b">
        <v>0</v>
      </c>
      <c r="H230" s="73" t="b">
        <v>0</v>
      </c>
      <c r="I230" s="73" t="b">
        <v>0</v>
      </c>
      <c r="J230" s="73" t="b">
        <v>0</v>
      </c>
      <c r="K230" s="73" t="b">
        <v>0</v>
      </c>
      <c r="L230" s="73" t="b">
        <v>0</v>
      </c>
    </row>
    <row r="231" spans="1:12" ht="15">
      <c r="A231" s="74" t="s">
        <v>8288</v>
      </c>
      <c r="B231" s="73" t="s">
        <v>2527</v>
      </c>
      <c r="C231" s="73">
        <v>3</v>
      </c>
      <c r="D231" s="89">
        <v>0.006072814059253527</v>
      </c>
      <c r="E231" s="89">
        <v>1.7139103541289553</v>
      </c>
      <c r="F231" s="73" t="s">
        <v>286</v>
      </c>
      <c r="G231" s="73" t="b">
        <v>0</v>
      </c>
      <c r="H231" s="73" t="b">
        <v>0</v>
      </c>
      <c r="I231" s="73" t="b">
        <v>0</v>
      </c>
      <c r="J231" s="73" t="b">
        <v>1</v>
      </c>
      <c r="K231" s="73" t="b">
        <v>0</v>
      </c>
      <c r="L231" s="73" t="b">
        <v>0</v>
      </c>
    </row>
    <row r="232" spans="1:12" ht="15">
      <c r="A232" s="74" t="s">
        <v>2527</v>
      </c>
      <c r="B232" s="73" t="s">
        <v>8200</v>
      </c>
      <c r="C232" s="73">
        <v>3</v>
      </c>
      <c r="D232" s="89">
        <v>0.006072814059253527</v>
      </c>
      <c r="E232" s="89">
        <v>2.1398790864012365</v>
      </c>
      <c r="F232" s="73" t="s">
        <v>286</v>
      </c>
      <c r="G232" s="73" t="b">
        <v>1</v>
      </c>
      <c r="H232" s="73" t="b">
        <v>0</v>
      </c>
      <c r="I232" s="73" t="b">
        <v>0</v>
      </c>
      <c r="J232" s="73" t="b">
        <v>0</v>
      </c>
      <c r="K232" s="73" t="b">
        <v>0</v>
      </c>
      <c r="L232" s="73" t="b">
        <v>0</v>
      </c>
    </row>
    <row r="233" spans="1:12" ht="15">
      <c r="A233" s="74" t="s">
        <v>8200</v>
      </c>
      <c r="B233" s="73" t="s">
        <v>8763</v>
      </c>
      <c r="C233" s="73">
        <v>3</v>
      </c>
      <c r="D233" s="89">
        <v>0.006072814059253527</v>
      </c>
      <c r="E233" s="89">
        <v>2.1398790864012365</v>
      </c>
      <c r="F233" s="73" t="s">
        <v>286</v>
      </c>
      <c r="G233" s="73" t="b">
        <v>0</v>
      </c>
      <c r="H233" s="73" t="b">
        <v>0</v>
      </c>
      <c r="I233" s="73" t="b">
        <v>0</v>
      </c>
      <c r="J233" s="73" t="b">
        <v>0</v>
      </c>
      <c r="K233" s="73" t="b">
        <v>0</v>
      </c>
      <c r="L233" s="73" t="b">
        <v>0</v>
      </c>
    </row>
    <row r="234" spans="1:12" ht="15">
      <c r="A234" s="74" t="s">
        <v>8763</v>
      </c>
      <c r="B234" s="73" t="s">
        <v>8758</v>
      </c>
      <c r="C234" s="73">
        <v>3</v>
      </c>
      <c r="D234" s="89">
        <v>0.006072814059253527</v>
      </c>
      <c r="E234" s="89">
        <v>2.0149403497929366</v>
      </c>
      <c r="F234" s="73" t="s">
        <v>286</v>
      </c>
      <c r="G234" s="73" t="b">
        <v>0</v>
      </c>
      <c r="H234" s="73" t="b">
        <v>0</v>
      </c>
      <c r="I234" s="73" t="b">
        <v>0</v>
      </c>
      <c r="J234" s="73" t="b">
        <v>0</v>
      </c>
      <c r="K234" s="73" t="b">
        <v>0</v>
      </c>
      <c r="L234" s="73" t="b">
        <v>0</v>
      </c>
    </row>
    <row r="235" spans="1:12" ht="15">
      <c r="A235" s="74" t="s">
        <v>8758</v>
      </c>
      <c r="B235" s="73" t="s">
        <v>8207</v>
      </c>
      <c r="C235" s="73">
        <v>3</v>
      </c>
      <c r="D235" s="89">
        <v>0.006072814059253527</v>
      </c>
      <c r="E235" s="89">
        <v>2.0149403497929366</v>
      </c>
      <c r="F235" s="73" t="s">
        <v>286</v>
      </c>
      <c r="G235" s="73" t="b">
        <v>0</v>
      </c>
      <c r="H235" s="73" t="b">
        <v>0</v>
      </c>
      <c r="I235" s="73" t="b">
        <v>0</v>
      </c>
      <c r="J235" s="73" t="b">
        <v>0</v>
      </c>
      <c r="K235" s="73" t="b">
        <v>0</v>
      </c>
      <c r="L235" s="73" t="b">
        <v>0</v>
      </c>
    </row>
    <row r="236" spans="1:12" ht="15">
      <c r="A236" s="74" t="s">
        <v>8207</v>
      </c>
      <c r="B236" s="73" t="s">
        <v>8276</v>
      </c>
      <c r="C236" s="73">
        <v>3</v>
      </c>
      <c r="D236" s="89">
        <v>0.006072814059253527</v>
      </c>
      <c r="E236" s="89">
        <v>1.7719023011066422</v>
      </c>
      <c r="F236" s="73" t="s">
        <v>286</v>
      </c>
      <c r="G236" s="73" t="b">
        <v>0</v>
      </c>
      <c r="H236" s="73" t="b">
        <v>0</v>
      </c>
      <c r="I236" s="73" t="b">
        <v>0</v>
      </c>
      <c r="J236" s="73" t="b">
        <v>0</v>
      </c>
      <c r="K236" s="73" t="b">
        <v>0</v>
      </c>
      <c r="L236" s="73" t="b">
        <v>0</v>
      </c>
    </row>
    <row r="237" spans="1:12" ht="15">
      <c r="A237" s="74" t="s">
        <v>8276</v>
      </c>
      <c r="B237" s="73" t="s">
        <v>308</v>
      </c>
      <c r="C237" s="73">
        <v>3</v>
      </c>
      <c r="D237" s="89">
        <v>0.006072814059253527</v>
      </c>
      <c r="E237" s="89">
        <v>1.8900016131846367</v>
      </c>
      <c r="F237" s="73" t="s">
        <v>286</v>
      </c>
      <c r="G237" s="73" t="b">
        <v>0</v>
      </c>
      <c r="H237" s="73" t="b">
        <v>0</v>
      </c>
      <c r="I237" s="73" t="b">
        <v>0</v>
      </c>
      <c r="J237" s="73" t="b">
        <v>0</v>
      </c>
      <c r="K237" s="73" t="b">
        <v>0</v>
      </c>
      <c r="L237" s="73" t="b">
        <v>0</v>
      </c>
    </row>
    <row r="238" spans="1:12" ht="15">
      <c r="A238" s="74" t="s">
        <v>308</v>
      </c>
      <c r="B238" s="73" t="s">
        <v>305</v>
      </c>
      <c r="C238" s="73">
        <v>3</v>
      </c>
      <c r="D238" s="89">
        <v>0.006072814059253527</v>
      </c>
      <c r="E238" s="89">
        <v>1.450668919354374</v>
      </c>
      <c r="F238" s="73" t="s">
        <v>286</v>
      </c>
      <c r="G238" s="73" t="b">
        <v>0</v>
      </c>
      <c r="H238" s="73" t="b">
        <v>0</v>
      </c>
      <c r="I238" s="73" t="b">
        <v>0</v>
      </c>
      <c r="J238" s="73" t="b">
        <v>0</v>
      </c>
      <c r="K238" s="73" t="b">
        <v>0</v>
      </c>
      <c r="L238" s="73" t="b">
        <v>0</v>
      </c>
    </row>
    <row r="239" spans="1:12" ht="15">
      <c r="A239" s="74" t="s">
        <v>305</v>
      </c>
      <c r="B239" s="73" t="s">
        <v>8363</v>
      </c>
      <c r="C239" s="73">
        <v>3</v>
      </c>
      <c r="D239" s="89">
        <v>0.006072814059253527</v>
      </c>
      <c r="E239" s="89">
        <v>1.6170003411208989</v>
      </c>
      <c r="F239" s="73" t="s">
        <v>286</v>
      </c>
      <c r="G239" s="73" t="b">
        <v>0</v>
      </c>
      <c r="H239" s="73" t="b">
        <v>0</v>
      </c>
      <c r="I239" s="73" t="b">
        <v>0</v>
      </c>
      <c r="J239" s="73" t="b">
        <v>0</v>
      </c>
      <c r="K239" s="73" t="b">
        <v>0</v>
      </c>
      <c r="L239" s="73" t="b">
        <v>0</v>
      </c>
    </row>
    <row r="240" spans="1:12" ht="15">
      <c r="A240" s="74" t="s">
        <v>8363</v>
      </c>
      <c r="B240" s="73" t="s">
        <v>8380</v>
      </c>
      <c r="C240" s="73">
        <v>3</v>
      </c>
      <c r="D240" s="89">
        <v>0.006072814059253527</v>
      </c>
      <c r="E240" s="89">
        <v>2.1398790864012365</v>
      </c>
      <c r="F240" s="73" t="s">
        <v>286</v>
      </c>
      <c r="G240" s="73" t="b">
        <v>0</v>
      </c>
      <c r="H240" s="73" t="b">
        <v>0</v>
      </c>
      <c r="I240" s="73" t="b">
        <v>0</v>
      </c>
      <c r="J240" s="73" t="b">
        <v>0</v>
      </c>
      <c r="K240" s="73" t="b">
        <v>0</v>
      </c>
      <c r="L240" s="73" t="b">
        <v>0</v>
      </c>
    </row>
    <row r="241" spans="1:12" ht="15">
      <c r="A241" s="74" t="s">
        <v>8380</v>
      </c>
      <c r="B241" s="73" t="s">
        <v>8195</v>
      </c>
      <c r="C241" s="73">
        <v>3</v>
      </c>
      <c r="D241" s="89">
        <v>0.006072814059253527</v>
      </c>
      <c r="E241" s="89">
        <v>2.1398790864012365</v>
      </c>
      <c r="F241" s="73" t="s">
        <v>286</v>
      </c>
      <c r="G241" s="73" t="b">
        <v>0</v>
      </c>
      <c r="H241" s="73" t="b">
        <v>0</v>
      </c>
      <c r="I241" s="73" t="b">
        <v>0</v>
      </c>
      <c r="J241" s="73" t="b">
        <v>0</v>
      </c>
      <c r="K241" s="73" t="b">
        <v>0</v>
      </c>
      <c r="L241" s="73" t="b">
        <v>0</v>
      </c>
    </row>
    <row r="242" spans="1:12" ht="15">
      <c r="A242" s="74" t="s">
        <v>8195</v>
      </c>
      <c r="B242" s="73" t="s">
        <v>8377</v>
      </c>
      <c r="C242" s="73">
        <v>3</v>
      </c>
      <c r="D242" s="89">
        <v>0.006072814059253527</v>
      </c>
      <c r="E242" s="89">
        <v>2.1398790864012365</v>
      </c>
      <c r="F242" s="73" t="s">
        <v>286</v>
      </c>
      <c r="G242" s="73" t="b">
        <v>0</v>
      </c>
      <c r="H242" s="73" t="b">
        <v>0</v>
      </c>
      <c r="I242" s="73" t="b">
        <v>0</v>
      </c>
      <c r="J242" s="73" t="b">
        <v>0</v>
      </c>
      <c r="K242" s="73" t="b">
        <v>0</v>
      </c>
      <c r="L242" s="73" t="b">
        <v>0</v>
      </c>
    </row>
    <row r="243" spans="1:12" ht="15">
      <c r="A243" s="74" t="s">
        <v>8377</v>
      </c>
      <c r="B243" s="73" t="s">
        <v>8182</v>
      </c>
      <c r="C243" s="73">
        <v>3</v>
      </c>
      <c r="D243" s="89">
        <v>0.006072814059253527</v>
      </c>
      <c r="E243" s="89">
        <v>2.0149403497929366</v>
      </c>
      <c r="F243" s="73" t="s">
        <v>286</v>
      </c>
      <c r="G243" s="73" t="b">
        <v>0</v>
      </c>
      <c r="H243" s="73" t="b">
        <v>0</v>
      </c>
      <c r="I243" s="73" t="b">
        <v>0</v>
      </c>
      <c r="J243" s="73" t="b">
        <v>0</v>
      </c>
      <c r="K243" s="73" t="b">
        <v>0</v>
      </c>
      <c r="L243" s="73" t="b">
        <v>0</v>
      </c>
    </row>
    <row r="244" spans="1:12" ht="15">
      <c r="A244" s="74" t="s">
        <v>8182</v>
      </c>
      <c r="B244" s="73" t="s">
        <v>8484</v>
      </c>
      <c r="C244" s="73">
        <v>3</v>
      </c>
      <c r="D244" s="89">
        <v>0.006072814059253527</v>
      </c>
      <c r="E244" s="89">
        <v>2.0149403497929366</v>
      </c>
      <c r="F244" s="73" t="s">
        <v>286</v>
      </c>
      <c r="G244" s="73" t="b">
        <v>0</v>
      </c>
      <c r="H244" s="73" t="b">
        <v>0</v>
      </c>
      <c r="I244" s="73" t="b">
        <v>0</v>
      </c>
      <c r="J244" s="73" t="b">
        <v>0</v>
      </c>
      <c r="K244" s="73" t="b">
        <v>0</v>
      </c>
      <c r="L244" s="73" t="b">
        <v>0</v>
      </c>
    </row>
    <row r="245" spans="1:12" ht="15">
      <c r="A245" s="74" t="s">
        <v>8484</v>
      </c>
      <c r="B245" s="73" t="s">
        <v>8288</v>
      </c>
      <c r="C245" s="73">
        <v>3</v>
      </c>
      <c r="D245" s="89">
        <v>0.006072814059253527</v>
      </c>
      <c r="E245" s="89">
        <v>1.5378190950732742</v>
      </c>
      <c r="F245" s="73" t="s">
        <v>286</v>
      </c>
      <c r="G245" s="73" t="b">
        <v>0</v>
      </c>
      <c r="H245" s="73" t="b">
        <v>0</v>
      </c>
      <c r="I245" s="73" t="b">
        <v>0</v>
      </c>
      <c r="J245" s="73" t="b">
        <v>0</v>
      </c>
      <c r="K245" s="73" t="b">
        <v>0</v>
      </c>
      <c r="L245" s="73" t="b">
        <v>0</v>
      </c>
    </row>
    <row r="246" spans="1:12" ht="15">
      <c r="A246" s="74" t="s">
        <v>8381</v>
      </c>
      <c r="B246" s="73" t="s">
        <v>8186</v>
      </c>
      <c r="C246" s="73">
        <v>2</v>
      </c>
      <c r="D246" s="89">
        <v>0.004854452358597765</v>
      </c>
      <c r="E246" s="89">
        <v>2.315970345456918</v>
      </c>
      <c r="F246" s="73" t="s">
        <v>286</v>
      </c>
      <c r="G246" s="73" t="b">
        <v>0</v>
      </c>
      <c r="H246" s="73" t="b">
        <v>0</v>
      </c>
      <c r="I246" s="73" t="b">
        <v>0</v>
      </c>
      <c r="J246" s="73" t="b">
        <v>0</v>
      </c>
      <c r="K246" s="73" t="b">
        <v>0</v>
      </c>
      <c r="L246" s="73" t="b">
        <v>0</v>
      </c>
    </row>
    <row r="247" spans="1:12" ht="15">
      <c r="A247" s="74" t="s">
        <v>8186</v>
      </c>
      <c r="B247" s="73" t="s">
        <v>310</v>
      </c>
      <c r="C247" s="73">
        <v>2</v>
      </c>
      <c r="D247" s="89">
        <v>0.004854452358597765</v>
      </c>
      <c r="E247" s="89">
        <v>2.315970345456918</v>
      </c>
      <c r="F247" s="73" t="s">
        <v>286</v>
      </c>
      <c r="G247" s="73" t="b">
        <v>0</v>
      </c>
      <c r="H247" s="73" t="b">
        <v>0</v>
      </c>
      <c r="I247" s="73" t="b">
        <v>0</v>
      </c>
      <c r="J247" s="73" t="b">
        <v>0</v>
      </c>
      <c r="K247" s="73" t="b">
        <v>0</v>
      </c>
      <c r="L247" s="73" t="b">
        <v>0</v>
      </c>
    </row>
    <row r="248" spans="1:12" ht="15">
      <c r="A248" s="74" t="s">
        <v>8156</v>
      </c>
      <c r="B248" s="73" t="s">
        <v>242</v>
      </c>
      <c r="C248" s="73">
        <v>2</v>
      </c>
      <c r="D248" s="89">
        <v>0.004854452358597765</v>
      </c>
      <c r="E248" s="89">
        <v>1.7419390777291988</v>
      </c>
      <c r="F248" s="73" t="s">
        <v>286</v>
      </c>
      <c r="G248" s="73" t="b">
        <v>0</v>
      </c>
      <c r="H248" s="73" t="b">
        <v>0</v>
      </c>
      <c r="I248" s="73" t="b">
        <v>0</v>
      </c>
      <c r="J248" s="73" t="b">
        <v>0</v>
      </c>
      <c r="K248" s="73" t="b">
        <v>0</v>
      </c>
      <c r="L248" s="73" t="b">
        <v>0</v>
      </c>
    </row>
    <row r="249" spans="1:12" ht="15">
      <c r="A249" s="74" t="s">
        <v>242</v>
      </c>
      <c r="B249" s="73" t="s">
        <v>315</v>
      </c>
      <c r="C249" s="73">
        <v>2</v>
      </c>
      <c r="D249" s="89">
        <v>0.004854452358597765</v>
      </c>
      <c r="E249" s="89">
        <v>1.7419390777291988</v>
      </c>
      <c r="F249" s="73" t="s">
        <v>286</v>
      </c>
      <c r="G249" s="73" t="b">
        <v>0</v>
      </c>
      <c r="H249" s="73" t="b">
        <v>0</v>
      </c>
      <c r="I249" s="73" t="b">
        <v>0</v>
      </c>
      <c r="J249" s="73" t="b">
        <v>0</v>
      </c>
      <c r="K249" s="73" t="b">
        <v>0</v>
      </c>
      <c r="L249" s="73" t="b">
        <v>0</v>
      </c>
    </row>
    <row r="250" spans="1:12" ht="15">
      <c r="A250" s="74" t="s">
        <v>8382</v>
      </c>
      <c r="B250" s="73" t="s">
        <v>8206</v>
      </c>
      <c r="C250" s="73">
        <v>2</v>
      </c>
      <c r="D250" s="89">
        <v>0.004854452358597765</v>
      </c>
      <c r="E250" s="89">
        <v>1.6170003411208989</v>
      </c>
      <c r="F250" s="73" t="s">
        <v>286</v>
      </c>
      <c r="G250" s="73" t="b">
        <v>0</v>
      </c>
      <c r="H250" s="73" t="b">
        <v>0</v>
      </c>
      <c r="I250" s="73" t="b">
        <v>0</v>
      </c>
      <c r="J250" s="73" t="b">
        <v>0</v>
      </c>
      <c r="K250" s="73" t="b">
        <v>0</v>
      </c>
      <c r="L250" s="73" t="b">
        <v>0</v>
      </c>
    </row>
    <row r="251" spans="1:12" ht="15">
      <c r="A251" s="74" t="s">
        <v>8360</v>
      </c>
      <c r="B251" s="73" t="s">
        <v>8171</v>
      </c>
      <c r="C251" s="73">
        <v>2</v>
      </c>
      <c r="D251" s="89">
        <v>0.004854452358597765</v>
      </c>
      <c r="E251" s="89">
        <v>2.315970345456918</v>
      </c>
      <c r="F251" s="73" t="s">
        <v>286</v>
      </c>
      <c r="G251" s="73" t="b">
        <v>0</v>
      </c>
      <c r="H251" s="73" t="b">
        <v>0</v>
      </c>
      <c r="I251" s="73" t="b">
        <v>0</v>
      </c>
      <c r="J251" s="73" t="b">
        <v>0</v>
      </c>
      <c r="K251" s="73" t="b">
        <v>0</v>
      </c>
      <c r="L251" s="73" t="b">
        <v>0</v>
      </c>
    </row>
    <row r="252" spans="1:12" ht="15">
      <c r="A252" s="74" t="s">
        <v>8171</v>
      </c>
      <c r="B252" s="73" t="s">
        <v>8149</v>
      </c>
      <c r="C252" s="73">
        <v>2</v>
      </c>
      <c r="D252" s="89">
        <v>0.004854452358597765</v>
      </c>
      <c r="E252" s="89">
        <v>2.315970345456918</v>
      </c>
      <c r="F252" s="73" t="s">
        <v>286</v>
      </c>
      <c r="G252" s="73" t="b">
        <v>0</v>
      </c>
      <c r="H252" s="73" t="b">
        <v>0</v>
      </c>
      <c r="I252" s="73" t="b">
        <v>0</v>
      </c>
      <c r="J252" s="73" t="b">
        <v>0</v>
      </c>
      <c r="K252" s="73" t="b">
        <v>0</v>
      </c>
      <c r="L252" s="73" t="b">
        <v>0</v>
      </c>
    </row>
    <row r="253" spans="1:12" ht="15">
      <c r="A253" s="74" t="s">
        <v>8149</v>
      </c>
      <c r="B253" s="73" t="s">
        <v>8162</v>
      </c>
      <c r="C253" s="73">
        <v>2</v>
      </c>
      <c r="D253" s="89">
        <v>0.004854452358597765</v>
      </c>
      <c r="E253" s="89">
        <v>1.7139103541289553</v>
      </c>
      <c r="F253" s="73" t="s">
        <v>286</v>
      </c>
      <c r="G253" s="73" t="b">
        <v>0</v>
      </c>
      <c r="H253" s="73" t="b">
        <v>0</v>
      </c>
      <c r="I253" s="73" t="b">
        <v>0</v>
      </c>
      <c r="J253" s="73" t="b">
        <v>0</v>
      </c>
      <c r="K253" s="73" t="b">
        <v>0</v>
      </c>
      <c r="L253" s="73" t="b">
        <v>0</v>
      </c>
    </row>
    <row r="254" spans="1:12" ht="15">
      <c r="A254" s="74" t="s">
        <v>8180</v>
      </c>
      <c r="B254" s="73" t="s">
        <v>2191</v>
      </c>
      <c r="C254" s="73">
        <v>2</v>
      </c>
      <c r="D254" s="89">
        <v>0.006232164009233834</v>
      </c>
      <c r="E254" s="89">
        <v>2.1398790864012365</v>
      </c>
      <c r="F254" s="73" t="s">
        <v>286</v>
      </c>
      <c r="G254" s="73" t="b">
        <v>0</v>
      </c>
      <c r="H254" s="73" t="b">
        <v>0</v>
      </c>
      <c r="I254" s="73" t="b">
        <v>0</v>
      </c>
      <c r="J254" s="73" t="b">
        <v>1</v>
      </c>
      <c r="K254" s="73" t="b">
        <v>0</v>
      </c>
      <c r="L254" s="73" t="b">
        <v>0</v>
      </c>
    </row>
    <row r="255" spans="1:12" ht="15">
      <c r="A255" s="74" t="s">
        <v>8191</v>
      </c>
      <c r="B255" s="73" t="s">
        <v>8252</v>
      </c>
      <c r="C255" s="73">
        <v>2</v>
      </c>
      <c r="D255" s="89">
        <v>0.004854452358597765</v>
      </c>
      <c r="E255" s="89">
        <v>2.315970345456918</v>
      </c>
      <c r="F255" s="73" t="s">
        <v>286</v>
      </c>
      <c r="G255" s="73" t="b">
        <v>0</v>
      </c>
      <c r="H255" s="73" t="b">
        <v>0</v>
      </c>
      <c r="I255" s="73" t="b">
        <v>0</v>
      </c>
      <c r="J255" s="73" t="b">
        <v>0</v>
      </c>
      <c r="K255" s="73" t="b">
        <v>0</v>
      </c>
      <c r="L255" s="73" t="b">
        <v>0</v>
      </c>
    </row>
    <row r="256" spans="1:12" ht="15">
      <c r="A256" s="74" t="s">
        <v>8252</v>
      </c>
      <c r="B256" s="73" t="s">
        <v>8068</v>
      </c>
      <c r="C256" s="73">
        <v>2</v>
      </c>
      <c r="D256" s="89">
        <v>0.004854452358597765</v>
      </c>
      <c r="E256" s="89">
        <v>2.315970345456918</v>
      </c>
      <c r="F256" s="73" t="s">
        <v>286</v>
      </c>
      <c r="G256" s="73" t="b">
        <v>0</v>
      </c>
      <c r="H256" s="73" t="b">
        <v>0</v>
      </c>
      <c r="I256" s="73" t="b">
        <v>0</v>
      </c>
      <c r="J256" s="73" t="b">
        <v>0</v>
      </c>
      <c r="K256" s="73" t="b">
        <v>0</v>
      </c>
      <c r="L256" s="73" t="b">
        <v>0</v>
      </c>
    </row>
    <row r="257" spans="1:12" ht="15">
      <c r="A257" s="74" t="s">
        <v>8068</v>
      </c>
      <c r="B257" s="73" t="s">
        <v>8367</v>
      </c>
      <c r="C257" s="73">
        <v>2</v>
      </c>
      <c r="D257" s="89">
        <v>0.004854452358597765</v>
      </c>
      <c r="E257" s="89">
        <v>2.315970345456918</v>
      </c>
      <c r="F257" s="73" t="s">
        <v>286</v>
      </c>
      <c r="G257" s="73" t="b">
        <v>0</v>
      </c>
      <c r="H257" s="73" t="b">
        <v>0</v>
      </c>
      <c r="I257" s="73" t="b">
        <v>0</v>
      </c>
      <c r="J257" s="73" t="b">
        <v>0</v>
      </c>
      <c r="K257" s="73" t="b">
        <v>0</v>
      </c>
      <c r="L257" s="73" t="b">
        <v>0</v>
      </c>
    </row>
    <row r="258" spans="1:12" ht="15">
      <c r="A258" s="74" t="s">
        <v>8448</v>
      </c>
      <c r="B258" s="73" t="s">
        <v>8081</v>
      </c>
      <c r="C258" s="73">
        <v>2</v>
      </c>
      <c r="D258" s="89">
        <v>0.004854452358597765</v>
      </c>
      <c r="E258" s="89">
        <v>1.5378190950732742</v>
      </c>
      <c r="F258" s="73" t="s">
        <v>286</v>
      </c>
      <c r="G258" s="73" t="b">
        <v>0</v>
      </c>
      <c r="H258" s="73" t="b">
        <v>0</v>
      </c>
      <c r="I258" s="73" t="b">
        <v>0</v>
      </c>
      <c r="J258" s="73" t="b">
        <v>0</v>
      </c>
      <c r="K258" s="73" t="b">
        <v>0</v>
      </c>
      <c r="L258" s="73" t="b">
        <v>0</v>
      </c>
    </row>
    <row r="259" spans="1:12" ht="15">
      <c r="A259" s="74" t="s">
        <v>8160</v>
      </c>
      <c r="B259" s="73" t="s">
        <v>8166</v>
      </c>
      <c r="C259" s="73">
        <v>2</v>
      </c>
      <c r="D259" s="89">
        <v>0.004854452358597765</v>
      </c>
      <c r="E259" s="89">
        <v>2.0149403497929366</v>
      </c>
      <c r="F259" s="73" t="s">
        <v>286</v>
      </c>
      <c r="G259" s="73" t="b">
        <v>0</v>
      </c>
      <c r="H259" s="73" t="b">
        <v>0</v>
      </c>
      <c r="I259" s="73" t="b">
        <v>0</v>
      </c>
      <c r="J259" s="73" t="b">
        <v>0</v>
      </c>
      <c r="K259" s="73" t="b">
        <v>0</v>
      </c>
      <c r="L259" s="73" t="b">
        <v>0</v>
      </c>
    </row>
    <row r="260" spans="1:12" ht="15">
      <c r="A260" s="74" t="s">
        <v>8166</v>
      </c>
      <c r="B260" s="73" t="s">
        <v>8185</v>
      </c>
      <c r="C260" s="73">
        <v>2</v>
      </c>
      <c r="D260" s="89">
        <v>0.004854452358597765</v>
      </c>
      <c r="E260" s="89">
        <v>1.7139103541289553</v>
      </c>
      <c r="F260" s="73" t="s">
        <v>286</v>
      </c>
      <c r="G260" s="73" t="b">
        <v>0</v>
      </c>
      <c r="H260" s="73" t="b">
        <v>0</v>
      </c>
      <c r="I260" s="73" t="b">
        <v>0</v>
      </c>
      <c r="J260" s="73" t="b">
        <v>0</v>
      </c>
      <c r="K260" s="73" t="b">
        <v>0</v>
      </c>
      <c r="L260" s="73" t="b">
        <v>0</v>
      </c>
    </row>
    <row r="261" spans="1:12" ht="15">
      <c r="A261" s="74" t="s">
        <v>8185</v>
      </c>
      <c r="B261" s="73" t="s">
        <v>8238</v>
      </c>
      <c r="C261" s="73">
        <v>2</v>
      </c>
      <c r="D261" s="89">
        <v>0.004854452358597765</v>
      </c>
      <c r="E261" s="89">
        <v>2.0149403497929366</v>
      </c>
      <c r="F261" s="73" t="s">
        <v>286</v>
      </c>
      <c r="G261" s="73" t="b">
        <v>0</v>
      </c>
      <c r="H261" s="73" t="b">
        <v>0</v>
      </c>
      <c r="I261" s="73" t="b">
        <v>0</v>
      </c>
      <c r="J261" s="73" t="b">
        <v>0</v>
      </c>
      <c r="K261" s="73" t="b">
        <v>0</v>
      </c>
      <c r="L261" s="73" t="b">
        <v>0</v>
      </c>
    </row>
    <row r="262" spans="1:12" ht="15">
      <c r="A262" s="74" t="s">
        <v>8238</v>
      </c>
      <c r="B262" s="73" t="s">
        <v>8205</v>
      </c>
      <c r="C262" s="73">
        <v>2</v>
      </c>
      <c r="D262" s="89">
        <v>0.004854452358597765</v>
      </c>
      <c r="E262" s="89">
        <v>2.315970345456918</v>
      </c>
      <c r="F262" s="73" t="s">
        <v>286</v>
      </c>
      <c r="G262" s="73" t="b">
        <v>0</v>
      </c>
      <c r="H262" s="73" t="b">
        <v>0</v>
      </c>
      <c r="I262" s="73" t="b">
        <v>0</v>
      </c>
      <c r="J262" s="73" t="b">
        <v>0</v>
      </c>
      <c r="K262" s="73" t="b">
        <v>0</v>
      </c>
      <c r="L262" s="73" t="b">
        <v>0</v>
      </c>
    </row>
    <row r="263" spans="1:12" ht="15">
      <c r="A263" s="74" t="s">
        <v>8205</v>
      </c>
      <c r="B263" s="73" t="s">
        <v>8148</v>
      </c>
      <c r="C263" s="73">
        <v>2</v>
      </c>
      <c r="D263" s="89">
        <v>0.004854452358597765</v>
      </c>
      <c r="E263" s="89">
        <v>2.1398790864012365</v>
      </c>
      <c r="F263" s="73" t="s">
        <v>286</v>
      </c>
      <c r="G263" s="73" t="b">
        <v>0</v>
      </c>
      <c r="H263" s="73" t="b">
        <v>0</v>
      </c>
      <c r="I263" s="73" t="b">
        <v>0</v>
      </c>
      <c r="J263" s="73" t="b">
        <v>0</v>
      </c>
      <c r="K263" s="73" t="b">
        <v>0</v>
      </c>
      <c r="L263" s="73" t="b">
        <v>0</v>
      </c>
    </row>
    <row r="264" spans="1:12" ht="15">
      <c r="A264" s="74" t="s">
        <v>8148</v>
      </c>
      <c r="B264" s="73" t="s">
        <v>8384</v>
      </c>
      <c r="C264" s="73">
        <v>2</v>
      </c>
      <c r="D264" s="89">
        <v>0.004854452358597765</v>
      </c>
      <c r="E264" s="89">
        <v>1.9637878273455551</v>
      </c>
      <c r="F264" s="73" t="s">
        <v>286</v>
      </c>
      <c r="G264" s="73" t="b">
        <v>0</v>
      </c>
      <c r="H264" s="73" t="b">
        <v>0</v>
      </c>
      <c r="I264" s="73" t="b">
        <v>0</v>
      </c>
      <c r="J264" s="73" t="b">
        <v>0</v>
      </c>
      <c r="K264" s="73" t="b">
        <v>0</v>
      </c>
      <c r="L264" s="73" t="b">
        <v>0</v>
      </c>
    </row>
    <row r="265" spans="1:12" ht="15">
      <c r="A265" s="74" t="s">
        <v>8384</v>
      </c>
      <c r="B265" s="73" t="s">
        <v>8093</v>
      </c>
      <c r="C265" s="73">
        <v>2</v>
      </c>
      <c r="D265" s="89">
        <v>0.004854452358597765</v>
      </c>
      <c r="E265" s="89">
        <v>1.8388490907372552</v>
      </c>
      <c r="F265" s="73" t="s">
        <v>286</v>
      </c>
      <c r="G265" s="73" t="b">
        <v>0</v>
      </c>
      <c r="H265" s="73" t="b">
        <v>0</v>
      </c>
      <c r="I265" s="73" t="b">
        <v>0</v>
      </c>
      <c r="J265" s="73" t="b">
        <v>0</v>
      </c>
      <c r="K265" s="73" t="b">
        <v>0</v>
      </c>
      <c r="L265" s="73" t="b">
        <v>0</v>
      </c>
    </row>
    <row r="266" spans="1:12" ht="15">
      <c r="A266" s="74" t="s">
        <v>8093</v>
      </c>
      <c r="B266" s="73" t="s">
        <v>8184</v>
      </c>
      <c r="C266" s="73">
        <v>2</v>
      </c>
      <c r="D266" s="89">
        <v>0.004854452358597765</v>
      </c>
      <c r="E266" s="89">
        <v>2.0149403497929366</v>
      </c>
      <c r="F266" s="73" t="s">
        <v>286</v>
      </c>
      <c r="G266" s="73" t="b">
        <v>0</v>
      </c>
      <c r="H266" s="73" t="b">
        <v>0</v>
      </c>
      <c r="I266" s="73" t="b">
        <v>0</v>
      </c>
      <c r="J266" s="73" t="b">
        <v>0</v>
      </c>
      <c r="K266" s="73" t="b">
        <v>0</v>
      </c>
      <c r="L266" s="73" t="b">
        <v>0</v>
      </c>
    </row>
    <row r="267" spans="1:12" ht="15">
      <c r="A267" s="74" t="s">
        <v>8184</v>
      </c>
      <c r="B267" s="73" t="s">
        <v>8190</v>
      </c>
      <c r="C267" s="73">
        <v>2</v>
      </c>
      <c r="D267" s="89">
        <v>0.004854452358597765</v>
      </c>
      <c r="E267" s="89">
        <v>2.315970345456918</v>
      </c>
      <c r="F267" s="73" t="s">
        <v>286</v>
      </c>
      <c r="G267" s="73" t="b">
        <v>0</v>
      </c>
      <c r="H267" s="73" t="b">
        <v>0</v>
      </c>
      <c r="I267" s="73" t="b">
        <v>0</v>
      </c>
      <c r="J267" s="73" t="b">
        <v>0</v>
      </c>
      <c r="K267" s="73" t="b">
        <v>0</v>
      </c>
      <c r="L267" s="73" t="b">
        <v>0</v>
      </c>
    </row>
    <row r="268" spans="1:12" ht="15">
      <c r="A268" s="74" t="s">
        <v>8190</v>
      </c>
      <c r="B268" s="73" t="s">
        <v>313</v>
      </c>
      <c r="C268" s="73">
        <v>2</v>
      </c>
      <c r="D268" s="89">
        <v>0.004854452358597765</v>
      </c>
      <c r="E268" s="89">
        <v>2.315970345456918</v>
      </c>
      <c r="F268" s="73" t="s">
        <v>286</v>
      </c>
      <c r="G268" s="73" t="b">
        <v>0</v>
      </c>
      <c r="H268" s="73" t="b">
        <v>0</v>
      </c>
      <c r="I268" s="73" t="b">
        <v>0</v>
      </c>
      <c r="J268" s="73" t="b">
        <v>0</v>
      </c>
      <c r="K268" s="73" t="b">
        <v>0</v>
      </c>
      <c r="L268" s="73" t="b">
        <v>0</v>
      </c>
    </row>
    <row r="269" spans="1:12" ht="15">
      <c r="A269" s="74" t="s">
        <v>313</v>
      </c>
      <c r="B269" s="73" t="s">
        <v>321</v>
      </c>
      <c r="C269" s="73">
        <v>2</v>
      </c>
      <c r="D269" s="89">
        <v>0.004854452358597765</v>
      </c>
      <c r="E269" s="89">
        <v>1.91803033678488</v>
      </c>
      <c r="F269" s="73" t="s">
        <v>286</v>
      </c>
      <c r="G269" s="73" t="b">
        <v>0</v>
      </c>
      <c r="H269" s="73" t="b">
        <v>0</v>
      </c>
      <c r="I269" s="73" t="b">
        <v>0</v>
      </c>
      <c r="J269" s="73" t="b">
        <v>0</v>
      </c>
      <c r="K269" s="73" t="b">
        <v>0</v>
      </c>
      <c r="L269" s="73" t="b">
        <v>0</v>
      </c>
    </row>
    <row r="270" spans="1:12" ht="15">
      <c r="A270" s="74" t="s">
        <v>321</v>
      </c>
      <c r="B270" s="73" t="s">
        <v>8206</v>
      </c>
      <c r="C270" s="73">
        <v>2</v>
      </c>
      <c r="D270" s="89">
        <v>0.004854452358597765</v>
      </c>
      <c r="E270" s="89">
        <v>1.5378190950732742</v>
      </c>
      <c r="F270" s="73" t="s">
        <v>286</v>
      </c>
      <c r="G270" s="73" t="b">
        <v>0</v>
      </c>
      <c r="H270" s="73" t="b">
        <v>0</v>
      </c>
      <c r="I270" s="73" t="b">
        <v>0</v>
      </c>
      <c r="J270" s="73" t="b">
        <v>0</v>
      </c>
      <c r="K270" s="73" t="b">
        <v>0</v>
      </c>
      <c r="L270" s="73" t="b">
        <v>0</v>
      </c>
    </row>
    <row r="271" spans="1:12" ht="15">
      <c r="A271" s="74" t="s">
        <v>8206</v>
      </c>
      <c r="B271" s="73" t="s">
        <v>8081</v>
      </c>
      <c r="C271" s="73">
        <v>2</v>
      </c>
      <c r="D271" s="89">
        <v>0.004854452358597765</v>
      </c>
      <c r="E271" s="89">
        <v>1.5378190950732742</v>
      </c>
      <c r="F271" s="73" t="s">
        <v>286</v>
      </c>
      <c r="G271" s="73" t="b">
        <v>0</v>
      </c>
      <c r="H271" s="73" t="b">
        <v>0</v>
      </c>
      <c r="I271" s="73" t="b">
        <v>0</v>
      </c>
      <c r="J271" s="73" t="b">
        <v>0</v>
      </c>
      <c r="K271" s="73" t="b">
        <v>0</v>
      </c>
      <c r="L271" s="73" t="b">
        <v>0</v>
      </c>
    </row>
    <row r="272" spans="1:12" ht="15">
      <c r="A272" s="74" t="s">
        <v>8081</v>
      </c>
      <c r="B272" s="73" t="s">
        <v>2052</v>
      </c>
      <c r="C272" s="73">
        <v>2</v>
      </c>
      <c r="D272" s="89">
        <v>0.004854452358597765</v>
      </c>
      <c r="E272" s="89">
        <v>1.8388490907372552</v>
      </c>
      <c r="F272" s="73" t="s">
        <v>286</v>
      </c>
      <c r="G272" s="73" t="b">
        <v>0</v>
      </c>
      <c r="H272" s="73" t="b">
        <v>0</v>
      </c>
      <c r="I272" s="73" t="b">
        <v>0</v>
      </c>
      <c r="J272" s="73" t="b">
        <v>1</v>
      </c>
      <c r="K272" s="73" t="b">
        <v>0</v>
      </c>
      <c r="L272" s="73" t="b">
        <v>0</v>
      </c>
    </row>
    <row r="273" spans="1:12" ht="15">
      <c r="A273" s="74" t="s">
        <v>2052</v>
      </c>
      <c r="B273" s="73" t="s">
        <v>8199</v>
      </c>
      <c r="C273" s="73">
        <v>2</v>
      </c>
      <c r="D273" s="89">
        <v>0.004854452358597765</v>
      </c>
      <c r="E273" s="89">
        <v>2.315970345456918</v>
      </c>
      <c r="F273" s="73" t="s">
        <v>286</v>
      </c>
      <c r="G273" s="73" t="b">
        <v>1</v>
      </c>
      <c r="H273" s="73" t="b">
        <v>0</v>
      </c>
      <c r="I273" s="73" t="b">
        <v>0</v>
      </c>
      <c r="J273" s="73" t="b">
        <v>0</v>
      </c>
      <c r="K273" s="73" t="b">
        <v>0</v>
      </c>
      <c r="L273" s="73" t="b">
        <v>0</v>
      </c>
    </row>
    <row r="274" spans="1:12" ht="15">
      <c r="A274" s="74" t="s">
        <v>8199</v>
      </c>
      <c r="B274" s="73" t="s">
        <v>309</v>
      </c>
      <c r="C274" s="73">
        <v>2</v>
      </c>
      <c r="D274" s="89">
        <v>0.004854452358597765</v>
      </c>
      <c r="E274" s="89">
        <v>2.315970345456918</v>
      </c>
      <c r="F274" s="73" t="s">
        <v>286</v>
      </c>
      <c r="G274" s="73" t="b">
        <v>0</v>
      </c>
      <c r="H274" s="73" t="b">
        <v>0</v>
      </c>
      <c r="I274" s="73" t="b">
        <v>0</v>
      </c>
      <c r="J274" s="73" t="b">
        <v>1</v>
      </c>
      <c r="K274" s="73" t="b">
        <v>0</v>
      </c>
      <c r="L274" s="73" t="b">
        <v>0</v>
      </c>
    </row>
    <row r="275" spans="1:12" ht="15">
      <c r="A275" s="74" t="s">
        <v>309</v>
      </c>
      <c r="B275" s="73" t="s">
        <v>8278</v>
      </c>
      <c r="C275" s="73">
        <v>2</v>
      </c>
      <c r="D275" s="89">
        <v>0.004854452358597765</v>
      </c>
      <c r="E275" s="89">
        <v>2.1398790864012365</v>
      </c>
      <c r="F275" s="73" t="s">
        <v>286</v>
      </c>
      <c r="G275" s="73" t="b">
        <v>1</v>
      </c>
      <c r="H275" s="73" t="b">
        <v>0</v>
      </c>
      <c r="I275" s="73" t="b">
        <v>0</v>
      </c>
      <c r="J275" s="73" t="b">
        <v>0</v>
      </c>
      <c r="K275" s="73" t="b">
        <v>0</v>
      </c>
      <c r="L275" s="73" t="b">
        <v>0</v>
      </c>
    </row>
    <row r="276" spans="1:12" ht="15">
      <c r="A276" s="74" t="s">
        <v>8278</v>
      </c>
      <c r="B276" s="73" t="s">
        <v>8373</v>
      </c>
      <c r="C276" s="73">
        <v>2</v>
      </c>
      <c r="D276" s="89">
        <v>0.004854452358597765</v>
      </c>
      <c r="E276" s="89">
        <v>2.1398790864012365</v>
      </c>
      <c r="F276" s="73" t="s">
        <v>286</v>
      </c>
      <c r="G276" s="73" t="b">
        <v>0</v>
      </c>
      <c r="H276" s="73" t="b">
        <v>0</v>
      </c>
      <c r="I276" s="73" t="b">
        <v>0</v>
      </c>
      <c r="J276" s="73" t="b">
        <v>0</v>
      </c>
      <c r="K276" s="73" t="b">
        <v>0</v>
      </c>
      <c r="L276" s="73" t="b">
        <v>0</v>
      </c>
    </row>
    <row r="277" spans="1:12" ht="15">
      <c r="A277" s="74" t="s">
        <v>8373</v>
      </c>
      <c r="B277" s="73" t="s">
        <v>305</v>
      </c>
      <c r="C277" s="73">
        <v>2</v>
      </c>
      <c r="D277" s="89">
        <v>0.004854452358597765</v>
      </c>
      <c r="E277" s="89">
        <v>1.575607655962674</v>
      </c>
      <c r="F277" s="73" t="s">
        <v>286</v>
      </c>
      <c r="G277" s="73" t="b">
        <v>0</v>
      </c>
      <c r="H277" s="73" t="b">
        <v>0</v>
      </c>
      <c r="I277" s="73" t="b">
        <v>0</v>
      </c>
      <c r="J277" s="73" t="b">
        <v>0</v>
      </c>
      <c r="K277" s="73" t="b">
        <v>0</v>
      </c>
      <c r="L277" s="73" t="b">
        <v>0</v>
      </c>
    </row>
    <row r="278" spans="1:12" ht="15">
      <c r="A278" s="74" t="s">
        <v>305</v>
      </c>
      <c r="B278" s="73" t="s">
        <v>8288</v>
      </c>
      <c r="C278" s="73">
        <v>2</v>
      </c>
      <c r="D278" s="89">
        <v>0.004854452358597765</v>
      </c>
      <c r="E278" s="89">
        <v>0.8388490907372553</v>
      </c>
      <c r="F278" s="73" t="s">
        <v>286</v>
      </c>
      <c r="G278" s="73" t="b">
        <v>0</v>
      </c>
      <c r="H278" s="73" t="b">
        <v>0</v>
      </c>
      <c r="I278" s="73" t="b">
        <v>0</v>
      </c>
      <c r="J278" s="73" t="b">
        <v>0</v>
      </c>
      <c r="K278" s="73" t="b">
        <v>0</v>
      </c>
      <c r="L278" s="73" t="b">
        <v>0</v>
      </c>
    </row>
    <row r="279" spans="1:12" ht="15">
      <c r="A279" s="74" t="s">
        <v>8283</v>
      </c>
      <c r="B279" s="73" t="s">
        <v>8485</v>
      </c>
      <c r="C279" s="73">
        <v>2</v>
      </c>
      <c r="D279" s="89">
        <v>0.004854452358597765</v>
      </c>
      <c r="E279" s="89">
        <v>1.8388490907372552</v>
      </c>
      <c r="F279" s="73" t="s">
        <v>286</v>
      </c>
      <c r="G279" s="73" t="b">
        <v>0</v>
      </c>
      <c r="H279" s="73" t="b">
        <v>0</v>
      </c>
      <c r="I279" s="73" t="b">
        <v>0</v>
      </c>
      <c r="J279" s="73" t="b">
        <v>0</v>
      </c>
      <c r="K279" s="73" t="b">
        <v>0</v>
      </c>
      <c r="L279" s="73" t="b">
        <v>0</v>
      </c>
    </row>
    <row r="280" spans="1:12" ht="15">
      <c r="A280" s="74" t="s">
        <v>8485</v>
      </c>
      <c r="B280" s="73" t="s">
        <v>8188</v>
      </c>
      <c r="C280" s="73">
        <v>2</v>
      </c>
      <c r="D280" s="89">
        <v>0.004854452358597765</v>
      </c>
      <c r="E280" s="89">
        <v>2.0149403497929366</v>
      </c>
      <c r="F280" s="73" t="s">
        <v>286</v>
      </c>
      <c r="G280" s="73" t="b">
        <v>0</v>
      </c>
      <c r="H280" s="73" t="b">
        <v>0</v>
      </c>
      <c r="I280" s="73" t="b">
        <v>0</v>
      </c>
      <c r="J280" s="73" t="b">
        <v>0</v>
      </c>
      <c r="K280" s="73" t="b">
        <v>0</v>
      </c>
      <c r="L280" s="73" t="b">
        <v>0</v>
      </c>
    </row>
    <row r="281" spans="1:12" ht="15">
      <c r="A281" s="74" t="s">
        <v>8142</v>
      </c>
      <c r="B281" s="73" t="s">
        <v>8179</v>
      </c>
      <c r="C281" s="73">
        <v>2</v>
      </c>
      <c r="D281" s="89">
        <v>0.004854452358597765</v>
      </c>
      <c r="E281" s="89">
        <v>1.3739622924346044</v>
      </c>
      <c r="F281" s="73" t="s">
        <v>286</v>
      </c>
      <c r="G281" s="73" t="b">
        <v>0</v>
      </c>
      <c r="H281" s="73" t="b">
        <v>0</v>
      </c>
      <c r="I281" s="73" t="b">
        <v>0</v>
      </c>
      <c r="J281" s="73" t="b">
        <v>0</v>
      </c>
      <c r="K281" s="73" t="b">
        <v>0</v>
      </c>
      <c r="L281" s="73" t="b">
        <v>0</v>
      </c>
    </row>
    <row r="282" spans="1:12" ht="15">
      <c r="A282" s="74" t="s">
        <v>8265</v>
      </c>
      <c r="B282" s="73" t="s">
        <v>8178</v>
      </c>
      <c r="C282" s="73">
        <v>2</v>
      </c>
      <c r="D282" s="89">
        <v>0.004854452358597765</v>
      </c>
      <c r="E282" s="89">
        <v>1.5378190950732742</v>
      </c>
      <c r="F282" s="73" t="s">
        <v>286</v>
      </c>
      <c r="G282" s="73" t="b">
        <v>0</v>
      </c>
      <c r="H282" s="73" t="b">
        <v>0</v>
      </c>
      <c r="I282" s="73" t="b">
        <v>0</v>
      </c>
      <c r="J282" s="73" t="b">
        <v>0</v>
      </c>
      <c r="K282" s="73" t="b">
        <v>0</v>
      </c>
      <c r="L282" s="73" t="b">
        <v>0</v>
      </c>
    </row>
    <row r="283" spans="1:12" ht="15">
      <c r="A283" s="74" t="s">
        <v>8761</v>
      </c>
      <c r="B283" s="73" t="s">
        <v>2170</v>
      </c>
      <c r="C283" s="73">
        <v>2</v>
      </c>
      <c r="D283" s="89">
        <v>0.004854452358597765</v>
      </c>
      <c r="E283" s="89">
        <v>1.9637878273455551</v>
      </c>
      <c r="F283" s="73" t="s">
        <v>286</v>
      </c>
      <c r="G283" s="73" t="b">
        <v>0</v>
      </c>
      <c r="H283" s="73" t="b">
        <v>0</v>
      </c>
      <c r="I283" s="73" t="b">
        <v>0</v>
      </c>
      <c r="J283" s="73" t="b">
        <v>1</v>
      </c>
      <c r="K283" s="73" t="b">
        <v>0</v>
      </c>
      <c r="L283" s="73" t="b">
        <v>0</v>
      </c>
    </row>
    <row r="284" spans="1:12" ht="15">
      <c r="A284" s="74" t="s">
        <v>2170</v>
      </c>
      <c r="B284" s="73" t="s">
        <v>8508</v>
      </c>
      <c r="C284" s="73">
        <v>2</v>
      </c>
      <c r="D284" s="89">
        <v>0.004854452358597765</v>
      </c>
      <c r="E284" s="89">
        <v>1.9637878273455551</v>
      </c>
      <c r="F284" s="73" t="s">
        <v>286</v>
      </c>
      <c r="G284" s="73" t="b">
        <v>1</v>
      </c>
      <c r="H284" s="73" t="b">
        <v>0</v>
      </c>
      <c r="I284" s="73" t="b">
        <v>0</v>
      </c>
      <c r="J284" s="73" t="b">
        <v>0</v>
      </c>
      <c r="K284" s="73" t="b">
        <v>0</v>
      </c>
      <c r="L284" s="73" t="b">
        <v>0</v>
      </c>
    </row>
    <row r="285" spans="1:12" ht="15">
      <c r="A285" s="74" t="s">
        <v>2584</v>
      </c>
      <c r="B285" s="73" t="s">
        <v>8201</v>
      </c>
      <c r="C285" s="73">
        <v>2</v>
      </c>
      <c r="D285" s="89">
        <v>0.004854452358597765</v>
      </c>
      <c r="E285" s="89">
        <v>2.0149403497929366</v>
      </c>
      <c r="F285" s="73" t="s">
        <v>286</v>
      </c>
      <c r="G285" s="73" t="b">
        <v>1</v>
      </c>
      <c r="H285" s="73" t="b">
        <v>0</v>
      </c>
      <c r="I285" s="73" t="b">
        <v>0</v>
      </c>
      <c r="J285" s="73" t="b">
        <v>0</v>
      </c>
      <c r="K285" s="73" t="b">
        <v>0</v>
      </c>
      <c r="L285" s="73" t="b">
        <v>0</v>
      </c>
    </row>
    <row r="286" spans="1:12" ht="15">
      <c r="A286" s="74" t="s">
        <v>8201</v>
      </c>
      <c r="B286" s="73" t="s">
        <v>8379</v>
      </c>
      <c r="C286" s="73">
        <v>2</v>
      </c>
      <c r="D286" s="89">
        <v>0.004854452358597765</v>
      </c>
      <c r="E286" s="89">
        <v>2.0149403497929366</v>
      </c>
      <c r="F286" s="73" t="s">
        <v>286</v>
      </c>
      <c r="G286" s="73" t="b">
        <v>0</v>
      </c>
      <c r="H286" s="73" t="b">
        <v>0</v>
      </c>
      <c r="I286" s="73" t="b">
        <v>0</v>
      </c>
      <c r="J286" s="73" t="b">
        <v>0</v>
      </c>
      <c r="K286" s="73" t="b">
        <v>0</v>
      </c>
      <c r="L286" s="73" t="b">
        <v>0</v>
      </c>
    </row>
    <row r="287" spans="1:12" ht="15">
      <c r="A287" s="74" t="s">
        <v>8379</v>
      </c>
      <c r="B287" s="73" t="s">
        <v>8759</v>
      </c>
      <c r="C287" s="73">
        <v>2</v>
      </c>
      <c r="D287" s="89">
        <v>0.004854452358597765</v>
      </c>
      <c r="E287" s="89">
        <v>2.0149403497929366</v>
      </c>
      <c r="F287" s="73" t="s">
        <v>286</v>
      </c>
      <c r="G287" s="73" t="b">
        <v>0</v>
      </c>
      <c r="H287" s="73" t="b">
        <v>0</v>
      </c>
      <c r="I287" s="73" t="b">
        <v>0</v>
      </c>
      <c r="J287" s="73" t="b">
        <v>0</v>
      </c>
      <c r="K287" s="73" t="b">
        <v>0</v>
      </c>
      <c r="L287" s="73" t="b">
        <v>0</v>
      </c>
    </row>
    <row r="288" spans="1:12" ht="15">
      <c r="A288" s="74" t="s">
        <v>8759</v>
      </c>
      <c r="B288" s="73" t="s">
        <v>8769</v>
      </c>
      <c r="C288" s="73">
        <v>2</v>
      </c>
      <c r="D288" s="89">
        <v>0.004854452358597765</v>
      </c>
      <c r="E288" s="89">
        <v>2.0149403497929366</v>
      </c>
      <c r="F288" s="73" t="s">
        <v>286</v>
      </c>
      <c r="G288" s="73" t="b">
        <v>0</v>
      </c>
      <c r="H288" s="73" t="b">
        <v>0</v>
      </c>
      <c r="I288" s="73" t="b">
        <v>0</v>
      </c>
      <c r="J288" s="73" t="b">
        <v>0</v>
      </c>
      <c r="K288" s="73" t="b">
        <v>0</v>
      </c>
      <c r="L288" s="73" t="b">
        <v>0</v>
      </c>
    </row>
    <row r="289" spans="1:12" ht="15">
      <c r="A289" s="74" t="s">
        <v>8769</v>
      </c>
      <c r="B289" s="73" t="s">
        <v>8185</v>
      </c>
      <c r="C289" s="73">
        <v>2</v>
      </c>
      <c r="D289" s="89">
        <v>0.004854452358597765</v>
      </c>
      <c r="E289" s="89">
        <v>2.0149403497929366</v>
      </c>
      <c r="F289" s="73" t="s">
        <v>286</v>
      </c>
      <c r="G289" s="73" t="b">
        <v>0</v>
      </c>
      <c r="H289" s="73" t="b">
        <v>0</v>
      </c>
      <c r="I289" s="73" t="b">
        <v>0</v>
      </c>
      <c r="J289" s="73" t="b">
        <v>0</v>
      </c>
      <c r="K289" s="73" t="b">
        <v>0</v>
      </c>
      <c r="L289" s="73" t="b">
        <v>0</v>
      </c>
    </row>
    <row r="290" spans="1:12" ht="15">
      <c r="A290" s="74" t="s">
        <v>8185</v>
      </c>
      <c r="B290" s="73" t="s">
        <v>8145</v>
      </c>
      <c r="C290" s="73">
        <v>2</v>
      </c>
      <c r="D290" s="89">
        <v>0.004854452358597765</v>
      </c>
      <c r="E290" s="89">
        <v>1.8388490907372552</v>
      </c>
      <c r="F290" s="73" t="s">
        <v>286</v>
      </c>
      <c r="G290" s="73" t="b">
        <v>0</v>
      </c>
      <c r="H290" s="73" t="b">
        <v>0</v>
      </c>
      <c r="I290" s="73" t="b">
        <v>0</v>
      </c>
      <c r="J290" s="73" t="b">
        <v>0</v>
      </c>
      <c r="K290" s="73" t="b">
        <v>0</v>
      </c>
      <c r="L290" s="73" t="b">
        <v>0</v>
      </c>
    </row>
    <row r="291" spans="1:12" ht="15">
      <c r="A291" s="74" t="s">
        <v>8145</v>
      </c>
      <c r="B291" s="73" t="s">
        <v>2268</v>
      </c>
      <c r="C291" s="73">
        <v>2</v>
      </c>
      <c r="D291" s="89">
        <v>0.004854452358597765</v>
      </c>
      <c r="E291" s="89">
        <v>2.1398790864012365</v>
      </c>
      <c r="F291" s="73" t="s">
        <v>286</v>
      </c>
      <c r="G291" s="73" t="b">
        <v>0</v>
      </c>
      <c r="H291" s="73" t="b">
        <v>0</v>
      </c>
      <c r="I291" s="73" t="b">
        <v>0</v>
      </c>
      <c r="J291" s="73" t="b">
        <v>1</v>
      </c>
      <c r="K291" s="73" t="b">
        <v>0</v>
      </c>
      <c r="L291" s="73" t="b">
        <v>0</v>
      </c>
    </row>
    <row r="292" spans="1:12" ht="15">
      <c r="A292" s="74" t="s">
        <v>2268</v>
      </c>
      <c r="B292" s="73" t="s">
        <v>8166</v>
      </c>
      <c r="C292" s="73">
        <v>2</v>
      </c>
      <c r="D292" s="89">
        <v>0.004854452358597765</v>
      </c>
      <c r="E292" s="89">
        <v>2.0149403497929366</v>
      </c>
      <c r="F292" s="73" t="s">
        <v>286</v>
      </c>
      <c r="G292" s="73" t="b">
        <v>1</v>
      </c>
      <c r="H292" s="73" t="b">
        <v>0</v>
      </c>
      <c r="I292" s="73" t="b">
        <v>0</v>
      </c>
      <c r="J292" s="73" t="b">
        <v>0</v>
      </c>
      <c r="K292" s="73" t="b">
        <v>0</v>
      </c>
      <c r="L292" s="73" t="b">
        <v>0</v>
      </c>
    </row>
    <row r="293" spans="1:12" ht="15">
      <c r="A293" s="74" t="s">
        <v>8166</v>
      </c>
      <c r="B293" s="73" t="s">
        <v>8167</v>
      </c>
      <c r="C293" s="73">
        <v>2</v>
      </c>
      <c r="D293" s="89">
        <v>0.004854452358597765</v>
      </c>
      <c r="E293" s="89">
        <v>2.0149403497929366</v>
      </c>
      <c r="F293" s="73" t="s">
        <v>286</v>
      </c>
      <c r="G293" s="73" t="b">
        <v>0</v>
      </c>
      <c r="H293" s="73" t="b">
        <v>0</v>
      </c>
      <c r="I293" s="73" t="b">
        <v>0</v>
      </c>
      <c r="J293" s="73" t="b">
        <v>0</v>
      </c>
      <c r="K293" s="73" t="b">
        <v>0</v>
      </c>
      <c r="L293" s="73" t="b">
        <v>0</v>
      </c>
    </row>
    <row r="294" spans="1:12" ht="15">
      <c r="A294" s="74" t="s">
        <v>8167</v>
      </c>
      <c r="B294" s="73" t="s">
        <v>8759</v>
      </c>
      <c r="C294" s="73">
        <v>2</v>
      </c>
      <c r="D294" s="89">
        <v>0.004854452358597765</v>
      </c>
      <c r="E294" s="89">
        <v>2.0149403497929366</v>
      </c>
      <c r="F294" s="73" t="s">
        <v>286</v>
      </c>
      <c r="G294" s="73" t="b">
        <v>0</v>
      </c>
      <c r="H294" s="73" t="b">
        <v>0</v>
      </c>
      <c r="I294" s="73" t="b">
        <v>0</v>
      </c>
      <c r="J294" s="73" t="b">
        <v>0</v>
      </c>
      <c r="K294" s="73" t="b">
        <v>0</v>
      </c>
      <c r="L294" s="73" t="b">
        <v>0</v>
      </c>
    </row>
    <row r="295" spans="1:12" ht="15">
      <c r="A295" s="74" t="s">
        <v>8759</v>
      </c>
      <c r="B295" s="73" t="s">
        <v>8770</v>
      </c>
      <c r="C295" s="73">
        <v>2</v>
      </c>
      <c r="D295" s="89">
        <v>0.004854452358597765</v>
      </c>
      <c r="E295" s="89">
        <v>2.0149403497929366</v>
      </c>
      <c r="F295" s="73" t="s">
        <v>286</v>
      </c>
      <c r="G295" s="73" t="b">
        <v>0</v>
      </c>
      <c r="H295" s="73" t="b">
        <v>0</v>
      </c>
      <c r="I295" s="73" t="b">
        <v>0</v>
      </c>
      <c r="J295" s="73" t="b">
        <v>0</v>
      </c>
      <c r="K295" s="73" t="b">
        <v>0</v>
      </c>
      <c r="L295" s="73" t="b">
        <v>0</v>
      </c>
    </row>
    <row r="296" spans="1:12" ht="15">
      <c r="A296" s="74" t="s">
        <v>8770</v>
      </c>
      <c r="B296" s="73" t="s">
        <v>1396</v>
      </c>
      <c r="C296" s="73">
        <v>2</v>
      </c>
      <c r="D296" s="89">
        <v>0.004854452358597765</v>
      </c>
      <c r="E296" s="89">
        <v>2.0149403497929366</v>
      </c>
      <c r="F296" s="73" t="s">
        <v>286</v>
      </c>
      <c r="G296" s="73" t="b">
        <v>0</v>
      </c>
      <c r="H296" s="73" t="b">
        <v>0</v>
      </c>
      <c r="I296" s="73" t="b">
        <v>0</v>
      </c>
      <c r="J296" s="73" t="b">
        <v>1</v>
      </c>
      <c r="K296" s="73" t="b">
        <v>0</v>
      </c>
      <c r="L296" s="73" t="b">
        <v>0</v>
      </c>
    </row>
    <row r="297" spans="1:12" ht="15">
      <c r="A297" s="74" t="s">
        <v>1396</v>
      </c>
      <c r="B297" s="73" t="s">
        <v>321</v>
      </c>
      <c r="C297" s="73">
        <v>2</v>
      </c>
      <c r="D297" s="89">
        <v>0.004854452358597765</v>
      </c>
      <c r="E297" s="89">
        <v>1.6170003411208989</v>
      </c>
      <c r="F297" s="73" t="s">
        <v>286</v>
      </c>
      <c r="G297" s="73" t="b">
        <v>1</v>
      </c>
      <c r="H297" s="73" t="b">
        <v>0</v>
      </c>
      <c r="I297" s="73" t="b">
        <v>0</v>
      </c>
      <c r="J297" s="73" t="b">
        <v>0</v>
      </c>
      <c r="K297" s="73" t="b">
        <v>0</v>
      </c>
      <c r="L297" s="73" t="b">
        <v>0</v>
      </c>
    </row>
    <row r="298" spans="1:12" ht="15">
      <c r="A298" s="74" t="s">
        <v>321</v>
      </c>
      <c r="B298" s="73" t="s">
        <v>1538</v>
      </c>
      <c r="C298" s="73">
        <v>2</v>
      </c>
      <c r="D298" s="89">
        <v>0.004854452358597765</v>
      </c>
      <c r="E298" s="89">
        <v>1.662757831681574</v>
      </c>
      <c r="F298" s="73" t="s">
        <v>286</v>
      </c>
      <c r="G298" s="73" t="b">
        <v>0</v>
      </c>
      <c r="H298" s="73" t="b">
        <v>0</v>
      </c>
      <c r="I298" s="73" t="b">
        <v>0</v>
      </c>
      <c r="J298" s="73" t="b">
        <v>1</v>
      </c>
      <c r="K298" s="73" t="b">
        <v>0</v>
      </c>
      <c r="L298" s="73" t="b">
        <v>0</v>
      </c>
    </row>
    <row r="299" spans="1:12" ht="15">
      <c r="A299" s="74" t="s">
        <v>1538</v>
      </c>
      <c r="B299" s="73" t="s">
        <v>8201</v>
      </c>
      <c r="C299" s="73">
        <v>2</v>
      </c>
      <c r="D299" s="89">
        <v>0.004854452358597765</v>
      </c>
      <c r="E299" s="89">
        <v>1.8388490907372552</v>
      </c>
      <c r="F299" s="73" t="s">
        <v>286</v>
      </c>
      <c r="G299" s="73" t="b">
        <v>1</v>
      </c>
      <c r="H299" s="73" t="b">
        <v>0</v>
      </c>
      <c r="I299" s="73" t="b">
        <v>0</v>
      </c>
      <c r="J299" s="73" t="b">
        <v>0</v>
      </c>
      <c r="K299" s="73" t="b">
        <v>0</v>
      </c>
      <c r="L299" s="73" t="b">
        <v>0</v>
      </c>
    </row>
    <row r="300" spans="1:12" ht="15">
      <c r="A300" s="74" t="s">
        <v>8201</v>
      </c>
      <c r="B300" s="73" t="s">
        <v>8771</v>
      </c>
      <c r="C300" s="73">
        <v>2</v>
      </c>
      <c r="D300" s="89">
        <v>0.004854452358597765</v>
      </c>
      <c r="E300" s="89">
        <v>2.0149403497929366</v>
      </c>
      <c r="F300" s="73" t="s">
        <v>286</v>
      </c>
      <c r="G300" s="73" t="b">
        <v>0</v>
      </c>
      <c r="H300" s="73" t="b">
        <v>0</v>
      </c>
      <c r="I300" s="73" t="b">
        <v>0</v>
      </c>
      <c r="J300" s="73" t="b">
        <v>0</v>
      </c>
      <c r="K300" s="73" t="b">
        <v>0</v>
      </c>
      <c r="L300" s="73" t="b">
        <v>0</v>
      </c>
    </row>
    <row r="301" spans="1:12" ht="15">
      <c r="A301" s="74" t="s">
        <v>8771</v>
      </c>
      <c r="B301" s="73" t="s">
        <v>320</v>
      </c>
      <c r="C301" s="73">
        <v>2</v>
      </c>
      <c r="D301" s="89">
        <v>0.004854452358597765</v>
      </c>
      <c r="E301" s="89">
        <v>2.315970345456918</v>
      </c>
      <c r="F301" s="73" t="s">
        <v>286</v>
      </c>
      <c r="G301" s="73" t="b">
        <v>0</v>
      </c>
      <c r="H301" s="73" t="b">
        <v>0</v>
      </c>
      <c r="I301" s="73" t="b">
        <v>0</v>
      </c>
      <c r="J301" s="73" t="b">
        <v>0</v>
      </c>
      <c r="K301" s="73" t="b">
        <v>0</v>
      </c>
      <c r="L301" s="73" t="b">
        <v>0</v>
      </c>
    </row>
    <row r="302" spans="1:12" ht="15">
      <c r="A302" s="74" t="s">
        <v>320</v>
      </c>
      <c r="B302" s="73" t="s">
        <v>8396</v>
      </c>
      <c r="C302" s="73">
        <v>2</v>
      </c>
      <c r="D302" s="89">
        <v>0.004854452358597765</v>
      </c>
      <c r="E302" s="89">
        <v>2.315970345456918</v>
      </c>
      <c r="F302" s="73" t="s">
        <v>286</v>
      </c>
      <c r="G302" s="73" t="b">
        <v>0</v>
      </c>
      <c r="H302" s="73" t="b">
        <v>0</v>
      </c>
      <c r="I302" s="73" t="b">
        <v>0</v>
      </c>
      <c r="J302" s="73" t="b">
        <v>0</v>
      </c>
      <c r="K302" s="73" t="b">
        <v>0</v>
      </c>
      <c r="L302" s="73" t="b">
        <v>0</v>
      </c>
    </row>
    <row r="303" spans="1:12" ht="15">
      <c r="A303" s="74" t="s">
        <v>8396</v>
      </c>
      <c r="B303" s="73" t="s">
        <v>8288</v>
      </c>
      <c r="C303" s="73">
        <v>2</v>
      </c>
      <c r="D303" s="89">
        <v>0.004854452358597765</v>
      </c>
      <c r="E303" s="89">
        <v>1.5378190950732742</v>
      </c>
      <c r="F303" s="73" t="s">
        <v>286</v>
      </c>
      <c r="G303" s="73" t="b">
        <v>0</v>
      </c>
      <c r="H303" s="73" t="b">
        <v>0</v>
      </c>
      <c r="I303" s="73" t="b">
        <v>0</v>
      </c>
      <c r="J303" s="73" t="b">
        <v>0</v>
      </c>
      <c r="K303" s="73" t="b">
        <v>0</v>
      </c>
      <c r="L303" s="73" t="b">
        <v>0</v>
      </c>
    </row>
    <row r="304" spans="1:12" ht="15">
      <c r="A304" s="74" t="s">
        <v>8288</v>
      </c>
      <c r="B304" s="73" t="s">
        <v>8081</v>
      </c>
      <c r="C304" s="73">
        <v>2</v>
      </c>
      <c r="D304" s="89">
        <v>0.004854452358597765</v>
      </c>
      <c r="E304" s="89">
        <v>1.236789099409293</v>
      </c>
      <c r="F304" s="73" t="s">
        <v>286</v>
      </c>
      <c r="G304" s="73" t="b">
        <v>0</v>
      </c>
      <c r="H304" s="73" t="b">
        <v>0</v>
      </c>
      <c r="I304" s="73" t="b">
        <v>0</v>
      </c>
      <c r="J304" s="73" t="b">
        <v>0</v>
      </c>
      <c r="K304" s="73" t="b">
        <v>0</v>
      </c>
      <c r="L304" s="73" t="b">
        <v>0</v>
      </c>
    </row>
    <row r="305" spans="1:12" ht="15">
      <c r="A305" s="74" t="s">
        <v>8081</v>
      </c>
      <c r="B305" s="73" t="s">
        <v>8448</v>
      </c>
      <c r="C305" s="73">
        <v>2</v>
      </c>
      <c r="D305" s="89">
        <v>0.004854452358597765</v>
      </c>
      <c r="E305" s="89">
        <v>1.8388490907372552</v>
      </c>
      <c r="F305" s="73" t="s">
        <v>286</v>
      </c>
      <c r="G305" s="73" t="b">
        <v>0</v>
      </c>
      <c r="H305" s="73" t="b">
        <v>0</v>
      </c>
      <c r="I305" s="73" t="b">
        <v>0</v>
      </c>
      <c r="J305" s="73" t="b">
        <v>0</v>
      </c>
      <c r="K305" s="73" t="b">
        <v>0</v>
      </c>
      <c r="L305" s="73" t="b">
        <v>0</v>
      </c>
    </row>
    <row r="306" spans="1:12" ht="15">
      <c r="A306" s="74" t="s">
        <v>8448</v>
      </c>
      <c r="B306" s="73" t="s">
        <v>8085</v>
      </c>
      <c r="C306" s="73">
        <v>2</v>
      </c>
      <c r="D306" s="89">
        <v>0.004854452358597765</v>
      </c>
      <c r="E306" s="89">
        <v>2.0149403497929366</v>
      </c>
      <c r="F306" s="73" t="s">
        <v>286</v>
      </c>
      <c r="G306" s="73" t="b">
        <v>0</v>
      </c>
      <c r="H306" s="73" t="b">
        <v>0</v>
      </c>
      <c r="I306" s="73" t="b">
        <v>0</v>
      </c>
      <c r="J306" s="73" t="b">
        <v>0</v>
      </c>
      <c r="K306" s="73" t="b">
        <v>0</v>
      </c>
      <c r="L306" s="73" t="b">
        <v>0</v>
      </c>
    </row>
    <row r="307" spans="1:12" ht="15">
      <c r="A307" s="74" t="s">
        <v>8085</v>
      </c>
      <c r="B307" s="73" t="s">
        <v>8086</v>
      </c>
      <c r="C307" s="73">
        <v>2</v>
      </c>
      <c r="D307" s="89">
        <v>0.004854452358597765</v>
      </c>
      <c r="E307" s="89">
        <v>2.315970345456918</v>
      </c>
      <c r="F307" s="73" t="s">
        <v>286</v>
      </c>
      <c r="G307" s="73" t="b">
        <v>0</v>
      </c>
      <c r="H307" s="73" t="b">
        <v>0</v>
      </c>
      <c r="I307" s="73" t="b">
        <v>0</v>
      </c>
      <c r="J307" s="73" t="b">
        <v>0</v>
      </c>
      <c r="K307" s="73" t="b">
        <v>0</v>
      </c>
      <c r="L307" s="73" t="b">
        <v>0</v>
      </c>
    </row>
    <row r="308" spans="1:12" ht="15">
      <c r="A308" s="74" t="s">
        <v>8154</v>
      </c>
      <c r="B308" s="73" t="s">
        <v>8171</v>
      </c>
      <c r="C308" s="73">
        <v>3</v>
      </c>
      <c r="D308" s="89">
        <v>0</v>
      </c>
      <c r="E308" s="89">
        <v>1.255272505103306</v>
      </c>
      <c r="F308" s="73" t="s">
        <v>287</v>
      </c>
      <c r="G308" s="73" t="b">
        <v>0</v>
      </c>
      <c r="H308" s="73" t="b">
        <v>0</v>
      </c>
      <c r="I308" s="73" t="b">
        <v>0</v>
      </c>
      <c r="J308" s="73" t="b">
        <v>0</v>
      </c>
      <c r="K308" s="73" t="b">
        <v>0</v>
      </c>
      <c r="L308" s="73" t="b">
        <v>0</v>
      </c>
    </row>
    <row r="309" spans="1:12" ht="15">
      <c r="A309" s="74" t="s">
        <v>8171</v>
      </c>
      <c r="B309" s="73" t="s">
        <v>8146</v>
      </c>
      <c r="C309" s="73">
        <v>3</v>
      </c>
      <c r="D309" s="89">
        <v>0</v>
      </c>
      <c r="E309" s="89">
        <v>1.255272505103306</v>
      </c>
      <c r="F309" s="73" t="s">
        <v>287</v>
      </c>
      <c r="G309" s="73" t="b">
        <v>0</v>
      </c>
      <c r="H309" s="73" t="b">
        <v>0</v>
      </c>
      <c r="I309" s="73" t="b">
        <v>0</v>
      </c>
      <c r="J309" s="73" t="b">
        <v>0</v>
      </c>
      <c r="K309" s="73" t="b">
        <v>0</v>
      </c>
      <c r="L309" s="73" t="b">
        <v>0</v>
      </c>
    </row>
    <row r="310" spans="1:12" ht="15">
      <c r="A310" s="74" t="s">
        <v>8146</v>
      </c>
      <c r="B310" s="73" t="s">
        <v>8243</v>
      </c>
      <c r="C310" s="73">
        <v>3</v>
      </c>
      <c r="D310" s="89">
        <v>0</v>
      </c>
      <c r="E310" s="89">
        <v>1.255272505103306</v>
      </c>
      <c r="F310" s="73" t="s">
        <v>287</v>
      </c>
      <c r="G310" s="73" t="b">
        <v>0</v>
      </c>
      <c r="H310" s="73" t="b">
        <v>0</v>
      </c>
      <c r="I310" s="73" t="b">
        <v>0</v>
      </c>
      <c r="J310" s="73" t="b">
        <v>0</v>
      </c>
      <c r="K310" s="73" t="b">
        <v>0</v>
      </c>
      <c r="L310" s="73" t="b">
        <v>0</v>
      </c>
    </row>
    <row r="311" spans="1:12" ht="15">
      <c r="A311" s="74" t="s">
        <v>8243</v>
      </c>
      <c r="B311" s="73" t="s">
        <v>8155</v>
      </c>
      <c r="C311" s="73">
        <v>3</v>
      </c>
      <c r="D311" s="89">
        <v>0</v>
      </c>
      <c r="E311" s="89">
        <v>1.255272505103306</v>
      </c>
      <c r="F311" s="73" t="s">
        <v>287</v>
      </c>
      <c r="G311" s="73" t="b">
        <v>0</v>
      </c>
      <c r="H311" s="73" t="b">
        <v>0</v>
      </c>
      <c r="I311" s="73" t="b">
        <v>0</v>
      </c>
      <c r="J311" s="73" t="b">
        <v>0</v>
      </c>
      <c r="K311" s="73" t="b">
        <v>0</v>
      </c>
      <c r="L311" s="73" t="b">
        <v>0</v>
      </c>
    </row>
    <row r="312" spans="1:12" ht="15">
      <c r="A312" s="74" t="s">
        <v>8155</v>
      </c>
      <c r="B312" s="73" t="s">
        <v>5235</v>
      </c>
      <c r="C312" s="73">
        <v>3</v>
      </c>
      <c r="D312" s="89">
        <v>0</v>
      </c>
      <c r="E312" s="89">
        <v>1.255272505103306</v>
      </c>
      <c r="F312" s="73" t="s">
        <v>287</v>
      </c>
      <c r="G312" s="73" t="b">
        <v>0</v>
      </c>
      <c r="H312" s="73" t="b">
        <v>0</v>
      </c>
      <c r="I312" s="73" t="b">
        <v>0</v>
      </c>
      <c r="J312" s="73" t="b">
        <v>0</v>
      </c>
      <c r="K312" s="73" t="b">
        <v>1</v>
      </c>
      <c r="L312" s="73" t="b">
        <v>0</v>
      </c>
    </row>
    <row r="313" spans="1:12" ht="15">
      <c r="A313" s="74" t="s">
        <v>5235</v>
      </c>
      <c r="B313" s="73" t="s">
        <v>8764</v>
      </c>
      <c r="C313" s="73">
        <v>3</v>
      </c>
      <c r="D313" s="89">
        <v>0</v>
      </c>
      <c r="E313" s="89">
        <v>1.255272505103306</v>
      </c>
      <c r="F313" s="73" t="s">
        <v>287</v>
      </c>
      <c r="G313" s="73" t="b">
        <v>0</v>
      </c>
      <c r="H313" s="73" t="b">
        <v>1</v>
      </c>
      <c r="I313" s="73" t="b">
        <v>0</v>
      </c>
      <c r="J313" s="73" t="b">
        <v>0</v>
      </c>
      <c r="K313" s="73" t="b">
        <v>0</v>
      </c>
      <c r="L313" s="73" t="b">
        <v>0</v>
      </c>
    </row>
    <row r="314" spans="1:12" ht="15">
      <c r="A314" s="74" t="s">
        <v>8764</v>
      </c>
      <c r="B314" s="73" t="s">
        <v>8288</v>
      </c>
      <c r="C314" s="73">
        <v>3</v>
      </c>
      <c r="D314" s="89">
        <v>0</v>
      </c>
      <c r="E314" s="89">
        <v>1.255272505103306</v>
      </c>
      <c r="F314" s="73" t="s">
        <v>287</v>
      </c>
      <c r="G314" s="73" t="b">
        <v>0</v>
      </c>
      <c r="H314" s="73" t="b">
        <v>0</v>
      </c>
      <c r="I314" s="73" t="b">
        <v>0</v>
      </c>
      <c r="J314" s="73" t="b">
        <v>0</v>
      </c>
      <c r="K314" s="73" t="b">
        <v>0</v>
      </c>
      <c r="L314" s="73" t="b">
        <v>0</v>
      </c>
    </row>
    <row r="315" spans="1:12" ht="15">
      <c r="A315" s="74" t="s">
        <v>8288</v>
      </c>
      <c r="B315" s="73" t="s">
        <v>8481</v>
      </c>
      <c r="C315" s="73">
        <v>3</v>
      </c>
      <c r="D315" s="89">
        <v>0</v>
      </c>
      <c r="E315" s="89">
        <v>1.255272505103306</v>
      </c>
      <c r="F315" s="73" t="s">
        <v>287</v>
      </c>
      <c r="G315" s="73" t="b">
        <v>0</v>
      </c>
      <c r="H315" s="73" t="b">
        <v>0</v>
      </c>
      <c r="I315" s="73" t="b">
        <v>0</v>
      </c>
      <c r="J315" s="73" t="b">
        <v>0</v>
      </c>
      <c r="K315" s="73" t="b">
        <v>0</v>
      </c>
      <c r="L315" s="73" t="b">
        <v>0</v>
      </c>
    </row>
    <row r="316" spans="1:12" ht="15">
      <c r="A316" s="74" t="s">
        <v>8481</v>
      </c>
      <c r="B316" s="73" t="s">
        <v>8445</v>
      </c>
      <c r="C316" s="73">
        <v>3</v>
      </c>
      <c r="D316" s="89">
        <v>0</v>
      </c>
      <c r="E316" s="89">
        <v>1.255272505103306</v>
      </c>
      <c r="F316" s="73" t="s">
        <v>287</v>
      </c>
      <c r="G316" s="73" t="b">
        <v>0</v>
      </c>
      <c r="H316" s="73" t="b">
        <v>0</v>
      </c>
      <c r="I316" s="73" t="b">
        <v>0</v>
      </c>
      <c r="J316" s="73" t="b">
        <v>0</v>
      </c>
      <c r="K316" s="73" t="b">
        <v>0</v>
      </c>
      <c r="L316" s="73" t="b">
        <v>0</v>
      </c>
    </row>
    <row r="317" spans="1:12" ht="15">
      <c r="A317" s="74" t="s">
        <v>8445</v>
      </c>
      <c r="B317" s="73" t="s">
        <v>8480</v>
      </c>
      <c r="C317" s="73">
        <v>3</v>
      </c>
      <c r="D317" s="89">
        <v>0</v>
      </c>
      <c r="E317" s="89">
        <v>1.255272505103306</v>
      </c>
      <c r="F317" s="73" t="s">
        <v>287</v>
      </c>
      <c r="G317" s="73" t="b">
        <v>0</v>
      </c>
      <c r="H317" s="73" t="b">
        <v>0</v>
      </c>
      <c r="I317" s="73" t="b">
        <v>0</v>
      </c>
      <c r="J317" s="73" t="b">
        <v>0</v>
      </c>
      <c r="K317" s="73" t="b">
        <v>0</v>
      </c>
      <c r="L317" s="73" t="b">
        <v>0</v>
      </c>
    </row>
    <row r="318" spans="1:12" ht="15">
      <c r="A318" s="74" t="s">
        <v>8480</v>
      </c>
      <c r="B318" s="73" t="s">
        <v>8479</v>
      </c>
      <c r="C318" s="73">
        <v>3</v>
      </c>
      <c r="D318" s="89">
        <v>0</v>
      </c>
      <c r="E318" s="89">
        <v>1.255272505103306</v>
      </c>
      <c r="F318" s="73" t="s">
        <v>287</v>
      </c>
      <c r="G318" s="73" t="b">
        <v>0</v>
      </c>
      <c r="H318" s="73" t="b">
        <v>0</v>
      </c>
      <c r="I318" s="73" t="b">
        <v>0</v>
      </c>
      <c r="J318" s="73" t="b">
        <v>0</v>
      </c>
      <c r="K318" s="73" t="b">
        <v>0</v>
      </c>
      <c r="L318" s="73" t="b">
        <v>0</v>
      </c>
    </row>
    <row r="319" spans="1:12" ht="15">
      <c r="A319" s="74" t="s">
        <v>8479</v>
      </c>
      <c r="B319" s="73" t="s">
        <v>8478</v>
      </c>
      <c r="C319" s="73">
        <v>3</v>
      </c>
      <c r="D319" s="89">
        <v>0</v>
      </c>
      <c r="E319" s="89">
        <v>1.255272505103306</v>
      </c>
      <c r="F319" s="73" t="s">
        <v>287</v>
      </c>
      <c r="G319" s="73" t="b">
        <v>0</v>
      </c>
      <c r="H319" s="73" t="b">
        <v>0</v>
      </c>
      <c r="I319" s="73" t="b">
        <v>0</v>
      </c>
      <c r="J319" s="73" t="b">
        <v>0</v>
      </c>
      <c r="K319" s="73" t="b">
        <v>0</v>
      </c>
      <c r="L319" s="73" t="b">
        <v>0</v>
      </c>
    </row>
    <row r="320" spans="1:12" ht="15">
      <c r="A320" s="74" t="s">
        <v>8478</v>
      </c>
      <c r="B320" s="73" t="s">
        <v>8477</v>
      </c>
      <c r="C320" s="73">
        <v>3</v>
      </c>
      <c r="D320" s="89">
        <v>0</v>
      </c>
      <c r="E320" s="89">
        <v>1.255272505103306</v>
      </c>
      <c r="F320" s="73" t="s">
        <v>287</v>
      </c>
      <c r="G320" s="73" t="b">
        <v>0</v>
      </c>
      <c r="H320" s="73" t="b">
        <v>0</v>
      </c>
      <c r="I320" s="73" t="b">
        <v>0</v>
      </c>
      <c r="J320" s="73" t="b">
        <v>0</v>
      </c>
      <c r="K320" s="73" t="b">
        <v>0</v>
      </c>
      <c r="L320" s="73" t="b">
        <v>0</v>
      </c>
    </row>
    <row r="321" spans="1:12" ht="15">
      <c r="A321" s="74" t="s">
        <v>8477</v>
      </c>
      <c r="B321" s="73" t="s">
        <v>8476</v>
      </c>
      <c r="C321" s="73">
        <v>3</v>
      </c>
      <c r="D321" s="89">
        <v>0</v>
      </c>
      <c r="E321" s="89">
        <v>1.255272505103306</v>
      </c>
      <c r="F321" s="73" t="s">
        <v>287</v>
      </c>
      <c r="G321" s="73" t="b">
        <v>0</v>
      </c>
      <c r="H321" s="73" t="b">
        <v>0</v>
      </c>
      <c r="I321" s="73" t="b">
        <v>0</v>
      </c>
      <c r="J321" s="73" t="b">
        <v>0</v>
      </c>
      <c r="K321" s="73" t="b">
        <v>0</v>
      </c>
      <c r="L321" s="73" t="b">
        <v>0</v>
      </c>
    </row>
    <row r="322" spans="1:12" ht="15">
      <c r="A322" s="74" t="s">
        <v>8476</v>
      </c>
      <c r="B322" s="73" t="s">
        <v>8475</v>
      </c>
      <c r="C322" s="73">
        <v>3</v>
      </c>
      <c r="D322" s="89">
        <v>0</v>
      </c>
      <c r="E322" s="89">
        <v>1.255272505103306</v>
      </c>
      <c r="F322" s="73" t="s">
        <v>287</v>
      </c>
      <c r="G322" s="73" t="b">
        <v>0</v>
      </c>
      <c r="H322" s="73" t="b">
        <v>0</v>
      </c>
      <c r="I322" s="73" t="b">
        <v>0</v>
      </c>
      <c r="J322" s="73" t="b">
        <v>0</v>
      </c>
      <c r="K322" s="73" t="b">
        <v>0</v>
      </c>
      <c r="L322" s="73" t="b">
        <v>0</v>
      </c>
    </row>
    <row r="323" spans="1:12" ht="15">
      <c r="A323" s="74" t="s">
        <v>8475</v>
      </c>
      <c r="B323" s="73" t="s">
        <v>8474</v>
      </c>
      <c r="C323" s="73">
        <v>3</v>
      </c>
      <c r="D323" s="89">
        <v>0</v>
      </c>
      <c r="E323" s="89">
        <v>1.255272505103306</v>
      </c>
      <c r="F323" s="73" t="s">
        <v>287</v>
      </c>
      <c r="G323" s="73" t="b">
        <v>0</v>
      </c>
      <c r="H323" s="73" t="b">
        <v>0</v>
      </c>
      <c r="I323" s="73" t="b">
        <v>0</v>
      </c>
      <c r="J323" s="73" t="b">
        <v>0</v>
      </c>
      <c r="K323" s="73" t="b">
        <v>0</v>
      </c>
      <c r="L323" s="73" t="b">
        <v>0</v>
      </c>
    </row>
    <row r="324" spans="1:12" ht="15">
      <c r="A324" s="74" t="s">
        <v>8474</v>
      </c>
      <c r="B324" s="73" t="s">
        <v>8473</v>
      </c>
      <c r="C324" s="73">
        <v>3</v>
      </c>
      <c r="D324" s="89">
        <v>0</v>
      </c>
      <c r="E324" s="89">
        <v>1.255272505103306</v>
      </c>
      <c r="F324" s="73" t="s">
        <v>287</v>
      </c>
      <c r="G324" s="73" t="b">
        <v>0</v>
      </c>
      <c r="H324" s="73" t="b">
        <v>0</v>
      </c>
      <c r="I324" s="73" t="b">
        <v>0</v>
      </c>
      <c r="J324" s="73" t="b">
        <v>0</v>
      </c>
      <c r="K324" s="73" t="b">
        <v>0</v>
      </c>
      <c r="L324" s="73" t="b">
        <v>0</v>
      </c>
    </row>
    <row r="325" spans="1:12" ht="15">
      <c r="A325" s="74" t="s">
        <v>8473</v>
      </c>
      <c r="B325" s="73" t="s">
        <v>8472</v>
      </c>
      <c r="C325" s="73">
        <v>3</v>
      </c>
      <c r="D325" s="89">
        <v>0</v>
      </c>
      <c r="E325" s="89">
        <v>1.255272505103306</v>
      </c>
      <c r="F325" s="73" t="s">
        <v>287</v>
      </c>
      <c r="G325" s="73" t="b">
        <v>0</v>
      </c>
      <c r="H325" s="73" t="b">
        <v>0</v>
      </c>
      <c r="I325" s="73" t="b">
        <v>0</v>
      </c>
      <c r="J325" s="73" t="b">
        <v>0</v>
      </c>
      <c r="K325" s="73" t="b">
        <v>0</v>
      </c>
      <c r="L325" s="7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3F6CB953-E4D3-491E-A26B-EFFB558C0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EC0222-3563-45FE-91EC-AA2F2F765D57}">
  <ds:schemaRefs>
    <ds:schemaRef ds:uri="http://schemas.microsoft.com/sharepoint/v3/contenttype/forms"/>
  </ds:schemaRefs>
</ds:datastoreItem>
</file>

<file path=customXml/itemProps4.xml><?xml version="1.0" encoding="utf-8"?>
<ds:datastoreItem xmlns:ds="http://schemas.openxmlformats.org/officeDocument/2006/customXml" ds:itemID="{DDF3C0AA-0B6E-4D6A-A6EA-EE1D22767C8E}">
  <ds:schemaRefs>
    <ds:schemaRef ds:uri="http://purl.org/dc/dcmitype/"/>
    <ds:schemaRef ds:uri="a0267e1d-af87-4f18-a10b-9b97f496662a"/>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2021-07-26T12:37:00Z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