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<sst xmlns="http://schemas.openxmlformats.org/spreadsheetml/2006/main" count="1100" uniqueCount="400">
  <si>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</si>
  <si>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</si>
  <si>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</si>
  <si>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</si>
  <si>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</si>
  <si>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</si>
  <si>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</si>
  <si>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</si>
  <si>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</si>
  <si>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</si>
  <si>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</si>
  <si>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</si>
  <si>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</si>
  <si>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</si>
  <si>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</si>
  <si>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</si>
  <si>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</si>
  <si>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</si>
  <si>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</si>
  <si>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</si>
  <si>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</si>
  <si>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</si>
  <si>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</si>
  <si>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</si>
  <si>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</si>
  <si>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</si>
  <si>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</si>
  <si>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</si>
  <si>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</si>
  <si>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</si>
  <si>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</si>
  <si>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</si>
  <si>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</si>
  <si>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</si>
  <si>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</si>
  <si>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</si>
  <si>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</si>
  <si>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</si>
  <si>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</si>
  <si>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</si>
  <si>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</si>
  <si>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</si>
  <si>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</si>
  <si>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</si>
  <si>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</si>
  <si>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</si>
  <si>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</si>
  <si>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</si>
  <si>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</si>
  <si>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</si>
  <si>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</si>
  <si>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</si>
  <si>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</si>
  <si>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</si>
  <si>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</si>
  <si>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</si>
  <si>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</si>
  <si>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</si>
  <si>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</si>
  <si>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</si>
  <si>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</si>
  <si>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</si>
  <si>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</si>
  <si>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</si>
  <si>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</si>
  <si>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</si>
  <si>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</si>
  <si>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</si>
  <si>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</si>
  <si>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</si>
  <si>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</si>
  <si>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</si>
  <si>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</si>
  <si>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</si>
  <si>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</si>
  <si>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</si>
  <si>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</si>
  <si>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</si>
  <si>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</si>
  <si>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</si>
  <si>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</si>
  <si>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</si>
  <si>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</si>
  <si>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</si>
  <si>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</si>
  <si>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</si>
  <si>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</si>
  <si>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</si>
  <si>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</si>
  <si>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</si>
  <si>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</si>
  <si>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</si>
  <si>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</si>
  <si>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</si>
  <si>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</si>
  <si>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</si>
  <si>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</si>
  <si>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</si>
  <si>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</si>
  <si>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</si>
  <si>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</si>
  <si>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</si>
  <si>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</si>
  <si>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</si>
  <si>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</si>
  <si>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</si>
  <si>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</si>
  <si>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</si>
  <si>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</si>
  <si>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</si>
  <si>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</si>
  <si>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</si>
  <si>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</si>
  <si>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</si>
  <si>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</si>
  <si>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</si>
  <si>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</si>
  <si>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</si>
  <si>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</si>
  <si>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</si>
  <si>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</si>
  <si>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</si>
  <si>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</si>
  <si>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</si>
  <si>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</si>
  <si>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</si>
  <si>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</si>
  <si>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</si>
  <si>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</si>
  <si>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</si>
  <si>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</si>
  <si>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</si>
  <si>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</si>
  <si>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</si>
  <si>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</si>
  <si>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</si>
  <si>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</si>
  <si>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</si>
  <si>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</si>
  <si>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</si>
  <si>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</si>
  <si>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</si>
  <si>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</si>
  <si>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</si>
  <si>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</si>
  <si>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</si>
  <si>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</si>
  <si>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</si>
  <si>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</si>
  <si>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</si>
  <si>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</si>
  <si>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</si>
  <si>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</si>
  <si>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</si>
  <si>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</si>
  <si>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</si>
  <si>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</si>
  <si>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</si>
  <si>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</si>
  <si>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</si>
  <si>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</si>
  <si>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</si>
  <si>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</si>
  <si>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</si>
  <si>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</si>
  <si>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</si>
  <si>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</si>
  <si>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</si>
  <si>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</si>
  <si>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</si>
  <si>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</si>
  <si>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</si>
  <si>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</si>
  <si>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</si>
  <si>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</si>
  <si>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</si>
  <si>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</si>
  <si>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</si>
  <si>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</si>
  <si>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</si>
  <si>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</si>
  <si>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</si>
  <si>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</si>
  <si>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</si>
  <si>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</si>
  <si>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</si>
  <si>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</si>
  <si>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</si>
  <si>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</si>
  <si>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</si>
  <si>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</si>
  <si>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</si>
  <si>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</si>
  <si>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</si>
  <si>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</si>
  <si>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</si>
  <si>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</si>
  <si>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</si>
  <si>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</si>
  <si>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</si>
  <si>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</si>
  <si>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</si>
  <si>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</si>
  <si>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</si>
  <si>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</si>
  <si>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</si>
  <si>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</si>
  <si>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</si>
  <si>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</si>
  <si>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</si>
  <si>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</si>
  <si>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</si>
  <si>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</si>
  <si>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</si>
  <si>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</si>
  <si>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</si>
  <si>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</si>
  <si>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</si>
  <si>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</si>
  <si>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</si>
  <si>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</si>
  <si>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</si>
  <si>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</si>
  <si>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</si>
  <si>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</si>
  <si>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</si>
  <si>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</si>
  <si>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</si>
  <si>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Atık su şartlandırma işlemlerinde kullanılan ürünlerimiz kendi fabrikalarımızda üretilerek, müşterilerimizin verimlilik konusunda yanında olurken, maliyet azaltımını da sağlamış olur.
 #WASTETreat #GREENChemicals #ChemistryForTheFuture https://t.co/TLjzaxAphj</t>
  </si>
  <si>
    <t>GREEN Chemicals® İş Geliştirme Uzmanı Baran Alp’in sponsoru olduğumuz  JESDER Jeotermal Kongresi GT-2021  konulu yazısına linkten ulaşabilirsiniz.
 #GREENQuarterly #GREENChemicals #ChemistryForTheFuture https://t.co/Gvzddr6qLl</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</si>
  <si>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</si>
  <si>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</si>
  <si>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</si>
  <si>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</si>
  <si>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</si>
  <si>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#Greenchemicals: The next industrial revolution? https://t.co/Mgm0yFwsiT https://t.co/pbSz4Dy2oY</t>
  </si>
  <si>
    <t>earthsky.org</t>
  </si>
  <si>
    <t>packagingeurope.com</t>
  </si>
  <si>
    <t>gogreen greenearthsolutions greenplates greenchemicals</t>
  </si>
  <si>
    <t>wastetreat greenchemicals chemistryforthefuture</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</si>
  <si>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</si>
  <si>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</si>
  <si>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</si>
  <si>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</si>
  <si>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</si>
  <si>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t>
  </si>
  <si>
    <t>07:08:14</t>
  </si>
  <si>
    <t>18:00:33</t>
  </si>
  <si>
    <t>18:03:43</t>
  </si>
  <si>
    <t>17:50:36</t>
  </si>
  <si>
    <t>17:57:49</t>
  </si>
  <si>
    <t>14:35:15</t>
  </si>
  <si>
    <t>20:27:14</t>
  </si>
  <si>
    <t>10:26:08</t>
  </si>
  <si>
    <t>13:38:04</t>
  </si>
  <si>
    <t>1517399863771729924</t>
  </si>
  <si>
    <t>1514664925033029641</t>
  </si>
  <si>
    <t>1515028107752845319</t>
  </si>
  <si>
    <t>1517199134285082627</t>
  </si>
  <si>
    <t>1517563336887574529</t>
  </si>
  <si>
    <t>1517512362940637186</t>
  </si>
  <si>
    <t>1517600939091238913</t>
  </si>
  <si>
    <t>1518174443939393537</t>
  </si>
  <si>
    <t>1517135583444840449</t>
  </si>
  <si>
    <t>1518174440814571520</t>
  </si>
  <si>
    <t/>
  </si>
  <si>
    <t>1138359992086540288</t>
  </si>
  <si>
    <t>en</t>
  </si>
  <si>
    <t>tr</t>
  </si>
  <si>
    <t>und</t>
  </si>
  <si>
    <t>Zoho Social</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</si>
  <si>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</si>
  <si>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</si>
  <si>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</si>
  <si>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</si>
  <si>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</si>
  <si>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</si>
  <si>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</si>
  <si>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</si>
  <si>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</si>
  <si>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</si>
  <si>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</si>
  <si>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</si>
  <si>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</si>
  <si>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</si>
  <si>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</si>
  <si>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</si>
  <si>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</si>
  <si>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</si>
  <si>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</si>
  <si>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</si>
  <si>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</si>
  <si>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</si>
  <si>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</si>
  <si>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</si>
  <si>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</si>
  <si>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</si>
  <si>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</si>
  <si>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</si>
  <si>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</si>
  <si>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</si>
  <si>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</si>
  <si>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</si>
  <si>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</si>
  <si>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</si>
  <si>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BluePallet</t>
  </si>
  <si>
    <t>1254430678155960322</t>
  </si>
  <si>
    <t>954301852404932608</t>
  </si>
  <si>
    <t>1590037975</t>
  </si>
  <si>
    <t>18704894</t>
  </si>
  <si>
    <t>908619365628633088</t>
  </si>
  <si>
    <t>2734532367</t>
  </si>
  <si>
    <t>3831062352</t>
  </si>
  <si>
    <t>863862622357041153</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</si>
  <si>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</si>
  <si>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</si>
  <si>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</si>
  <si>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</si>
  <si>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</si>
  <si>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</si>
  <si>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</si>
  <si>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</si>
  <si>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</si>
  <si>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</si>
  <si>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</si>
  <si>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</si>
  <si>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</si>
  <si>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</si>
  <si>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</si>
  <si>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</si>
  <si>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</si>
  <si>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</si>
  <si>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</si>
  <si>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</si>
  <si>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</si>
  <si>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</si>
  <si>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</si>
  <si>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</si>
  <si>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</si>
  <si>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</si>
  <si>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</si>
  <si>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</si>
  <si>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</si>
  <si>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</si>
  <si>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</si>
  <si>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</si>
  <si>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</si>
  <si>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</si>
  <si>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</si>
  <si>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</si>
  <si>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</si>
  <si>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</si>
  <si>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</si>
  <si>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</si>
  <si>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</si>
  <si>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</si>
  <si>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</si>
  <si>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</si>
  <si>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</si>
  <si>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</si>
  <si>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</si>
  <si>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</si>
  <si>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</si>
  <si>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</si>
  <si>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</si>
  <si>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</si>
  <si>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</si>
  <si>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</si>
  <si>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</si>
  <si>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</si>
  <si>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</si>
  <si>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</si>
  <si>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</si>
  <si>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</si>
  <si>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</si>
  <si>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</si>
  <si>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</si>
  <si>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</si>
  <si>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</si>
  <si>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</si>
  <si>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</si>
  <si>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</si>
  <si>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</si>
  <si>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</si>
  <si>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</si>
  <si>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</si>
  <si>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</si>
  <si>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</si>
  <si>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</si>
  <si>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https://earthsky.org/earth/ways-to-celebrate-earth-day-2022/</t>
  </si>
  <si>
    <t>https://packagingeurope.com/green-chemicals-the-next-industrial-revolution/</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</si>
  <si>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</si>
  <si>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</si>
  <si>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</si>
  <si>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</si>
  <si>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</si>
  <si>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</si>
  <si>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</si>
  <si>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26 April 2022 at 02:45 UTC.
The requested start date was Tuesday, 26 April 2022 at 00:01 UTC and the maximum number of days (going backward) was 14.
The maximum number of tweets collected was 7,500.
The tweets in the network were tweeted over the 9-day, 16-hour, 25-minute period from Thursday, 14 April 2022 at 18:00 UTC to Sunday, 24 April 2022 at 10:26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</si>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</sst>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870665"/>
        <c:axId val="39727122"/>
      </c:barChart>
      <c:catAx>
        <c:axId val="11870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27122"/>
        <c:crosses val="autoZero"/>
        <c:auto val="1"/>
        <c:lblOffset val="100"/>
        <c:noMultiLvlLbl val="0"/>
      </c:catAx>
      <c:valAx>
        <c:axId val="3972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4/14/2022 18:00</c:v>
                </c:pt>
                <c:pt idx="1">
                  <c:v>4/15/2022 18:03</c:v>
                </c:pt>
                <c:pt idx="2">
                  <c:v>4/21/2022 13:38</c:v>
                </c:pt>
                <c:pt idx="3">
                  <c:v>4/21/2022 17:50</c:v>
                </c:pt>
                <c:pt idx="4">
                  <c:v>4/22/2022 7:08</c:v>
                </c:pt>
                <c:pt idx="5">
                  <c:v>4/22/2022 14:35</c:v>
                </c:pt>
                <c:pt idx="6">
                  <c:v>4/22/2022 17:57</c:v>
                </c:pt>
                <c:pt idx="7">
                  <c:v>4/22/2022 20:27</c:v>
                </c:pt>
                <c:pt idx="8">
                  <c:v>4/24/2022 10:26</c:v>
                </c:pt>
              </c:strCache>
            </c:strRef>
          </c:cat>
          <c:val>
            <c:numRef>
              <c:f>'Time Series'!$B$26:$B$35</c:f>
              <c:numCache>
                <c:formatCode>General</c:formatCode>
                <c:ptCount val="9"/>
                <c:pt idx="0">
                  <c:v>1</c:v>
                </c:pt>
                <c:pt idx="1">
                  <c:v>1</c:v>
                </c:pt>
                <c:pt idx="2">
                  <c:v>1</c:v>
                </c:pt>
                <c:pt idx="3">
                  <c:v>1</c:v>
                </c:pt>
                <c:pt idx="4">
                  <c:v>1</c:v>
                </c:pt>
                <c:pt idx="5">
                  <c:v>5</c:v>
                </c:pt>
                <c:pt idx="6">
                  <c:v>1</c:v>
                </c:pt>
                <c:pt idx="7">
                  <c:v>6</c:v>
                </c:pt>
                <c:pt idx="8">
                  <c:v>1</c:v>
                </c:pt>
              </c:numCache>
            </c:numRef>
          </c:val>
        </c:ser>
        <c:axId val="55395315"/>
        <c:axId val="28795788"/>
      </c:barChart>
      <c:catAx>
        <c:axId val="55395315"/>
        <c:scaling>
          <c:orientation val="minMax"/>
        </c:scaling>
        <c:axPos val="b"/>
        <c:delete val="0"/>
        <c:numFmt formatCode="General" sourceLinked="1"/>
        <c:majorTickMark val="out"/>
        <c:minorTickMark val="none"/>
        <c:tickLblPos val="nextTo"/>
        <c:crossAx val="28795788"/>
        <c:crosses val="autoZero"/>
        <c:auto val="1"/>
        <c:lblOffset val="100"/>
        <c:noMultiLvlLbl val="0"/>
      </c:catAx>
      <c:valAx>
        <c:axId val="28795788"/>
        <c:scaling>
          <c:orientation val="minMax"/>
        </c:scaling>
        <c:axPos val="l"/>
        <c:majorGridlines/>
        <c:delete val="0"/>
        <c:numFmt formatCode="General" sourceLinked="1"/>
        <c:majorTickMark val="out"/>
        <c:minorTickMark val="none"/>
        <c:tickLblPos val="nextTo"/>
        <c:crossAx val="55395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999779"/>
        <c:axId val="63780284"/>
      </c:barChart>
      <c:catAx>
        <c:axId val="219997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80284"/>
        <c:crosses val="autoZero"/>
        <c:auto val="1"/>
        <c:lblOffset val="100"/>
        <c:noMultiLvlLbl val="0"/>
      </c:catAx>
      <c:valAx>
        <c:axId val="6378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9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51645"/>
        <c:axId val="65929350"/>
      </c:barChart>
      <c:catAx>
        <c:axId val="37151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29350"/>
        <c:crosses val="autoZero"/>
        <c:auto val="1"/>
        <c:lblOffset val="100"/>
        <c:noMultiLvlLbl val="0"/>
      </c:catAx>
      <c:valAx>
        <c:axId val="65929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493239"/>
        <c:axId val="38677104"/>
      </c:barChart>
      <c:catAx>
        <c:axId val="564932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77104"/>
        <c:crosses val="autoZero"/>
        <c:auto val="1"/>
        <c:lblOffset val="100"/>
        <c:noMultiLvlLbl val="0"/>
      </c:catAx>
      <c:valAx>
        <c:axId val="3867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49617"/>
        <c:axId val="45837690"/>
      </c:barChart>
      <c:catAx>
        <c:axId val="12549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837690"/>
        <c:crosses val="autoZero"/>
        <c:auto val="1"/>
        <c:lblOffset val="100"/>
        <c:noMultiLvlLbl val="0"/>
      </c:catAx>
      <c:valAx>
        <c:axId val="45837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9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86027"/>
        <c:axId val="21865380"/>
      </c:barChart>
      <c:catAx>
        <c:axId val="98860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65380"/>
        <c:crosses val="autoZero"/>
        <c:auto val="1"/>
        <c:lblOffset val="100"/>
        <c:noMultiLvlLbl val="0"/>
      </c:catAx>
      <c:valAx>
        <c:axId val="2186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6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70693"/>
        <c:axId val="26265326"/>
      </c:barChart>
      <c:catAx>
        <c:axId val="62570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65326"/>
        <c:crosses val="autoZero"/>
        <c:auto val="1"/>
        <c:lblOffset val="100"/>
        <c:noMultiLvlLbl val="0"/>
      </c:catAx>
      <c:valAx>
        <c:axId val="26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70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061343"/>
        <c:axId val="47116632"/>
      </c:barChart>
      <c:catAx>
        <c:axId val="35061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16632"/>
        <c:crosses val="autoZero"/>
        <c:auto val="1"/>
        <c:lblOffset val="100"/>
        <c:noMultiLvlLbl val="0"/>
      </c:catAx>
      <c:valAx>
        <c:axId val="47116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6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96505"/>
        <c:axId val="58350818"/>
      </c:barChart>
      <c:catAx>
        <c:axId val="21396505"/>
        <c:scaling>
          <c:orientation val="minMax"/>
        </c:scaling>
        <c:axPos val="b"/>
        <c:delete val="1"/>
        <c:majorTickMark val="out"/>
        <c:minorTickMark val="none"/>
        <c:tickLblPos val="none"/>
        <c:crossAx val="58350818"/>
        <c:crosses val="autoZero"/>
        <c:auto val="1"/>
        <c:lblOffset val="100"/>
        <c:noMultiLvlLbl val="0"/>
      </c:catAx>
      <c:valAx>
        <c:axId val="58350818"/>
        <c:scaling>
          <c:orientation val="minMax"/>
        </c:scaling>
        <c:axPos val="l"/>
        <c:delete val="1"/>
        <c:majorTickMark val="out"/>
        <c:minorTickMark val="none"/>
        <c:tickLblPos val="none"/>
        <c:crossAx val="213965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E20"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wastetreat greenchemicals chemistryforthefuture"/>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4-21T13:38:04.000"/>
        <d v="2022-04-22T07:08:14.000"/>
        <d v="2022-04-14T18:00:33.000"/>
        <d v="2022-04-15T18:03:43.000"/>
        <d v="2022-04-21T17:50:36.000"/>
        <d v="2022-04-22T17:57:49.000"/>
        <d v="2022-04-22T14:35:15.000"/>
        <d v="2022-04-22T20:27:14.000"/>
        <d v="2022-04-24T10:26: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r>
  <r>
    <s v="chemicalsgreen"/>
    <s v="chemicalsgreen"/>
    <m/>
    <m/>
    <m/>
    <m/>
    <m/>
    <m/>
    <m/>
    <m/>
    <s v="No"/>
    <n v="5"/>
    <m/>
    <m/>
    <x v="0"/>
    <d v="2022-04-14T18:00:33.000"/>
    <s v="Atık su şartlandırma işlemlerinde kullanılan ürünlerimiz kendi fabrikalarımızda üretilerek, müşterilerimizin verimlilik konusunda yanında olurken, maliyet azaltımını da sağlamış olur._x000a_ _x000a_ #WASTETreat #GREENChemicals #ChemistryForTheFuture https://t.co/TLjzaxAphj"/>
    <m/>
    <m/>
    <x v="2"/>
    <s v="https://pbs.twimg.com/media/FQUrtAlXEAEayAZ.jpg"/>
    <s v="https://pbs.twimg.com/media/FQUrtAlXEAEayAZ.jpg"/>
    <x v="2"/>
    <d v="2022-04-14T00:00:00.000"/>
    <s v="18:00:33"/>
    <s v="https://twitter.com/#!/chemicalsgreen/status/1514664925033029641"/>
    <m/>
    <m/>
    <s v="1514664925033029641"/>
    <m/>
    <b v="0"/>
    <n v="2"/>
    <s v=""/>
    <b v="0"/>
    <s v="tr"/>
    <m/>
    <s v=""/>
    <b v="0"/>
    <n v="0"/>
    <s v=""/>
    <s v="Twitter for iPhone"/>
    <b v="0"/>
    <s v="1514664925033029641"/>
    <s v="Tweet"/>
    <n v="0"/>
    <n v="0"/>
    <m/>
    <m/>
    <m/>
    <m/>
    <m/>
    <m/>
    <m/>
    <m/>
    <n v="4"/>
    <s v="2"/>
    <s v="2"/>
  </r>
  <r>
    <s v="chemicalsgreen"/>
    <s v="chemicalsgreen"/>
    <m/>
    <m/>
    <m/>
    <m/>
    <m/>
    <m/>
    <m/>
    <m/>
    <s v="No"/>
    <n v="6"/>
    <m/>
    <m/>
    <x v="0"/>
    <d v="2022-04-15T18:03:43.000"/>
    <s v="GREEN Chemicals® İş Geliştirme Uzmanı Baran Alp’in sponsoru olduğumuz  JESDER Jeotermal Kongresi GT-2021  konulu yazısına linkten ulaşabilirsiniz._x000a_ _x000a_ #GREENQuarterly #GREENChemicals #ChemistryForTheFuture https://t.co/Gvzddr6qLl"/>
    <m/>
    <m/>
    <x v="3"/>
    <s v="https://pbs.twimg.com/media/FQZ2CE1XEAkSjqt.jpg"/>
    <s v="https://pbs.twimg.com/media/FQZ2CE1XEAkSjqt.jpg"/>
    <x v="3"/>
    <d v="2022-04-15T00:00:00.000"/>
    <s v="18:03:43"/>
    <s v="https://twitter.com/#!/chemicalsgreen/status/1515028107752845319"/>
    <m/>
    <m/>
    <s v="1515028107752845319"/>
    <m/>
    <b v="0"/>
    <n v="0"/>
    <s v=""/>
    <b v="0"/>
    <s v="tr"/>
    <m/>
    <s v=""/>
    <b v="0"/>
    <n v="0"/>
    <s v=""/>
    <s v="Twitter for iPhone"/>
    <b v="0"/>
    <s v="1515028107752845319"/>
    <s v="Tweet"/>
    <n v="0"/>
    <n v="0"/>
    <m/>
    <m/>
    <m/>
    <m/>
    <m/>
    <m/>
    <m/>
    <m/>
    <n v="4"/>
    <s v="2"/>
    <s v="2"/>
  </r>
  <r>
    <s v="chemicalsgreen"/>
    <s v="chemicalsgreen"/>
    <m/>
    <m/>
    <m/>
    <m/>
    <m/>
    <m/>
    <m/>
    <m/>
    <s v="No"/>
    <n v="7"/>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3"/>
    <s v="https://pbs.twimg.com/media/FQ4skMvXEAAg8pL.jpg"/>
    <s v="https://pbs.twimg.com/media/FQ4skMvXEAAg8pL.jpg"/>
    <x v="4"/>
    <d v="2022-04-21T00:00:00.000"/>
    <s v="17:50:36"/>
    <s v="https://twitter.com/#!/chemicalsgreen/status/1517199134285082627"/>
    <m/>
    <m/>
    <s v="1517199134285082627"/>
    <m/>
    <b v="0"/>
    <n v="1"/>
    <s v=""/>
    <b v="0"/>
    <s v="tr"/>
    <m/>
    <s v=""/>
    <b v="0"/>
    <n v="0"/>
    <s v=""/>
    <s v="Twitter for iPhone"/>
    <b v="0"/>
    <s v="1517199134285082627"/>
    <s v="Tweet"/>
    <n v="0"/>
    <n v="0"/>
    <m/>
    <m/>
    <m/>
    <m/>
    <m/>
    <m/>
    <m/>
    <m/>
    <n v="4"/>
    <s v="2"/>
    <s v="2"/>
  </r>
  <r>
    <s v="chemicalsgreen"/>
    <s v="chemicalsgreen"/>
    <m/>
    <m/>
    <m/>
    <m/>
    <m/>
    <m/>
    <m/>
    <m/>
    <s v="No"/>
    <n v="8"/>
    <m/>
    <m/>
    <x v="0"/>
    <d v="2022-04-22T17:57:49.000"/>
    <s v="Daha fazla bilgi için bizimle iletişime geçin._x000a__x000a_Contact us for more information._x000a_ _x000a_#ORGANICTreat #GREENChemicals #ChemistryForTheFuture https://t.co/tyyh5aouOH"/>
    <m/>
    <m/>
    <x v="4"/>
    <s v="https://pbs.twimg.com/media/FQ93zaTXMAA0pHP.jpg"/>
    <s v="https://pbs.twimg.com/media/FQ93zaTXMAA0pHP.jpg"/>
    <x v="5"/>
    <d v="2022-04-22T00:00:00.000"/>
    <s v="17:57:49"/>
    <s v="https://twitter.com/#!/chemicalsgreen/status/1517563336887574529"/>
    <m/>
    <m/>
    <s v="1517563336887574529"/>
    <m/>
    <b v="0"/>
    <n v="0"/>
    <s v=""/>
    <b v="0"/>
    <s v="tr"/>
    <m/>
    <s v=""/>
    <b v="0"/>
    <n v="0"/>
    <s v=""/>
    <s v="Twitter for iPhone"/>
    <b v="0"/>
    <s v="1517563336887574529"/>
    <s v="Tweet"/>
    <n v="0"/>
    <n v="0"/>
    <m/>
    <m/>
    <m/>
    <m/>
    <m/>
    <m/>
    <m/>
    <m/>
    <n v="4"/>
    <s v="2"/>
    <s v="2"/>
  </r>
  <r>
    <s v="sylvianorman11"/>
    <s v="sd_coastkeeper"/>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d_coastkeeper"/>
    <m/>
    <m/>
    <m/>
    <m/>
    <m/>
    <m/>
    <m/>
    <m/>
    <s v="No"/>
    <n v="10"/>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equor_inc"/>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equor_inc"/>
    <m/>
    <m/>
    <m/>
    <m/>
    <m/>
    <m/>
    <m/>
    <m/>
    <s v="No"/>
    <n v="12"/>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2orianna"/>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h2orianna"/>
    <m/>
    <m/>
    <m/>
    <m/>
    <m/>
    <m/>
    <m/>
    <m/>
    <s v="No"/>
    <n v="14"/>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aquacycl"/>
    <m/>
    <m/>
    <m/>
    <m/>
    <m/>
    <m/>
    <m/>
    <m/>
    <s v="No"/>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aquacycl"/>
    <m/>
    <m/>
    <m/>
    <m/>
    <m/>
    <m/>
    <m/>
    <m/>
    <s v="No"/>
    <n v="16"/>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sylvianorman11"/>
    <s v="heysocialgood"/>
    <m/>
    <m/>
    <m/>
    <m/>
    <m/>
    <m/>
    <m/>
    <m/>
    <s v="Yes"/>
    <n v="1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5"/>
    <m/>
    <s v="http://pbs.twimg.com/profile_images/925942261157736448/ZzSzQUfB_normal.jpg"/>
    <x v="6"/>
    <d v="2022-04-22T00:00:00.000"/>
    <s v="14:35:15"/>
    <s v="https://twitter.com/#!/sylvianorman11/status/1517512362940637186"/>
    <m/>
    <m/>
    <s v="1517512362940637186"/>
    <m/>
    <b v="0"/>
    <n v="3"/>
    <s v=""/>
    <b v="0"/>
    <s v="en"/>
    <m/>
    <s v=""/>
    <b v="0"/>
    <n v="1"/>
    <s v=""/>
    <s v="Twitter for iPhone"/>
    <b v="0"/>
    <s v="1517512362940637186"/>
    <s v="Tweet"/>
    <n v="0"/>
    <n v="0"/>
    <m/>
    <m/>
    <m/>
    <m/>
    <m/>
    <m/>
    <m/>
    <m/>
    <n v="1"/>
    <s v="1"/>
    <s v="1"/>
  </r>
  <r>
    <s v="heysocialgood"/>
    <s v="sylvianorman11"/>
    <m/>
    <m/>
    <m/>
    <m/>
    <m/>
    <m/>
    <m/>
    <m/>
    <s v="Yes"/>
    <n v="18"/>
    <m/>
    <m/>
    <x v="2"/>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heysocialgood"/>
    <s v="sylvianorman11"/>
    <m/>
    <m/>
    <m/>
    <m/>
    <m/>
    <m/>
    <m/>
    <m/>
    <s v="Yes"/>
    <n v="19"/>
    <m/>
    <m/>
    <x v="3"/>
    <d v="2022-04-22T20:27:14.000"/>
    <s v="RT @SylviaNorman11: Happy #EarthDay2022 to @HeySocialGood Cindy Lin @Aquacycl   @H2Orianna @Aequor_Inc Marilyn Bruno @SD_Coastkeeper https:…"/>
    <m/>
    <m/>
    <x v="6"/>
    <m/>
    <s v="http://pbs.twimg.com/profile_images/1250574631716585473/PR_y_0oy_normal.jpg"/>
    <x v="7"/>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r>
  <r>
    <s v="mitconofficial"/>
    <s v="mitconofficial"/>
    <m/>
    <m/>
    <m/>
    <m/>
    <m/>
    <m/>
    <m/>
    <m/>
    <s v="No"/>
    <n v="20"/>
    <m/>
    <m/>
    <x v="0"/>
    <d v="2022-04-24T10:26:08.000"/>
    <s v="#biofuels #biofuel #biofuelenergy #greenfuel #greenchemicals #energytransition #swacchbharat #swacchbharatabhiyan #atmanirbhar #renewableenergy #mitconconsulting #consultancy #mitcon"/>
    <m/>
    <m/>
    <x v="7"/>
    <m/>
    <s v="http://pbs.twimg.com/profile_images/1426924675125239822/PeVTAwoZ_normal.jpg"/>
    <x v="8"/>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3"/>
        <item x="0"/>
        <item x="4"/>
        <item x="1"/>
        <item x="6"/>
        <item x="5"/>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8">
        <i x="7" s="1"/>
        <i x="6" s="1"/>
        <i x="5" s="1"/>
        <i x="1" s="1"/>
        <i x="0"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20" totalsRowShown="0" headerRowDxfId="220" dataDxfId="219">
  <autoFilter ref="A2:BE20"/>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2" totalsRowShown="0" headerRowDxfId="165" dataDxfId="164">
  <autoFilter ref="A2:BA1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109" dataDxfId="108">
  <autoFilter ref="A1:C1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20" totalsRowShown="0" headerRowDxfId="57" dataDxfId="56">
  <autoFilter ref="A2:BE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t="s">
        <v>394</v>
      </c>
      <c r="D3" s="55">
        <v>3</v>
      </c>
      <c r="E3" s="67" t="s">
        <v>132</v>
      </c>
      <c r="F3" s="56">
        <v>35</v>
      </c>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214</v>
      </c>
      <c r="C4" s="54" t="s">
        <v>394</v>
      </c>
      <c r="D4" s="55">
        <v>3</v>
      </c>
      <c r="E4" s="67" t="s">
        <v>132</v>
      </c>
      <c r="F4" s="56">
        <v>35</v>
      </c>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15">
      <c r="A5" s="83" t="s">
        <v>215</v>
      </c>
      <c r="B5" s="83" t="s">
        <v>215</v>
      </c>
      <c r="C5" s="54" t="s">
        <v>395</v>
      </c>
      <c r="D5" s="55">
        <v>3</v>
      </c>
      <c r="E5" s="67" t="s">
        <v>132</v>
      </c>
      <c r="F5" s="56">
        <v>35</v>
      </c>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REPLACE(INDEX(GroupVertices[Group],MATCH(Edges[[#This Row],[Vertex 1]],GroupVertices[Vertex],0)),1,1,"")</f>
        <v>2</v>
      </c>
      <c r="BE5" s="84" t="str">
        <f>REPLACE(INDEX(GroupVertices[Group],MATCH(Edges[[#This Row],[Vertex 2]],GroupVertices[Vertex],0)),1,1,"")</f>
        <v>2</v>
      </c>
    </row>
    <row r="6" spans="1:57" ht="15">
      <c r="A6" s="83" t="s">
        <v>215</v>
      </c>
      <c r="B6" s="83" t="s">
        <v>215</v>
      </c>
      <c r="C6" s="54" t="s">
        <v>395</v>
      </c>
      <c r="D6" s="55">
        <v>3</v>
      </c>
      <c r="E6" s="67" t="s">
        <v>132</v>
      </c>
      <c r="F6" s="56">
        <v>35</v>
      </c>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REPLACE(INDEX(GroupVertices[Group],MATCH(Edges[[#This Row],[Vertex 1]],GroupVertices[Vertex],0)),1,1,"")</f>
        <v>2</v>
      </c>
      <c r="BE6" s="84" t="str">
        <f>REPLACE(INDEX(GroupVertices[Group],MATCH(Edges[[#This Row],[Vertex 2]],GroupVertices[Vertex],0)),1,1,"")</f>
        <v>2</v>
      </c>
    </row>
    <row r="7" spans="1:57" ht="15">
      <c r="A7" s="83" t="s">
        <v>215</v>
      </c>
      <c r="B7" s="83" t="s">
        <v>215</v>
      </c>
      <c r="C7" s="54" t="s">
        <v>395</v>
      </c>
      <c r="D7" s="55">
        <v>3</v>
      </c>
      <c r="E7" s="67" t="s">
        <v>132</v>
      </c>
      <c r="F7" s="56">
        <v>35</v>
      </c>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REPLACE(INDEX(GroupVertices[Group],MATCH(Edges[[#This Row],[Vertex 1]],GroupVertices[Vertex],0)),1,1,"")</f>
        <v>2</v>
      </c>
      <c r="BE7" s="84" t="str">
        <f>REPLACE(INDEX(GroupVertices[Group],MATCH(Edges[[#This Row],[Vertex 2]],GroupVertices[Vertex],0)),1,1,"")</f>
        <v>2</v>
      </c>
    </row>
    <row r="8" spans="1:57" ht="15">
      <c r="A8" s="83" t="s">
        <v>215</v>
      </c>
      <c r="B8" s="83" t="s">
        <v>215</v>
      </c>
      <c r="C8" s="54" t="s">
        <v>395</v>
      </c>
      <c r="D8" s="55">
        <v>3</v>
      </c>
      <c r="E8" s="67" t="s">
        <v>132</v>
      </c>
      <c r="F8" s="56">
        <v>35</v>
      </c>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REPLACE(INDEX(GroupVertices[Group],MATCH(Edges[[#This Row],[Vertex 1]],GroupVertices[Vertex],0)),1,1,"")</f>
        <v>2</v>
      </c>
      <c r="BE8" s="84" t="str">
        <f>REPLACE(INDEX(GroupVertices[Group],MATCH(Edges[[#This Row],[Vertex 2]],GroupVertices[Vertex],0)),1,1,"")</f>
        <v>2</v>
      </c>
    </row>
    <row r="9" spans="1:57" ht="45">
      <c r="A9" s="83" t="s">
        <v>216</v>
      </c>
      <c r="B9" s="83" t="s">
        <v>220</v>
      </c>
      <c r="C9" s="54" t="s">
        <v>394</v>
      </c>
      <c r="D9" s="55">
        <v>3</v>
      </c>
      <c r="E9" s="67" t="s">
        <v>132</v>
      </c>
      <c r="F9" s="56">
        <v>35</v>
      </c>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217</v>
      </c>
      <c r="B10" s="83" t="s">
        <v>220</v>
      </c>
      <c r="C10" s="54" t="s">
        <v>394</v>
      </c>
      <c r="D10" s="55">
        <v>3</v>
      </c>
      <c r="E10" s="67" t="s">
        <v>132</v>
      </c>
      <c r="F10" s="56">
        <v>35</v>
      </c>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216</v>
      </c>
      <c r="B11" s="83" t="s">
        <v>221</v>
      </c>
      <c r="C11" s="54" t="s">
        <v>394</v>
      </c>
      <c r="D11" s="55">
        <v>3</v>
      </c>
      <c r="E11" s="67" t="s">
        <v>132</v>
      </c>
      <c r="F11" s="56">
        <v>35</v>
      </c>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217</v>
      </c>
      <c r="B12" s="83" t="s">
        <v>221</v>
      </c>
      <c r="C12" s="54" t="s">
        <v>394</v>
      </c>
      <c r="D12" s="55">
        <v>3</v>
      </c>
      <c r="E12" s="67" t="s">
        <v>132</v>
      </c>
      <c r="F12" s="56">
        <v>35</v>
      </c>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216</v>
      </c>
      <c r="B13" s="83" t="s">
        <v>222</v>
      </c>
      <c r="C13" s="54" t="s">
        <v>394</v>
      </c>
      <c r="D13" s="55">
        <v>3</v>
      </c>
      <c r="E13" s="67" t="s">
        <v>132</v>
      </c>
      <c r="F13" s="56">
        <v>35</v>
      </c>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217</v>
      </c>
      <c r="B14" s="83" t="s">
        <v>222</v>
      </c>
      <c r="C14" s="54" t="s">
        <v>394</v>
      </c>
      <c r="D14" s="55">
        <v>3</v>
      </c>
      <c r="E14" s="67" t="s">
        <v>132</v>
      </c>
      <c r="F14" s="56">
        <v>35</v>
      </c>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216</v>
      </c>
      <c r="B15" s="83" t="s">
        <v>223</v>
      </c>
      <c r="C15" s="54" t="s">
        <v>394</v>
      </c>
      <c r="D15" s="55">
        <v>3</v>
      </c>
      <c r="E15" s="67" t="s">
        <v>132</v>
      </c>
      <c r="F15" s="56">
        <v>35</v>
      </c>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223</v>
      </c>
      <c r="C16" s="54" t="s">
        <v>394</v>
      </c>
      <c r="D16" s="55">
        <v>3</v>
      </c>
      <c r="E16" s="67" t="s">
        <v>132</v>
      </c>
      <c r="F16" s="56">
        <v>35</v>
      </c>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216</v>
      </c>
      <c r="B17" s="83" t="s">
        <v>217</v>
      </c>
      <c r="C17" s="54" t="s">
        <v>394</v>
      </c>
      <c r="D17" s="55">
        <v>3</v>
      </c>
      <c r="E17" s="67" t="s">
        <v>132</v>
      </c>
      <c r="F17" s="56">
        <v>35</v>
      </c>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row>
    <row r="18" spans="1:57" ht="45">
      <c r="A18" s="83" t="s">
        <v>217</v>
      </c>
      <c r="B18" s="83" t="s">
        <v>216</v>
      </c>
      <c r="C18" s="54" t="s">
        <v>394</v>
      </c>
      <c r="D18" s="55">
        <v>3</v>
      </c>
      <c r="E18" s="67" t="s">
        <v>132</v>
      </c>
      <c r="F18" s="56">
        <v>35</v>
      </c>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row>
    <row r="19" spans="1:57" ht="45">
      <c r="A19" s="83" t="s">
        <v>217</v>
      </c>
      <c r="B19" s="83" t="s">
        <v>216</v>
      </c>
      <c r="C19" s="54" t="s">
        <v>394</v>
      </c>
      <c r="D19" s="55">
        <v>3</v>
      </c>
      <c r="E19" s="67" t="s">
        <v>132</v>
      </c>
      <c r="F19" s="56">
        <v>35</v>
      </c>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row>
    <row r="20" spans="1:57" ht="45">
      <c r="A20" s="83" t="s">
        <v>218</v>
      </c>
      <c r="B20" s="83" t="s">
        <v>218</v>
      </c>
      <c r="C20" s="54" t="s">
        <v>394</v>
      </c>
      <c r="D20" s="55">
        <v>3</v>
      </c>
      <c r="E20" s="67" t="s">
        <v>132</v>
      </c>
      <c r="F20" s="56">
        <v>35</v>
      </c>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384</v>
      </c>
      <c r="BB2" s="3"/>
      <c r="BC2" s="3"/>
    </row>
    <row r="3" spans="1:55" ht="15" customHeight="1">
      <c r="A3" s="50" t="s">
        <v>219</v>
      </c>
      <c r="B3" s="54"/>
      <c r="C3" s="54"/>
      <c r="D3" s="55"/>
      <c r="E3" s="56"/>
      <c r="F3" s="115" t="str">
        <f>HYPERLINK("http://pbs.twimg.com/profile_images/1422731850896875523/eJPHD1XV_normal.jpg")</f>
        <v>http://pbs.twimg.com/profile_images/1422731850896875523/eJPHD1XV_normal.jpg</v>
      </c>
      <c r="G3" s="54"/>
      <c r="H3" s="58" t="s">
        <v>219</v>
      </c>
      <c r="I3" s="57"/>
      <c r="J3" s="57"/>
      <c r="K3" s="117" t="s">
        <v>341</v>
      </c>
      <c r="L3" s="60"/>
      <c r="M3" s="61">
        <v>7006.8310546875</v>
      </c>
      <c r="N3" s="61">
        <v>7417.021484375</v>
      </c>
      <c r="O3" s="59"/>
      <c r="P3" s="62"/>
      <c r="Q3" s="62"/>
      <c r="R3" s="51"/>
      <c r="S3" s="51"/>
      <c r="T3" s="51"/>
      <c r="U3" s="51"/>
      <c r="V3" s="52"/>
      <c r="W3" s="52"/>
      <c r="X3" s="53"/>
      <c r="Y3" s="52"/>
      <c r="Z3" s="52"/>
      <c r="AA3" s="63">
        <v>3</v>
      </c>
      <c r="AB3" s="63"/>
      <c r="AC3" s="64"/>
      <c r="AD3" s="84" t="s">
        <v>305</v>
      </c>
      <c r="AE3" s="90" t="s">
        <v>314</v>
      </c>
      <c r="AF3" s="84">
        <v>75</v>
      </c>
      <c r="AG3" s="84">
        <v>52</v>
      </c>
      <c r="AH3" s="84">
        <v>142</v>
      </c>
      <c r="AI3" s="84">
        <v>92</v>
      </c>
      <c r="AJ3" s="84"/>
      <c r="AK3" s="84" t="s">
        <v>324</v>
      </c>
      <c r="AL3" s="84"/>
      <c r="AM3" s="88" t="str">
        <f>HYPERLINK("https://t.co/YkprsIY3ZS")</f>
        <v>https://t.co/YkprsIY3ZS</v>
      </c>
      <c r="AN3" s="84"/>
      <c r="AO3" s="86">
        <v>44277.24445601852</v>
      </c>
      <c r="AP3" s="88" t="str">
        <f>HYPERLINK("https://pbs.twimg.com/profile_banners/1373874996511051777/1632167135")</f>
        <v>https://pbs.twimg.com/profile_banners/1373874996511051777/1632167135</v>
      </c>
      <c r="AQ3" s="84" t="b">
        <v>1</v>
      </c>
      <c r="AR3" s="84" t="b">
        <v>0</v>
      </c>
      <c r="AS3" s="84" t="b">
        <v>0</v>
      </c>
      <c r="AT3" s="84"/>
      <c r="AU3" s="84">
        <v>0</v>
      </c>
      <c r="AV3" s="84"/>
      <c r="AW3" s="84" t="b">
        <v>0</v>
      </c>
      <c r="AX3" s="84" t="s">
        <v>331</v>
      </c>
      <c r="AY3" s="88" t="str">
        <f>HYPERLINK("https://twitter.com/bluepalletio")</f>
        <v>https://twitter.com/bluepalletio</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HYPERLINK("http://pbs.twimg.com/profile_images/1254430868879347712/qGt77asm_normal.jpg")</f>
        <v>http://pbs.twimg.com/profile_images/1254430868879347712/qGt77asm_normal.jpg</v>
      </c>
      <c r="G4" s="15"/>
      <c r="H4" s="16" t="s">
        <v>214</v>
      </c>
      <c r="I4" s="68"/>
      <c r="J4" s="68"/>
      <c r="K4" s="117" t="s">
        <v>332</v>
      </c>
      <c r="L4" s="95"/>
      <c r="M4" s="96">
        <v>8924.3681640625</v>
      </c>
      <c r="N4" s="96">
        <v>7417.021484375</v>
      </c>
      <c r="O4" s="78"/>
      <c r="P4" s="97"/>
      <c r="Q4" s="97"/>
      <c r="R4" s="98"/>
      <c r="S4" s="98"/>
      <c r="T4" s="98"/>
      <c r="U4" s="98"/>
      <c r="V4" s="53"/>
      <c r="W4" s="53"/>
      <c r="X4" s="53"/>
      <c r="Y4" s="53"/>
      <c r="Z4" s="52"/>
      <c r="AA4" s="81">
        <v>4</v>
      </c>
      <c r="AB4" s="81"/>
      <c r="AC4" s="99"/>
      <c r="AD4" s="84" t="s">
        <v>296</v>
      </c>
      <c r="AE4" s="90" t="s">
        <v>306</v>
      </c>
      <c r="AF4" s="84">
        <v>0</v>
      </c>
      <c r="AG4" s="84">
        <v>183</v>
      </c>
      <c r="AH4" s="84">
        <v>374</v>
      </c>
      <c r="AI4" s="84">
        <v>152</v>
      </c>
      <c r="AJ4" s="84"/>
      <c r="AK4" s="84" t="s">
        <v>315</v>
      </c>
      <c r="AL4" s="84"/>
      <c r="AM4" s="88" t="str">
        <f>HYPERLINK("https://t.co/xlHukfY5jD")</f>
        <v>https://t.co/xlHukfY5jD</v>
      </c>
      <c r="AN4" s="84"/>
      <c r="AO4" s="86">
        <v>43947.640914351854</v>
      </c>
      <c r="AP4" s="88" t="str">
        <f>HYPERLINK("https://pbs.twimg.com/profile_banners/1254430678155960322/1589553023")</f>
        <v>https://pbs.twimg.com/profile_banners/1254430678155960322/1589553023</v>
      </c>
      <c r="AQ4" s="84" t="b">
        <v>1</v>
      </c>
      <c r="AR4" s="84" t="b">
        <v>0</v>
      </c>
      <c r="AS4" s="84" t="b">
        <v>0</v>
      </c>
      <c r="AT4" s="84"/>
      <c r="AU4" s="84">
        <v>0</v>
      </c>
      <c r="AV4" s="84"/>
      <c r="AW4" s="84" t="b">
        <v>0</v>
      </c>
      <c r="AX4" s="84" t="s">
        <v>331</v>
      </c>
      <c r="AY4" s="88" t="str">
        <f>HYPERLINK("https://twitter.com/technovaworld")</f>
        <v>https://twitter.com/technovaworld</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HYPERLINK("http://pbs.twimg.com/profile_images/1460201642788364290/mAlneqJb_normal.jpg")</f>
        <v>http://pbs.twimg.com/profile_images/1460201642788364290/mAlneqJb_normal.jpg</v>
      </c>
      <c r="G5" s="15"/>
      <c r="H5" s="16" t="s">
        <v>215</v>
      </c>
      <c r="I5" s="68"/>
      <c r="J5" s="68"/>
      <c r="K5" s="117" t="s">
        <v>333</v>
      </c>
      <c r="L5" s="95"/>
      <c r="M5" s="96">
        <v>7006.8310546875</v>
      </c>
      <c r="N5" s="96">
        <v>2581.978515625</v>
      </c>
      <c r="O5" s="78"/>
      <c r="P5" s="97"/>
      <c r="Q5" s="97"/>
      <c r="R5" s="98"/>
      <c r="S5" s="98"/>
      <c r="T5" s="98"/>
      <c r="U5" s="98"/>
      <c r="V5" s="53"/>
      <c r="W5" s="53"/>
      <c r="X5" s="53"/>
      <c r="Y5" s="53"/>
      <c r="Z5" s="52"/>
      <c r="AA5" s="81">
        <v>5</v>
      </c>
      <c r="AB5" s="81"/>
      <c r="AC5" s="99"/>
      <c r="AD5" s="84" t="s">
        <v>297</v>
      </c>
      <c r="AE5" s="90" t="s">
        <v>307</v>
      </c>
      <c r="AF5" s="84">
        <v>0</v>
      </c>
      <c r="AG5" s="84">
        <v>167</v>
      </c>
      <c r="AH5" s="84">
        <v>788</v>
      </c>
      <c r="AI5" s="84">
        <v>77</v>
      </c>
      <c r="AJ5" s="84"/>
      <c r="AK5" s="84" t="s">
        <v>316</v>
      </c>
      <c r="AL5" s="84" t="s">
        <v>325</v>
      </c>
      <c r="AM5" s="88" t="str">
        <f>HYPERLINK("https://t.co/lfNAOmJpBz")</f>
        <v>https://t.co/lfNAOmJpBz</v>
      </c>
      <c r="AN5" s="84"/>
      <c r="AO5" s="86">
        <v>43119.44289351852</v>
      </c>
      <c r="AP5" s="88" t="str">
        <f>HYPERLINK("https://pbs.twimg.com/profile_banners/954301852404932608/1628860811")</f>
        <v>https://pbs.twimg.com/profile_banners/954301852404932608/1628860811</v>
      </c>
      <c r="AQ5" s="84" t="b">
        <v>0</v>
      </c>
      <c r="AR5" s="84" t="b">
        <v>0</v>
      </c>
      <c r="AS5" s="84" t="b">
        <v>0</v>
      </c>
      <c r="AT5" s="84"/>
      <c r="AU5" s="84">
        <v>1</v>
      </c>
      <c r="AV5" s="88" t="str">
        <f>HYPERLINK("http://abs.twimg.com/images/themes/theme1/bg.png")</f>
        <v>http://abs.twimg.com/images/themes/theme1/bg.png</v>
      </c>
      <c r="AW5" s="84" t="b">
        <v>0</v>
      </c>
      <c r="AX5" s="84" t="s">
        <v>331</v>
      </c>
      <c r="AY5" s="88" t="str">
        <f>HYPERLINK("https://twitter.com/chemicalsgreen")</f>
        <v>https://twitter.com/chemicalsgreen</v>
      </c>
      <c r="AZ5" s="84" t="s">
        <v>66</v>
      </c>
      <c r="BA5" s="84" t="str">
        <f>REPLACE(INDEX(GroupVertices[Group],MATCH(Vertices[[#This Row],[Vertex]],GroupVertices[Vertex],0)),1,1,"")</f>
        <v>2</v>
      </c>
      <c r="BB5" s="2"/>
      <c r="BC5" s="3"/>
      <c r="BD5" s="3"/>
      <c r="BE5" s="3"/>
      <c r="BF5" s="3"/>
    </row>
    <row r="6" spans="1:58" ht="15">
      <c r="A6" s="14" t="s">
        <v>216</v>
      </c>
      <c r="B6" s="15"/>
      <c r="C6" s="15"/>
      <c r="D6" s="94"/>
      <c r="E6" s="80"/>
      <c r="F6" s="115" t="str">
        <f>HYPERLINK("http://pbs.twimg.com/profile_images/925942261157736448/ZzSzQUfB_normal.jpg")</f>
        <v>http://pbs.twimg.com/profile_images/925942261157736448/ZzSzQUfB_normal.jpg</v>
      </c>
      <c r="G6" s="15"/>
      <c r="H6" s="16" t="s">
        <v>216</v>
      </c>
      <c r="I6" s="68"/>
      <c r="J6" s="68"/>
      <c r="K6" s="117" t="s">
        <v>334</v>
      </c>
      <c r="L6" s="95"/>
      <c r="M6" s="96">
        <v>3279.810302734375</v>
      </c>
      <c r="N6" s="96">
        <v>6156.39990234375</v>
      </c>
      <c r="O6" s="78"/>
      <c r="P6" s="97"/>
      <c r="Q6" s="97"/>
      <c r="R6" s="98"/>
      <c r="S6" s="98"/>
      <c r="T6" s="98"/>
      <c r="U6" s="98"/>
      <c r="V6" s="53"/>
      <c r="W6" s="53"/>
      <c r="X6" s="53"/>
      <c r="Y6" s="53"/>
      <c r="Z6" s="52"/>
      <c r="AA6" s="81">
        <v>6</v>
      </c>
      <c r="AB6" s="81"/>
      <c r="AC6" s="99"/>
      <c r="AD6" s="84" t="s">
        <v>298</v>
      </c>
      <c r="AE6" s="90" t="s">
        <v>308</v>
      </c>
      <c r="AF6" s="84">
        <v>5625</v>
      </c>
      <c r="AG6" s="84">
        <v>5118</v>
      </c>
      <c r="AH6" s="84">
        <v>6983</v>
      </c>
      <c r="AI6" s="84">
        <v>45270</v>
      </c>
      <c r="AJ6" s="84"/>
      <c r="AK6" s="84" t="s">
        <v>317</v>
      </c>
      <c r="AL6" s="84" t="s">
        <v>326</v>
      </c>
      <c r="AM6" s="84"/>
      <c r="AN6" s="84"/>
      <c r="AO6" s="86">
        <v>41468.133125</v>
      </c>
      <c r="AP6" s="88" t="str">
        <f>HYPERLINK("https://pbs.twimg.com/profile_banners/1590037975/1645972770")</f>
        <v>https://pbs.twimg.com/profile_banners/1590037975/1645972770</v>
      </c>
      <c r="AQ6" s="84" t="b">
        <v>1</v>
      </c>
      <c r="AR6" s="84" t="b">
        <v>0</v>
      </c>
      <c r="AS6" s="84" t="b">
        <v>0</v>
      </c>
      <c r="AT6" s="84"/>
      <c r="AU6" s="84">
        <v>474</v>
      </c>
      <c r="AV6" s="88" t="str">
        <f>HYPERLINK("http://abs.twimg.com/images/themes/theme1/bg.png")</f>
        <v>http://abs.twimg.com/images/themes/theme1/bg.png</v>
      </c>
      <c r="AW6" s="84" t="b">
        <v>0</v>
      </c>
      <c r="AX6" s="84" t="s">
        <v>331</v>
      </c>
      <c r="AY6" s="88" t="str">
        <f>HYPERLINK("https://twitter.com/sylvianorman11")</f>
        <v>https://twitter.com/sylvianorman11</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HYPERLINK("http://pbs.twimg.com/profile_images/1140751514090127362/Y8nyKDTt_normal.png")</f>
        <v>http://pbs.twimg.com/profile_images/1140751514090127362/Y8nyKDTt_normal.png</v>
      </c>
      <c r="G7" s="15"/>
      <c r="H7" s="16" t="s">
        <v>220</v>
      </c>
      <c r="I7" s="68"/>
      <c r="J7" s="68"/>
      <c r="K7" s="117" t="s">
        <v>335</v>
      </c>
      <c r="L7" s="95"/>
      <c r="M7" s="96">
        <v>4414.263671875</v>
      </c>
      <c r="N7" s="96">
        <v>164.4572296142578</v>
      </c>
      <c r="O7" s="78"/>
      <c r="P7" s="97"/>
      <c r="Q7" s="97"/>
      <c r="R7" s="98"/>
      <c r="S7" s="98"/>
      <c r="T7" s="98"/>
      <c r="U7" s="98"/>
      <c r="V7" s="53"/>
      <c r="W7" s="53"/>
      <c r="X7" s="53"/>
      <c r="Y7" s="53"/>
      <c r="Z7" s="52"/>
      <c r="AA7" s="81">
        <v>7</v>
      </c>
      <c r="AB7" s="81"/>
      <c r="AC7" s="99"/>
      <c r="AD7" s="84" t="s">
        <v>299</v>
      </c>
      <c r="AE7" s="90" t="s">
        <v>309</v>
      </c>
      <c r="AF7" s="84">
        <v>2615</v>
      </c>
      <c r="AG7" s="84">
        <v>6102</v>
      </c>
      <c r="AH7" s="84">
        <v>5305</v>
      </c>
      <c r="AI7" s="84">
        <v>867</v>
      </c>
      <c r="AJ7" s="84"/>
      <c r="AK7" s="84" t="s">
        <v>318</v>
      </c>
      <c r="AL7" s="84" t="s">
        <v>327</v>
      </c>
      <c r="AM7" s="88" t="str">
        <f>HYPERLINK("https://t.co/EwA7HRljoN")</f>
        <v>https://t.co/EwA7HRljoN</v>
      </c>
      <c r="AN7" s="84"/>
      <c r="AO7" s="86">
        <v>39820.057662037034</v>
      </c>
      <c r="AP7" s="88" t="str">
        <f>HYPERLINK("https://pbs.twimg.com/profile_banners/18704894/1506027761")</f>
        <v>https://pbs.twimg.com/profile_banners/18704894/1506027761</v>
      </c>
      <c r="AQ7" s="84" t="b">
        <v>0</v>
      </c>
      <c r="AR7" s="84" t="b">
        <v>0</v>
      </c>
      <c r="AS7" s="84" t="b">
        <v>1</v>
      </c>
      <c r="AT7" s="84"/>
      <c r="AU7" s="84">
        <v>231</v>
      </c>
      <c r="AV7" s="88" t="str">
        <f>HYPERLINK("http://abs.twimg.com/images/themes/theme1/bg.png")</f>
        <v>http://abs.twimg.com/images/themes/theme1/bg.png</v>
      </c>
      <c r="AW7" s="84" t="b">
        <v>0</v>
      </c>
      <c r="AX7" s="84" t="s">
        <v>331</v>
      </c>
      <c r="AY7" s="88" t="str">
        <f>HYPERLINK("https://twitter.com/sd_coastkeeper")</f>
        <v>https://twitter.com/sd_coastkeeper</v>
      </c>
      <c r="AZ7" s="84" t="s">
        <v>65</v>
      </c>
      <c r="BA7" s="84" t="str">
        <f>REPLACE(INDEX(GroupVertices[Group],MATCH(Vertices[[#This Row],[Vertex]],GroupVertices[Vertex],0)),1,1,"")</f>
        <v>1</v>
      </c>
      <c r="BB7" s="2"/>
      <c r="BC7" s="3"/>
      <c r="BD7" s="3"/>
      <c r="BE7" s="3"/>
      <c r="BF7" s="3"/>
    </row>
    <row r="8" spans="1:58" ht="15">
      <c r="A8" s="14" t="s">
        <v>217</v>
      </c>
      <c r="B8" s="15"/>
      <c r="C8" s="15"/>
      <c r="D8" s="94"/>
      <c r="E8" s="80"/>
      <c r="F8" s="115" t="str">
        <f>HYPERLINK("http://pbs.twimg.com/profile_images/1250574631716585473/PR_y_0oy_normal.jpg")</f>
        <v>http://pbs.twimg.com/profile_images/1250574631716585473/PR_y_0oy_normal.jpg</v>
      </c>
      <c r="G8" s="15"/>
      <c r="H8" s="16" t="s">
        <v>217</v>
      </c>
      <c r="I8" s="68"/>
      <c r="J8" s="68"/>
      <c r="K8" s="117" t="s">
        <v>336</v>
      </c>
      <c r="L8" s="95"/>
      <c r="M8" s="96">
        <v>2768.25146484375</v>
      </c>
      <c r="N8" s="96">
        <v>3842.604736328125</v>
      </c>
      <c r="O8" s="78"/>
      <c r="P8" s="97"/>
      <c r="Q8" s="97"/>
      <c r="R8" s="98"/>
      <c r="S8" s="98"/>
      <c r="T8" s="98"/>
      <c r="U8" s="98"/>
      <c r="V8" s="53"/>
      <c r="W8" s="53"/>
      <c r="X8" s="53"/>
      <c r="Y8" s="53"/>
      <c r="Z8" s="52"/>
      <c r="AA8" s="81">
        <v>8</v>
      </c>
      <c r="AB8" s="81"/>
      <c r="AC8" s="99"/>
      <c r="AD8" s="84" t="s">
        <v>300</v>
      </c>
      <c r="AE8" s="90" t="s">
        <v>310</v>
      </c>
      <c r="AF8" s="84">
        <v>59</v>
      </c>
      <c r="AG8" s="84">
        <v>70</v>
      </c>
      <c r="AH8" s="84">
        <v>583</v>
      </c>
      <c r="AI8" s="84">
        <v>169</v>
      </c>
      <c r="AJ8" s="84"/>
      <c r="AK8" s="84" t="s">
        <v>319</v>
      </c>
      <c r="AL8" s="84" t="s">
        <v>328</v>
      </c>
      <c r="AM8" s="88" t="str">
        <f>HYPERLINK("https://t.co/7QbW7HAIYK")</f>
        <v>https://t.co/7QbW7HAIYK</v>
      </c>
      <c r="AN8" s="84"/>
      <c r="AO8" s="86">
        <v>42993.38324074074</v>
      </c>
      <c r="AP8" s="88" t="str">
        <f>HYPERLINK("https://pbs.twimg.com/profile_banners/908619365628633088/1597944647")</f>
        <v>https://pbs.twimg.com/profile_banners/908619365628633088/1597944647</v>
      </c>
      <c r="AQ8" s="84" t="b">
        <v>1</v>
      </c>
      <c r="AR8" s="84" t="b">
        <v>0</v>
      </c>
      <c r="AS8" s="84" t="b">
        <v>0</v>
      </c>
      <c r="AT8" s="84"/>
      <c r="AU8" s="84">
        <v>0</v>
      </c>
      <c r="AV8" s="84"/>
      <c r="AW8" s="84" t="b">
        <v>0</v>
      </c>
      <c r="AX8" s="84" t="s">
        <v>331</v>
      </c>
      <c r="AY8" s="88" t="str">
        <f>HYPERLINK("https://twitter.com/heysocialgood")</f>
        <v>https://twitter.com/heysocialgood</v>
      </c>
      <c r="AZ8" s="84" t="s">
        <v>66</v>
      </c>
      <c r="BA8" s="84" t="str">
        <f>REPLACE(INDEX(GroupVertices[Group],MATCH(Vertices[[#This Row],[Vertex]],GroupVertices[Vertex],0)),1,1,"")</f>
        <v>1</v>
      </c>
      <c r="BB8" s="2"/>
      <c r="BC8" s="3"/>
      <c r="BD8" s="3"/>
      <c r="BE8" s="3"/>
      <c r="BF8" s="3"/>
    </row>
    <row r="9" spans="1:58" ht="15">
      <c r="A9" s="14" t="s">
        <v>221</v>
      </c>
      <c r="B9" s="15"/>
      <c r="C9" s="15"/>
      <c r="D9" s="94"/>
      <c r="E9" s="80"/>
      <c r="F9" s="115" t="str">
        <f>HYPERLINK("http://pbs.twimg.com/profile_images/497495782065319937/eZo64IS7_normal.jpeg")</f>
        <v>http://pbs.twimg.com/profile_images/497495782065319937/eZo64IS7_normal.jpeg</v>
      </c>
      <c r="G9" s="15"/>
      <c r="H9" s="16" t="s">
        <v>221</v>
      </c>
      <c r="I9" s="68"/>
      <c r="J9" s="68"/>
      <c r="K9" s="117" t="s">
        <v>337</v>
      </c>
      <c r="L9" s="95"/>
      <c r="M9" s="96">
        <v>5932.19921875</v>
      </c>
      <c r="N9" s="96">
        <v>7029.52783203125</v>
      </c>
      <c r="O9" s="78"/>
      <c r="P9" s="97"/>
      <c r="Q9" s="97"/>
      <c r="R9" s="98"/>
      <c r="S9" s="98"/>
      <c r="T9" s="98"/>
      <c r="U9" s="98"/>
      <c r="V9" s="53"/>
      <c r="W9" s="53"/>
      <c r="X9" s="53"/>
      <c r="Y9" s="53"/>
      <c r="Z9" s="52"/>
      <c r="AA9" s="81">
        <v>9</v>
      </c>
      <c r="AB9" s="81"/>
      <c r="AC9" s="99"/>
      <c r="AD9" s="84" t="s">
        <v>301</v>
      </c>
      <c r="AE9" s="90" t="s">
        <v>311</v>
      </c>
      <c r="AF9" s="84">
        <v>122</v>
      </c>
      <c r="AG9" s="84">
        <v>87</v>
      </c>
      <c r="AH9" s="84">
        <v>464</v>
      </c>
      <c r="AI9" s="84">
        <v>207</v>
      </c>
      <c r="AJ9" s="84"/>
      <c r="AK9" s="84" t="s">
        <v>320</v>
      </c>
      <c r="AL9" s="84" t="s">
        <v>328</v>
      </c>
      <c r="AM9" s="88" t="str">
        <f>HYPERLINK("http://t.co/5sL4IAMQ9j")</f>
        <v>http://t.co/5sL4IAMQ9j</v>
      </c>
      <c r="AN9" s="84"/>
      <c r="AO9" s="86">
        <v>41856.94534722222</v>
      </c>
      <c r="AP9" s="88" t="str">
        <f>HYPERLINK("https://pbs.twimg.com/profile_banners/2734532367/1579377518")</f>
        <v>https://pbs.twimg.com/profile_banners/2734532367/1579377518</v>
      </c>
      <c r="AQ9" s="84" t="b">
        <v>1</v>
      </c>
      <c r="AR9" s="84" t="b">
        <v>0</v>
      </c>
      <c r="AS9" s="84" t="b">
        <v>0</v>
      </c>
      <c r="AT9" s="84"/>
      <c r="AU9" s="84">
        <v>3</v>
      </c>
      <c r="AV9" s="88" t="str">
        <f>HYPERLINK("http://abs.twimg.com/images/themes/theme1/bg.png")</f>
        <v>http://abs.twimg.com/images/themes/theme1/bg.png</v>
      </c>
      <c r="AW9" s="84" t="b">
        <v>0</v>
      </c>
      <c r="AX9" s="84" t="s">
        <v>331</v>
      </c>
      <c r="AY9" s="88" t="str">
        <f>HYPERLINK("https://twitter.com/aequor_inc")</f>
        <v>https://twitter.com/aequor_inc</v>
      </c>
      <c r="AZ9" s="84" t="s">
        <v>65</v>
      </c>
      <c r="BA9" s="84" t="str">
        <f>REPLACE(INDEX(GroupVertices[Group],MATCH(Vertices[[#This Row],[Vertex]],GroupVertices[Vertex],0)),1,1,"")</f>
        <v>1</v>
      </c>
      <c r="BB9" s="2"/>
      <c r="BC9" s="3"/>
      <c r="BD9" s="3"/>
      <c r="BE9" s="3"/>
      <c r="BF9" s="3"/>
    </row>
    <row r="10" spans="1:58" ht="15">
      <c r="A10" s="14" t="s">
        <v>222</v>
      </c>
      <c r="B10" s="15"/>
      <c r="C10" s="15"/>
      <c r="D10" s="94"/>
      <c r="E10" s="80"/>
      <c r="F10" s="115" t="str">
        <f>HYPERLINK("http://pbs.twimg.com/profile_images/1004218395091324928/Nzgx3YFV_normal.jpg")</f>
        <v>http://pbs.twimg.com/profile_images/1004218395091324928/Nzgx3YFV_normal.jpg</v>
      </c>
      <c r="G10" s="15"/>
      <c r="H10" s="16" t="s">
        <v>222</v>
      </c>
      <c r="I10" s="68"/>
      <c r="J10" s="68"/>
      <c r="K10" s="117" t="s">
        <v>338</v>
      </c>
      <c r="L10" s="95"/>
      <c r="M10" s="96">
        <v>1633.7960205078125</v>
      </c>
      <c r="N10" s="96">
        <v>9834.54296875</v>
      </c>
      <c r="O10" s="78"/>
      <c r="P10" s="97"/>
      <c r="Q10" s="97"/>
      <c r="R10" s="98"/>
      <c r="S10" s="98"/>
      <c r="T10" s="98"/>
      <c r="U10" s="98"/>
      <c r="V10" s="53"/>
      <c r="W10" s="53"/>
      <c r="X10" s="53"/>
      <c r="Y10" s="53"/>
      <c r="Z10" s="52"/>
      <c r="AA10" s="81">
        <v>10</v>
      </c>
      <c r="AB10" s="81"/>
      <c r="AC10" s="99"/>
      <c r="AD10" s="84" t="s">
        <v>302</v>
      </c>
      <c r="AE10" s="90" t="s">
        <v>312</v>
      </c>
      <c r="AF10" s="84">
        <v>467</v>
      </c>
      <c r="AG10" s="84">
        <v>546</v>
      </c>
      <c r="AH10" s="84">
        <v>2472</v>
      </c>
      <c r="AI10" s="84">
        <v>1872</v>
      </c>
      <c r="AJ10" s="84"/>
      <c r="AK10" s="84" t="s">
        <v>321</v>
      </c>
      <c r="AL10" s="84" t="s">
        <v>328</v>
      </c>
      <c r="AM10" s="88" t="str">
        <f>HYPERLINK("https://t.co/mxlXiN9OUZ")</f>
        <v>https://t.co/mxlXiN9OUZ</v>
      </c>
      <c r="AN10" s="84"/>
      <c r="AO10" s="86">
        <v>42286.05260416667</v>
      </c>
      <c r="AP10" s="88" t="str">
        <f>HYPERLINK("https://pbs.twimg.com/profile_banners/3831062352/1510977321")</f>
        <v>https://pbs.twimg.com/profile_banners/3831062352/1510977321</v>
      </c>
      <c r="AQ10" s="84" t="b">
        <v>1</v>
      </c>
      <c r="AR10" s="84" t="b">
        <v>0</v>
      </c>
      <c r="AS10" s="84" t="b">
        <v>0</v>
      </c>
      <c r="AT10" s="84"/>
      <c r="AU10" s="84">
        <v>30</v>
      </c>
      <c r="AV10" s="88" t="str">
        <f>HYPERLINK("http://abs.twimg.com/images/themes/theme1/bg.png")</f>
        <v>http://abs.twimg.com/images/themes/theme1/bg.png</v>
      </c>
      <c r="AW10" s="84" t="b">
        <v>0</v>
      </c>
      <c r="AX10" s="84" t="s">
        <v>331</v>
      </c>
      <c r="AY10" s="88" t="str">
        <f>HYPERLINK("https://twitter.com/h2orianna")</f>
        <v>https://twitter.com/h2orianna</v>
      </c>
      <c r="AZ10" s="84" t="s">
        <v>65</v>
      </c>
      <c r="BA10" s="84" t="str">
        <f>REPLACE(INDEX(GroupVertices[Group],MATCH(Vertices[[#This Row],[Vertex]],GroupVertices[Vertex],0)),1,1,"")</f>
        <v>1</v>
      </c>
      <c r="BB10" s="2"/>
      <c r="BC10" s="3"/>
      <c r="BD10" s="3"/>
      <c r="BE10" s="3"/>
      <c r="BF10" s="3"/>
    </row>
    <row r="11" spans="1:58" ht="15">
      <c r="A11" s="14" t="s">
        <v>223</v>
      </c>
      <c r="B11" s="15"/>
      <c r="C11" s="15"/>
      <c r="D11" s="94"/>
      <c r="E11" s="80"/>
      <c r="F11" s="115" t="str">
        <f>HYPERLINK("http://pbs.twimg.com/profile_images/864250630663163904/oXnJPPG__normal.jpg")</f>
        <v>http://pbs.twimg.com/profile_images/864250630663163904/oXnJPPG__normal.jpg</v>
      </c>
      <c r="G11" s="15"/>
      <c r="H11" s="16" t="s">
        <v>223</v>
      </c>
      <c r="I11" s="68"/>
      <c r="J11" s="68"/>
      <c r="K11" s="117" t="s">
        <v>339</v>
      </c>
      <c r="L11" s="95"/>
      <c r="M11" s="96">
        <v>115.86326599121094</v>
      </c>
      <c r="N11" s="96">
        <v>2969.4794921875</v>
      </c>
      <c r="O11" s="78"/>
      <c r="P11" s="97"/>
      <c r="Q11" s="97"/>
      <c r="R11" s="98"/>
      <c r="S11" s="98"/>
      <c r="T11" s="98"/>
      <c r="U11" s="98"/>
      <c r="V11" s="53"/>
      <c r="W11" s="53"/>
      <c r="X11" s="53"/>
      <c r="Y11" s="53"/>
      <c r="Z11" s="52"/>
      <c r="AA11" s="81">
        <v>11</v>
      </c>
      <c r="AB11" s="81"/>
      <c r="AC11" s="99"/>
      <c r="AD11" s="84" t="s">
        <v>303</v>
      </c>
      <c r="AE11" s="90" t="s">
        <v>313</v>
      </c>
      <c r="AF11" s="84">
        <v>216</v>
      </c>
      <c r="AG11" s="84">
        <v>323</v>
      </c>
      <c r="AH11" s="84">
        <v>263</v>
      </c>
      <c r="AI11" s="84">
        <v>291</v>
      </c>
      <c r="AJ11" s="84"/>
      <c r="AK11" s="84" t="s">
        <v>322</v>
      </c>
      <c r="AL11" s="84" t="s">
        <v>329</v>
      </c>
      <c r="AM11" s="88" t="str">
        <f>HYPERLINK("https://t.co/mxlXiN9OUZ")</f>
        <v>https://t.co/mxlXiN9OUZ</v>
      </c>
      <c r="AN11" s="84"/>
      <c r="AO11" s="86">
        <v>42869.87815972222</v>
      </c>
      <c r="AP11" s="88" t="str">
        <f>HYPERLINK("https://pbs.twimg.com/profile_banners/863862622357041153/1494888611")</f>
        <v>https://pbs.twimg.com/profile_banners/863862622357041153/1494888611</v>
      </c>
      <c r="AQ11" s="84" t="b">
        <v>1</v>
      </c>
      <c r="AR11" s="84" t="b">
        <v>0</v>
      </c>
      <c r="AS11" s="84" t="b">
        <v>0</v>
      </c>
      <c r="AT11" s="84"/>
      <c r="AU11" s="84">
        <v>8</v>
      </c>
      <c r="AV11" s="84"/>
      <c r="AW11" s="84" t="b">
        <v>0</v>
      </c>
      <c r="AX11" s="84" t="s">
        <v>331</v>
      </c>
      <c r="AY11" s="88" t="str">
        <f>HYPERLINK("https://twitter.com/aquacycl")</f>
        <v>https://twitter.com/aquacycl</v>
      </c>
      <c r="AZ11" s="84" t="s">
        <v>65</v>
      </c>
      <c r="BA11" s="84" t="str">
        <f>REPLACE(INDEX(GroupVertices[Group],MATCH(Vertices[[#This Row],[Vertex]],GroupVertices[Vertex],0)),1,1,"")</f>
        <v>1</v>
      </c>
      <c r="BB11" s="2"/>
      <c r="BC11" s="3"/>
      <c r="BD11" s="3"/>
      <c r="BE11" s="3"/>
      <c r="BF11" s="3"/>
    </row>
    <row r="12" spans="1:58" ht="15">
      <c r="A12" s="100" t="s">
        <v>218</v>
      </c>
      <c r="B12" s="101"/>
      <c r="C12" s="101"/>
      <c r="D12" s="102"/>
      <c r="E12" s="103"/>
      <c r="F12" s="116" t="str">
        <f>HYPERLINK("http://pbs.twimg.com/profile_images/1426924675125239822/PeVTAwoZ_normal.jpg")</f>
        <v>http://pbs.twimg.com/profile_images/1426924675125239822/PeVTAwoZ_normal.jpg</v>
      </c>
      <c r="G12" s="101"/>
      <c r="H12" s="104" t="s">
        <v>218</v>
      </c>
      <c r="I12" s="105"/>
      <c r="J12" s="105"/>
      <c r="K12" s="118" t="s">
        <v>340</v>
      </c>
      <c r="L12" s="106"/>
      <c r="M12" s="107">
        <v>8924.3681640625</v>
      </c>
      <c r="N12" s="107">
        <v>2581.978515625</v>
      </c>
      <c r="O12" s="108"/>
      <c r="P12" s="109"/>
      <c r="Q12" s="109"/>
      <c r="R12" s="110"/>
      <c r="S12" s="110"/>
      <c r="T12" s="110"/>
      <c r="U12" s="110"/>
      <c r="V12" s="111"/>
      <c r="W12" s="111"/>
      <c r="X12" s="111"/>
      <c r="Y12" s="111"/>
      <c r="Z12" s="112"/>
      <c r="AA12" s="113">
        <v>12</v>
      </c>
      <c r="AB12" s="113"/>
      <c r="AC12" s="114"/>
      <c r="AD12" s="84" t="s">
        <v>304</v>
      </c>
      <c r="AE12" s="90" t="s">
        <v>266</v>
      </c>
      <c r="AF12" s="84">
        <v>115</v>
      </c>
      <c r="AG12" s="84">
        <v>220</v>
      </c>
      <c r="AH12" s="84">
        <v>1060</v>
      </c>
      <c r="AI12" s="84">
        <v>85</v>
      </c>
      <c r="AJ12" s="84"/>
      <c r="AK12" s="84" t="s">
        <v>323</v>
      </c>
      <c r="AL12" s="84" t="s">
        <v>330</v>
      </c>
      <c r="AM12" s="88" t="str">
        <f>HYPERLINK("https://t.co/kw8NoxiG0Q")</f>
        <v>https://t.co/kw8NoxiG0Q</v>
      </c>
      <c r="AN12" s="84"/>
      <c r="AO12" s="86">
        <v>43627.346597222226</v>
      </c>
      <c r="AP12" s="88" t="str">
        <f>HYPERLINK("https://pbs.twimg.com/profile_banners/1138359992086540288/1650457919")</f>
        <v>https://pbs.twimg.com/profile_banners/1138359992086540288/1650457919</v>
      </c>
      <c r="AQ12" s="84" t="b">
        <v>0</v>
      </c>
      <c r="AR12" s="84" t="b">
        <v>0</v>
      </c>
      <c r="AS12" s="84" t="b">
        <v>0</v>
      </c>
      <c r="AT12" s="84"/>
      <c r="AU12" s="84">
        <v>1</v>
      </c>
      <c r="AV12" s="88" t="str">
        <f>HYPERLINK("http://abs.twimg.com/images/themes/theme1/bg.png")</f>
        <v>http://abs.twimg.com/images/themes/theme1/bg.png</v>
      </c>
      <c r="AW12" s="84" t="b">
        <v>0</v>
      </c>
      <c r="AX12" s="84" t="s">
        <v>331</v>
      </c>
      <c r="AY12" s="88" t="str">
        <f>HYPERLINK("https://twitter.com/mitconofficial")</f>
        <v>https://twitter.com/mitconofficial</v>
      </c>
      <c r="AZ12" s="84" t="s">
        <v>66</v>
      </c>
      <c r="BA12" s="84" t="str">
        <f>REPLACE(INDEX(GroupVertices[Group],MATCH(Vertices[[#This Row],[Vertex]],GroupVertices[Vertex],0)),1,1,"")</f>
        <v>2</v>
      </c>
      <c r="BB12" s="2"/>
      <c r="BC12" s="3"/>
      <c r="BD12" s="3"/>
      <c r="BE12" s="3"/>
      <c r="BF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388</v>
      </c>
    </row>
    <row r="3" spans="1:25" ht="15">
      <c r="A3" s="83" t="s">
        <v>380</v>
      </c>
      <c r="B3" s="121" t="s">
        <v>382</v>
      </c>
      <c r="C3" s="121" t="s">
        <v>56</v>
      </c>
      <c r="D3" s="119"/>
      <c r="E3" s="15"/>
      <c r="F3" s="16" t="s">
        <v>380</v>
      </c>
      <c r="G3" s="78"/>
      <c r="H3" s="78"/>
      <c r="I3" s="120">
        <v>3</v>
      </c>
      <c r="J3" s="65"/>
      <c r="K3" s="51">
        <v>6</v>
      </c>
      <c r="L3" s="51">
        <v>9</v>
      </c>
      <c r="M3" s="51">
        <v>2</v>
      </c>
      <c r="N3" s="51">
        <v>11</v>
      </c>
      <c r="O3" s="51">
        <v>0</v>
      </c>
      <c r="P3" s="52">
        <v>0.1111111111111111</v>
      </c>
      <c r="Q3" s="52">
        <v>0.2</v>
      </c>
      <c r="R3" s="51">
        <v>1</v>
      </c>
      <c r="S3" s="51">
        <v>0</v>
      </c>
      <c r="T3" s="51">
        <v>6</v>
      </c>
      <c r="U3" s="51">
        <v>11</v>
      </c>
      <c r="V3" s="51">
        <v>2</v>
      </c>
      <c r="W3" s="52">
        <v>1.166667</v>
      </c>
      <c r="X3" s="52">
        <v>0.3333333333333333</v>
      </c>
      <c r="Y3" s="84" t="s">
        <v>389</v>
      </c>
    </row>
    <row r="4" spans="1:25" ht="15">
      <c r="A4" s="83" t="s">
        <v>381</v>
      </c>
      <c r="B4" s="121" t="s">
        <v>383</v>
      </c>
      <c r="C4" s="121" t="s">
        <v>56</v>
      </c>
      <c r="D4" s="119"/>
      <c r="E4" s="15"/>
      <c r="F4" s="16" t="s">
        <v>381</v>
      </c>
      <c r="G4" s="78"/>
      <c r="H4" s="78"/>
      <c r="I4" s="120">
        <v>4</v>
      </c>
      <c r="J4" s="81"/>
      <c r="K4" s="51">
        <v>4</v>
      </c>
      <c r="L4" s="51">
        <v>3</v>
      </c>
      <c r="M4" s="51">
        <v>4</v>
      </c>
      <c r="N4" s="51">
        <v>7</v>
      </c>
      <c r="O4" s="51">
        <v>7</v>
      </c>
      <c r="P4" s="52" t="s">
        <v>387</v>
      </c>
      <c r="Q4" s="52" t="s">
        <v>387</v>
      </c>
      <c r="R4" s="51">
        <v>4</v>
      </c>
      <c r="S4" s="51">
        <v>4</v>
      </c>
      <c r="T4" s="51">
        <v>1</v>
      </c>
      <c r="U4" s="51">
        <v>4</v>
      </c>
      <c r="V4" s="51">
        <v>0</v>
      </c>
      <c r="W4" s="52">
        <v>0</v>
      </c>
      <c r="X4" s="52">
        <v>0</v>
      </c>
      <c r="Y4" s="84" t="s">
        <v>390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380</v>
      </c>
      <c r="B2" s="90" t="s">
        <v>217</v>
      </c>
      <c r="C2" s="84">
        <f>VLOOKUP(GroupVertices[[#This Row],[Vertex]],Vertices[],MATCH("ID",Vertices[[#Headers],[Vertex]:[Vertex Group]],0),FALSE)</f>
        <v>8</v>
      </c>
    </row>
    <row r="3" spans="1:3" ht="15">
      <c r="A3" s="85" t="s">
        <v>380</v>
      </c>
      <c r="B3" s="90" t="s">
        <v>223</v>
      </c>
      <c r="C3" s="84">
        <f>VLOOKUP(GroupVertices[[#This Row],[Vertex]],Vertices[],MATCH("ID",Vertices[[#Headers],[Vertex]:[Vertex Group]],0),FALSE)</f>
        <v>11</v>
      </c>
    </row>
    <row r="4" spans="1:3" ht="15">
      <c r="A4" s="85" t="s">
        <v>380</v>
      </c>
      <c r="B4" s="90" t="s">
        <v>216</v>
      </c>
      <c r="C4" s="84">
        <f>VLOOKUP(GroupVertices[[#This Row],[Vertex]],Vertices[],MATCH("ID",Vertices[[#Headers],[Vertex]:[Vertex Group]],0),FALSE)</f>
        <v>6</v>
      </c>
    </row>
    <row r="5" spans="1:3" ht="15">
      <c r="A5" s="85" t="s">
        <v>380</v>
      </c>
      <c r="B5" s="90" t="s">
        <v>222</v>
      </c>
      <c r="C5" s="84">
        <f>VLOOKUP(GroupVertices[[#This Row],[Vertex]],Vertices[],MATCH("ID",Vertices[[#Headers],[Vertex]:[Vertex Group]],0),FALSE)</f>
        <v>10</v>
      </c>
    </row>
    <row r="6" spans="1:3" ht="15">
      <c r="A6" s="85" t="s">
        <v>380</v>
      </c>
      <c r="B6" s="90" t="s">
        <v>221</v>
      </c>
      <c r="C6" s="84">
        <f>VLOOKUP(GroupVertices[[#This Row],[Vertex]],Vertices[],MATCH("ID",Vertices[[#Headers],[Vertex]:[Vertex Group]],0),FALSE)</f>
        <v>9</v>
      </c>
    </row>
    <row r="7" spans="1:3" ht="15">
      <c r="A7" s="85" t="s">
        <v>380</v>
      </c>
      <c r="B7" s="90" t="s">
        <v>220</v>
      </c>
      <c r="C7" s="84">
        <f>VLOOKUP(GroupVertices[[#This Row],[Vertex]],Vertices[],MATCH("ID",Vertices[[#Headers],[Vertex]:[Vertex Group]],0),FALSE)</f>
        <v>7</v>
      </c>
    </row>
    <row r="8" spans="1:3" ht="15">
      <c r="A8" s="85" t="s">
        <v>381</v>
      </c>
      <c r="B8" s="90" t="s">
        <v>219</v>
      </c>
      <c r="C8" s="84">
        <f>VLOOKUP(GroupVertices[[#This Row],[Vertex]],Vertices[],MATCH("ID",Vertices[[#Headers],[Vertex]:[Vertex Group]],0),FALSE)</f>
        <v>3</v>
      </c>
    </row>
    <row r="9" spans="1:3" ht="15">
      <c r="A9" s="85" t="s">
        <v>381</v>
      </c>
      <c r="B9" s="90" t="s">
        <v>214</v>
      </c>
      <c r="C9" s="84">
        <f>VLOOKUP(GroupVertices[[#This Row],[Vertex]],Vertices[],MATCH("ID",Vertices[[#Headers],[Vertex]:[Vertex Group]],0),FALSE)</f>
        <v>4</v>
      </c>
    </row>
    <row r="10" spans="1:3" ht="15">
      <c r="A10" s="85" t="s">
        <v>381</v>
      </c>
      <c r="B10" s="90" t="s">
        <v>215</v>
      </c>
      <c r="C10" s="84">
        <f>VLOOKUP(GroupVertices[[#This Row],[Vertex]],Vertices[],MATCH("ID",Vertices[[#Headers],[Vertex]:[Vertex Group]],0),FALSE)</f>
        <v>5</v>
      </c>
    </row>
    <row r="11" spans="1:3" ht="15">
      <c r="A11" s="85" t="s">
        <v>381</v>
      </c>
      <c r="B11" s="90" t="s">
        <v>218</v>
      </c>
      <c r="C11" s="84">
        <f>VLOOKUP(GroupVertices[[#This Row],[Vertex]],Vertices[],MATCH("ID",Vertices[[#Headers],[Vertex]:[Vertex Group]],0),FALSE)</f>
        <v>12</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379</v>
      </c>
      <c r="BD2" s="13" t="s">
        <v>385</v>
      </c>
      <c r="BE2" s="13" t="s">
        <v>386</v>
      </c>
    </row>
    <row r="3" spans="1:57" ht="15" customHeight="1">
      <c r="A3" s="83" t="s">
        <v>219</v>
      </c>
      <c r="B3" s="83" t="s">
        <v>219</v>
      </c>
      <c r="C3" s="54"/>
      <c r="D3" s="55"/>
      <c r="E3" s="67"/>
      <c r="F3" s="56"/>
      <c r="G3" s="54"/>
      <c r="H3" s="58"/>
      <c r="I3" s="57"/>
      <c r="J3" s="57"/>
      <c r="K3" s="36" t="s">
        <v>65</v>
      </c>
      <c r="L3" s="63">
        <v>3</v>
      </c>
      <c r="M3" s="63"/>
      <c r="N3" s="64"/>
      <c r="O3" s="84" t="s">
        <v>176</v>
      </c>
      <c r="P3" s="86">
        <v>44672.56810185185</v>
      </c>
      <c r="Q3" s="84" t="s">
        <v>235</v>
      </c>
      <c r="R3" s="88" t="str">
        <f>HYPERLINK("https://packagingeurope.com/green-chemicals-the-next-industrial-revolution/")</f>
        <v>https://packagingeurope.com/green-chemicals-the-next-industrial-revolution/</v>
      </c>
      <c r="S3" s="84" t="s">
        <v>237</v>
      </c>
      <c r="T3" s="90" t="s">
        <v>245</v>
      </c>
      <c r="U3" s="88" t="str">
        <f>HYPERLINK("https://pbs.twimg.com/media/FQ3yxURUcAIx37U.jpg")</f>
        <v>https://pbs.twimg.com/media/FQ3yxURUcAIx37U.jpg</v>
      </c>
      <c r="V3" s="88" t="str">
        <f>HYPERLINK("https://pbs.twimg.com/media/FQ3yxURUcAIx37U.jpg")</f>
        <v>https://pbs.twimg.com/media/FQ3yxURUcAIx37U.jpg</v>
      </c>
      <c r="W3" s="86">
        <v>44672.56810185185</v>
      </c>
      <c r="X3" s="92">
        <v>44672</v>
      </c>
      <c r="Y3" s="90" t="s">
        <v>254</v>
      </c>
      <c r="Z3" s="88" t="str">
        <f>HYPERLINK("https://twitter.com/#!/bluepalletio/status/1517135583444840449")</f>
        <v>https://twitter.com/#!/bluepalletio/status/1517135583444840449</v>
      </c>
      <c r="AA3" s="84"/>
      <c r="AB3" s="84"/>
      <c r="AC3" s="90" t="s">
        <v>263</v>
      </c>
      <c r="AD3" s="84"/>
      <c r="AE3" s="84" t="b">
        <v>0</v>
      </c>
      <c r="AF3" s="84">
        <v>0</v>
      </c>
      <c r="AG3" s="90" t="s">
        <v>265</v>
      </c>
      <c r="AH3" s="84" t="b">
        <v>0</v>
      </c>
      <c r="AI3" s="84" t="s">
        <v>267</v>
      </c>
      <c r="AJ3" s="84"/>
      <c r="AK3" s="90" t="s">
        <v>265</v>
      </c>
      <c r="AL3" s="84" t="b">
        <v>0</v>
      </c>
      <c r="AM3" s="84">
        <v>0</v>
      </c>
      <c r="AN3" s="90" t="s">
        <v>265</v>
      </c>
      <c r="AO3" s="90" t="s">
        <v>273</v>
      </c>
      <c r="AP3" s="84" t="b">
        <v>0</v>
      </c>
      <c r="AQ3" s="90" t="s">
        <v>263</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214</v>
      </c>
      <c r="C4" s="54"/>
      <c r="D4" s="55"/>
      <c r="E4" s="67"/>
      <c r="F4" s="56"/>
      <c r="G4" s="54"/>
      <c r="H4" s="58"/>
      <c r="I4" s="57"/>
      <c r="J4" s="57"/>
      <c r="K4" s="36" t="s">
        <v>65</v>
      </c>
      <c r="L4" s="82">
        <v>4</v>
      </c>
      <c r="M4" s="82"/>
      <c r="N4" s="64"/>
      <c r="O4" s="85" t="s">
        <v>176</v>
      </c>
      <c r="P4" s="87">
        <v>44673.29738425926</v>
      </c>
      <c r="Q4" s="85" t="s">
        <v>227</v>
      </c>
      <c r="R4" s="85"/>
      <c r="S4" s="85"/>
      <c r="T4" s="91" t="s">
        <v>238</v>
      </c>
      <c r="U4" s="89" t="str">
        <f>HYPERLINK("https://pbs.twimg.com/media/FQ7jIjXXoAEdeZg.jpg")</f>
        <v>https://pbs.twimg.com/media/FQ7jIjXXoAEdeZg.jpg</v>
      </c>
      <c r="V4" s="89" t="str">
        <f>HYPERLINK("https://pbs.twimg.com/media/FQ7jIjXXoAEdeZg.jpg")</f>
        <v>https://pbs.twimg.com/media/FQ7jIjXXoAEdeZg.jpg</v>
      </c>
      <c r="W4" s="87">
        <v>44673.29738425926</v>
      </c>
      <c r="X4" s="93">
        <v>44673</v>
      </c>
      <c r="Y4" s="91" t="s">
        <v>246</v>
      </c>
      <c r="Z4" s="89" t="str">
        <f>HYPERLINK("https://twitter.com/#!/technovaworld/status/1517399863771729924")</f>
        <v>https://twitter.com/#!/technovaworld/status/1517399863771729924</v>
      </c>
      <c r="AA4" s="85"/>
      <c r="AB4" s="85"/>
      <c r="AC4" s="91" t="s">
        <v>255</v>
      </c>
      <c r="AD4" s="85"/>
      <c r="AE4" s="85" t="b">
        <v>0</v>
      </c>
      <c r="AF4" s="85">
        <v>0</v>
      </c>
      <c r="AG4" s="91" t="s">
        <v>265</v>
      </c>
      <c r="AH4" s="85" t="b">
        <v>0</v>
      </c>
      <c r="AI4" s="85" t="s">
        <v>267</v>
      </c>
      <c r="AJ4" s="85"/>
      <c r="AK4" s="91" t="s">
        <v>265</v>
      </c>
      <c r="AL4" s="85" t="b">
        <v>0</v>
      </c>
      <c r="AM4" s="85">
        <v>0</v>
      </c>
      <c r="AN4" s="91" t="s">
        <v>265</v>
      </c>
      <c r="AO4" s="91" t="s">
        <v>270</v>
      </c>
      <c r="AP4" s="85" t="b">
        <v>0</v>
      </c>
      <c r="AQ4" s="91" t="s">
        <v>255</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215</v>
      </c>
      <c r="B5" s="83" t="s">
        <v>215</v>
      </c>
      <c r="C5" s="54"/>
      <c r="D5" s="55"/>
      <c r="E5" s="67"/>
      <c r="F5" s="56"/>
      <c r="G5" s="54"/>
      <c r="H5" s="58"/>
      <c r="I5" s="57"/>
      <c r="J5" s="57"/>
      <c r="K5" s="36" t="s">
        <v>65</v>
      </c>
      <c r="L5" s="82">
        <v>5</v>
      </c>
      <c r="M5" s="82"/>
      <c r="N5" s="64"/>
      <c r="O5" s="85" t="s">
        <v>176</v>
      </c>
      <c r="P5" s="87">
        <v>44665.75038194445</v>
      </c>
      <c r="Q5" s="85" t="s">
        <v>228</v>
      </c>
      <c r="R5" s="85"/>
      <c r="S5" s="85"/>
      <c r="T5" s="91" t="s">
        <v>239</v>
      </c>
      <c r="U5" s="89" t="str">
        <f>HYPERLINK("https://pbs.twimg.com/media/FQUrtAlXEAEayAZ.jpg")</f>
        <v>https://pbs.twimg.com/media/FQUrtAlXEAEayAZ.jpg</v>
      </c>
      <c r="V5" s="89" t="str">
        <f>HYPERLINK("https://pbs.twimg.com/media/FQUrtAlXEAEayAZ.jpg")</f>
        <v>https://pbs.twimg.com/media/FQUrtAlXEAEayAZ.jpg</v>
      </c>
      <c r="W5" s="87">
        <v>44665.75038194445</v>
      </c>
      <c r="X5" s="93">
        <v>44665</v>
      </c>
      <c r="Y5" s="91" t="s">
        <v>247</v>
      </c>
      <c r="Z5" s="89" t="str">
        <f>HYPERLINK("https://twitter.com/#!/chemicalsgreen/status/1514664925033029641")</f>
        <v>https://twitter.com/#!/chemicalsgreen/status/1514664925033029641</v>
      </c>
      <c r="AA5" s="85"/>
      <c r="AB5" s="85"/>
      <c r="AC5" s="91" t="s">
        <v>256</v>
      </c>
      <c r="AD5" s="85"/>
      <c r="AE5" s="85" t="b">
        <v>0</v>
      </c>
      <c r="AF5" s="85">
        <v>2</v>
      </c>
      <c r="AG5" s="91" t="s">
        <v>265</v>
      </c>
      <c r="AH5" s="85" t="b">
        <v>0</v>
      </c>
      <c r="AI5" s="85" t="s">
        <v>268</v>
      </c>
      <c r="AJ5" s="85"/>
      <c r="AK5" s="91" t="s">
        <v>265</v>
      </c>
      <c r="AL5" s="85" t="b">
        <v>0</v>
      </c>
      <c r="AM5" s="85">
        <v>0</v>
      </c>
      <c r="AN5" s="91" t="s">
        <v>265</v>
      </c>
      <c r="AO5" s="91" t="s">
        <v>271</v>
      </c>
      <c r="AP5" s="85" t="b">
        <v>0</v>
      </c>
      <c r="AQ5" s="91" t="s">
        <v>256</v>
      </c>
      <c r="AR5" s="85" t="s">
        <v>176</v>
      </c>
      <c r="AS5" s="85">
        <v>0</v>
      </c>
      <c r="AT5" s="85">
        <v>0</v>
      </c>
      <c r="AU5" s="85"/>
      <c r="AV5" s="85"/>
      <c r="AW5" s="85"/>
      <c r="AX5" s="85"/>
      <c r="AY5" s="85"/>
      <c r="AZ5" s="85"/>
      <c r="BA5" s="85"/>
      <c r="BB5" s="85"/>
      <c r="BC5">
        <v>4</v>
      </c>
      <c r="BD5" s="84" t="str">
        <f>REPLACE(INDEX(GroupVertices[Group],MATCH(Edges11[[#This Row],[Vertex 1]],GroupVertices[Vertex],0)),1,1,"")</f>
        <v>2</v>
      </c>
      <c r="BE5" s="84" t="str">
        <f>REPLACE(INDEX(GroupVertices[Group],MATCH(Edges11[[#This Row],[Vertex 2]],GroupVertices[Vertex],0)),1,1,"")</f>
        <v>2</v>
      </c>
    </row>
    <row r="6" spans="1:57" ht="15">
      <c r="A6" s="83" t="s">
        <v>215</v>
      </c>
      <c r="B6" s="83" t="s">
        <v>215</v>
      </c>
      <c r="C6" s="54"/>
      <c r="D6" s="55"/>
      <c r="E6" s="67"/>
      <c r="F6" s="56"/>
      <c r="G6" s="54"/>
      <c r="H6" s="58"/>
      <c r="I6" s="57"/>
      <c r="J6" s="57"/>
      <c r="K6" s="36" t="s">
        <v>65</v>
      </c>
      <c r="L6" s="82">
        <v>6</v>
      </c>
      <c r="M6" s="82"/>
      <c r="N6" s="64"/>
      <c r="O6" s="85" t="s">
        <v>176</v>
      </c>
      <c r="P6" s="87">
        <v>44666.75258101852</v>
      </c>
      <c r="Q6" s="85" t="s">
        <v>229</v>
      </c>
      <c r="R6" s="85"/>
      <c r="S6" s="85"/>
      <c r="T6" s="91" t="s">
        <v>240</v>
      </c>
      <c r="U6" s="89" t="str">
        <f>HYPERLINK("https://pbs.twimg.com/media/FQZ2CE1XEAkSjqt.jpg")</f>
        <v>https://pbs.twimg.com/media/FQZ2CE1XEAkSjqt.jpg</v>
      </c>
      <c r="V6" s="89" t="str">
        <f>HYPERLINK("https://pbs.twimg.com/media/FQZ2CE1XEAkSjqt.jpg")</f>
        <v>https://pbs.twimg.com/media/FQZ2CE1XEAkSjqt.jpg</v>
      </c>
      <c r="W6" s="87">
        <v>44666.75258101852</v>
      </c>
      <c r="X6" s="93">
        <v>44666</v>
      </c>
      <c r="Y6" s="91" t="s">
        <v>248</v>
      </c>
      <c r="Z6" s="89" t="str">
        <f>HYPERLINK("https://twitter.com/#!/chemicalsgreen/status/1515028107752845319")</f>
        <v>https://twitter.com/#!/chemicalsgreen/status/1515028107752845319</v>
      </c>
      <c r="AA6" s="85"/>
      <c r="AB6" s="85"/>
      <c r="AC6" s="91" t="s">
        <v>257</v>
      </c>
      <c r="AD6" s="85"/>
      <c r="AE6" s="85" t="b">
        <v>0</v>
      </c>
      <c r="AF6" s="85">
        <v>0</v>
      </c>
      <c r="AG6" s="91" t="s">
        <v>265</v>
      </c>
      <c r="AH6" s="85" t="b">
        <v>0</v>
      </c>
      <c r="AI6" s="85" t="s">
        <v>268</v>
      </c>
      <c r="AJ6" s="85"/>
      <c r="AK6" s="91" t="s">
        <v>265</v>
      </c>
      <c r="AL6" s="85" t="b">
        <v>0</v>
      </c>
      <c r="AM6" s="85">
        <v>0</v>
      </c>
      <c r="AN6" s="91" t="s">
        <v>265</v>
      </c>
      <c r="AO6" s="91" t="s">
        <v>271</v>
      </c>
      <c r="AP6" s="85" t="b">
        <v>0</v>
      </c>
      <c r="AQ6" s="91" t="s">
        <v>257</v>
      </c>
      <c r="AR6" s="85" t="s">
        <v>176</v>
      </c>
      <c r="AS6" s="85">
        <v>0</v>
      </c>
      <c r="AT6" s="85">
        <v>0</v>
      </c>
      <c r="AU6" s="85"/>
      <c r="AV6" s="85"/>
      <c r="AW6" s="85"/>
      <c r="AX6" s="85"/>
      <c r="AY6" s="85"/>
      <c r="AZ6" s="85"/>
      <c r="BA6" s="85"/>
      <c r="BB6" s="85"/>
      <c r="BC6">
        <v>4</v>
      </c>
      <c r="BD6" s="84" t="str">
        <f>REPLACE(INDEX(GroupVertices[Group],MATCH(Edges11[[#This Row],[Vertex 1]],GroupVertices[Vertex],0)),1,1,"")</f>
        <v>2</v>
      </c>
      <c r="BE6" s="84" t="str">
        <f>REPLACE(INDEX(GroupVertices[Group],MATCH(Edges11[[#This Row],[Vertex 2]],GroupVertices[Vertex],0)),1,1,"")</f>
        <v>2</v>
      </c>
    </row>
    <row r="7" spans="1:57" ht="15">
      <c r="A7" s="83" t="s">
        <v>215</v>
      </c>
      <c r="B7" s="83" t="s">
        <v>215</v>
      </c>
      <c r="C7" s="54"/>
      <c r="D7" s="55"/>
      <c r="E7" s="67"/>
      <c r="F7" s="56"/>
      <c r="G7" s="54"/>
      <c r="H7" s="58"/>
      <c r="I7" s="57"/>
      <c r="J7" s="57"/>
      <c r="K7" s="36" t="s">
        <v>65</v>
      </c>
      <c r="L7" s="82">
        <v>7</v>
      </c>
      <c r="M7" s="82"/>
      <c r="N7" s="64"/>
      <c r="O7" s="85" t="s">
        <v>176</v>
      </c>
      <c r="P7" s="87">
        <v>44672.743472222224</v>
      </c>
      <c r="Q7" s="85" t="s">
        <v>230</v>
      </c>
      <c r="R7" s="85"/>
      <c r="S7" s="85"/>
      <c r="T7" s="91" t="s">
        <v>240</v>
      </c>
      <c r="U7" s="89" t="str">
        <f>HYPERLINK("https://pbs.twimg.com/media/FQ4skMvXEAAg8pL.jpg")</f>
        <v>https://pbs.twimg.com/media/FQ4skMvXEAAg8pL.jpg</v>
      </c>
      <c r="V7" s="89" t="str">
        <f>HYPERLINK("https://pbs.twimg.com/media/FQ4skMvXEAAg8pL.jpg")</f>
        <v>https://pbs.twimg.com/media/FQ4skMvXEAAg8pL.jpg</v>
      </c>
      <c r="W7" s="87">
        <v>44672.743472222224</v>
      </c>
      <c r="X7" s="93">
        <v>44672</v>
      </c>
      <c r="Y7" s="91" t="s">
        <v>249</v>
      </c>
      <c r="Z7" s="89" t="str">
        <f>HYPERLINK("https://twitter.com/#!/chemicalsgreen/status/1517199134285082627")</f>
        <v>https://twitter.com/#!/chemicalsgreen/status/1517199134285082627</v>
      </c>
      <c r="AA7" s="85"/>
      <c r="AB7" s="85"/>
      <c r="AC7" s="91" t="s">
        <v>258</v>
      </c>
      <c r="AD7" s="85"/>
      <c r="AE7" s="85" t="b">
        <v>0</v>
      </c>
      <c r="AF7" s="85">
        <v>1</v>
      </c>
      <c r="AG7" s="91" t="s">
        <v>265</v>
      </c>
      <c r="AH7" s="85" t="b">
        <v>0</v>
      </c>
      <c r="AI7" s="85" t="s">
        <v>268</v>
      </c>
      <c r="AJ7" s="85"/>
      <c r="AK7" s="91" t="s">
        <v>265</v>
      </c>
      <c r="AL7" s="85" t="b">
        <v>0</v>
      </c>
      <c r="AM7" s="85">
        <v>0</v>
      </c>
      <c r="AN7" s="91" t="s">
        <v>265</v>
      </c>
      <c r="AO7" s="91" t="s">
        <v>271</v>
      </c>
      <c r="AP7" s="85" t="b">
        <v>0</v>
      </c>
      <c r="AQ7" s="91" t="s">
        <v>258</v>
      </c>
      <c r="AR7" s="85" t="s">
        <v>176</v>
      </c>
      <c r="AS7" s="85">
        <v>0</v>
      </c>
      <c r="AT7" s="85">
        <v>0</v>
      </c>
      <c r="AU7" s="85"/>
      <c r="AV7" s="85"/>
      <c r="AW7" s="85"/>
      <c r="AX7" s="85"/>
      <c r="AY7" s="85"/>
      <c r="AZ7" s="85"/>
      <c r="BA7" s="85"/>
      <c r="BB7" s="85"/>
      <c r="BC7">
        <v>4</v>
      </c>
      <c r="BD7" s="84" t="str">
        <f>REPLACE(INDEX(GroupVertices[Group],MATCH(Edges11[[#This Row],[Vertex 1]],GroupVertices[Vertex],0)),1,1,"")</f>
        <v>2</v>
      </c>
      <c r="BE7" s="84" t="str">
        <f>REPLACE(INDEX(GroupVertices[Group],MATCH(Edges11[[#This Row],[Vertex 2]],GroupVertices[Vertex],0)),1,1,"")</f>
        <v>2</v>
      </c>
    </row>
    <row r="8" spans="1:57" ht="15">
      <c r="A8" s="83" t="s">
        <v>215</v>
      </c>
      <c r="B8" s="83" t="s">
        <v>215</v>
      </c>
      <c r="C8" s="54"/>
      <c r="D8" s="55"/>
      <c r="E8" s="67"/>
      <c r="F8" s="56"/>
      <c r="G8" s="54"/>
      <c r="H8" s="58"/>
      <c r="I8" s="57"/>
      <c r="J8" s="57"/>
      <c r="K8" s="36" t="s">
        <v>65</v>
      </c>
      <c r="L8" s="82">
        <v>8</v>
      </c>
      <c r="M8" s="82"/>
      <c r="N8" s="64"/>
      <c r="O8" s="85" t="s">
        <v>176</v>
      </c>
      <c r="P8" s="87">
        <v>44673.7484837963</v>
      </c>
      <c r="Q8" s="85" t="s">
        <v>231</v>
      </c>
      <c r="R8" s="85"/>
      <c r="S8" s="85"/>
      <c r="T8" s="91" t="s">
        <v>241</v>
      </c>
      <c r="U8" s="89" t="str">
        <f>HYPERLINK("https://pbs.twimg.com/media/FQ93zaTXMAA0pHP.jpg")</f>
        <v>https://pbs.twimg.com/media/FQ93zaTXMAA0pHP.jpg</v>
      </c>
      <c r="V8" s="89" t="str">
        <f>HYPERLINK("https://pbs.twimg.com/media/FQ93zaTXMAA0pHP.jpg")</f>
        <v>https://pbs.twimg.com/media/FQ93zaTXMAA0pHP.jpg</v>
      </c>
      <c r="W8" s="87">
        <v>44673.7484837963</v>
      </c>
      <c r="X8" s="93">
        <v>44673</v>
      </c>
      <c r="Y8" s="91" t="s">
        <v>250</v>
      </c>
      <c r="Z8" s="89" t="str">
        <f>HYPERLINK("https://twitter.com/#!/chemicalsgreen/status/1517563336887574529")</f>
        <v>https://twitter.com/#!/chemicalsgreen/status/1517563336887574529</v>
      </c>
      <c r="AA8" s="85"/>
      <c r="AB8" s="85"/>
      <c r="AC8" s="91" t="s">
        <v>259</v>
      </c>
      <c r="AD8" s="85"/>
      <c r="AE8" s="85" t="b">
        <v>0</v>
      </c>
      <c r="AF8" s="85">
        <v>0</v>
      </c>
      <c r="AG8" s="91" t="s">
        <v>265</v>
      </c>
      <c r="AH8" s="85" t="b">
        <v>0</v>
      </c>
      <c r="AI8" s="85" t="s">
        <v>268</v>
      </c>
      <c r="AJ8" s="85"/>
      <c r="AK8" s="91" t="s">
        <v>265</v>
      </c>
      <c r="AL8" s="85" t="b">
        <v>0</v>
      </c>
      <c r="AM8" s="85">
        <v>0</v>
      </c>
      <c r="AN8" s="91" t="s">
        <v>265</v>
      </c>
      <c r="AO8" s="91" t="s">
        <v>271</v>
      </c>
      <c r="AP8" s="85" t="b">
        <v>0</v>
      </c>
      <c r="AQ8" s="91" t="s">
        <v>259</v>
      </c>
      <c r="AR8" s="85" t="s">
        <v>176</v>
      </c>
      <c r="AS8" s="85">
        <v>0</v>
      </c>
      <c r="AT8" s="85">
        <v>0</v>
      </c>
      <c r="AU8" s="85"/>
      <c r="AV8" s="85"/>
      <c r="AW8" s="85"/>
      <c r="AX8" s="85"/>
      <c r="AY8" s="85"/>
      <c r="AZ8" s="85"/>
      <c r="BA8" s="85"/>
      <c r="BB8" s="85"/>
      <c r="BC8">
        <v>4</v>
      </c>
      <c r="BD8" s="84" t="str">
        <f>REPLACE(INDEX(GroupVertices[Group],MATCH(Edges11[[#This Row],[Vertex 1]],GroupVertices[Vertex],0)),1,1,"")</f>
        <v>2</v>
      </c>
      <c r="BE8" s="84" t="str">
        <f>REPLACE(INDEX(GroupVertices[Group],MATCH(Edges11[[#This Row],[Vertex 2]],GroupVertices[Vertex],0)),1,1,"")</f>
        <v>2</v>
      </c>
    </row>
    <row r="9" spans="1:57" ht="15">
      <c r="A9" s="83" t="s">
        <v>216</v>
      </c>
      <c r="B9" s="83" t="s">
        <v>220</v>
      </c>
      <c r="C9" s="54"/>
      <c r="D9" s="55"/>
      <c r="E9" s="67"/>
      <c r="F9" s="56"/>
      <c r="G9" s="54"/>
      <c r="H9" s="58"/>
      <c r="I9" s="57"/>
      <c r="J9" s="57"/>
      <c r="K9" s="36" t="s">
        <v>65</v>
      </c>
      <c r="L9" s="82">
        <v>9</v>
      </c>
      <c r="M9" s="82"/>
      <c r="N9" s="64"/>
      <c r="O9" s="85" t="s">
        <v>224</v>
      </c>
      <c r="P9" s="87">
        <v>44673.6078125</v>
      </c>
      <c r="Q9" s="85" t="s">
        <v>232</v>
      </c>
      <c r="R9" s="89" t="str">
        <f>HYPERLINK("https://earthsky.org/earth/ways-to-celebrate-earth-day-2022/")</f>
        <v>https://earthsky.org/earth/ways-to-celebrate-earth-day-2022/</v>
      </c>
      <c r="S9" s="85" t="s">
        <v>236</v>
      </c>
      <c r="T9" s="91" t="s">
        <v>242</v>
      </c>
      <c r="U9" s="85"/>
      <c r="V9" s="89" t="str">
        <f>HYPERLINK("http://pbs.twimg.com/profile_images/925942261157736448/ZzSzQUfB_normal.jpg")</f>
        <v>http://pbs.twimg.com/profile_images/925942261157736448/ZzSzQUfB_normal.jpg</v>
      </c>
      <c r="W9" s="87">
        <v>44673.6078125</v>
      </c>
      <c r="X9" s="93">
        <v>44673</v>
      </c>
      <c r="Y9" s="91" t="s">
        <v>251</v>
      </c>
      <c r="Z9" s="89" t="str">
        <f>HYPERLINK("https://twitter.com/#!/sylvianorman11/status/1517512362940637186")</f>
        <v>https://twitter.com/#!/sylvianorman11/status/1517512362940637186</v>
      </c>
      <c r="AA9" s="85"/>
      <c r="AB9" s="85"/>
      <c r="AC9" s="91" t="s">
        <v>260</v>
      </c>
      <c r="AD9" s="85"/>
      <c r="AE9" s="85" t="b">
        <v>0</v>
      </c>
      <c r="AF9" s="85">
        <v>3</v>
      </c>
      <c r="AG9" s="91" t="s">
        <v>265</v>
      </c>
      <c r="AH9" s="85" t="b">
        <v>0</v>
      </c>
      <c r="AI9" s="85" t="s">
        <v>267</v>
      </c>
      <c r="AJ9" s="85"/>
      <c r="AK9" s="91" t="s">
        <v>265</v>
      </c>
      <c r="AL9" s="85" t="b">
        <v>0</v>
      </c>
      <c r="AM9" s="85">
        <v>1</v>
      </c>
      <c r="AN9" s="91" t="s">
        <v>265</v>
      </c>
      <c r="AO9" s="91" t="s">
        <v>271</v>
      </c>
      <c r="AP9" s="85" t="b">
        <v>0</v>
      </c>
      <c r="AQ9" s="91" t="s">
        <v>260</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217</v>
      </c>
      <c r="B10" s="83" t="s">
        <v>220</v>
      </c>
      <c r="C10" s="54"/>
      <c r="D10" s="55"/>
      <c r="E10" s="67"/>
      <c r="F10" s="56"/>
      <c r="G10" s="54"/>
      <c r="H10" s="58"/>
      <c r="I10" s="57"/>
      <c r="J10" s="57"/>
      <c r="K10" s="36" t="s">
        <v>65</v>
      </c>
      <c r="L10" s="82">
        <v>10</v>
      </c>
      <c r="M10" s="82"/>
      <c r="N10" s="64"/>
      <c r="O10" s="85" t="s">
        <v>225</v>
      </c>
      <c r="P10" s="87">
        <v>44673.85224537037</v>
      </c>
      <c r="Q10" s="85" t="s">
        <v>233</v>
      </c>
      <c r="R10" s="85"/>
      <c r="S10" s="85"/>
      <c r="T10" s="91" t="s">
        <v>243</v>
      </c>
      <c r="U10" s="85"/>
      <c r="V10" s="89" t="str">
        <f>HYPERLINK("http://pbs.twimg.com/profile_images/1250574631716585473/PR_y_0oy_normal.jpg")</f>
        <v>http://pbs.twimg.com/profile_images/1250574631716585473/PR_y_0oy_normal.jpg</v>
      </c>
      <c r="W10" s="87">
        <v>44673.85224537037</v>
      </c>
      <c r="X10" s="93">
        <v>44673</v>
      </c>
      <c r="Y10" s="91" t="s">
        <v>252</v>
      </c>
      <c r="Z10" s="89" t="str">
        <f>HYPERLINK("https://twitter.com/#!/heysocialgood/status/1517600939091238913")</f>
        <v>https://twitter.com/#!/heysocialgood/status/1517600939091238913</v>
      </c>
      <c r="AA10" s="85"/>
      <c r="AB10" s="85"/>
      <c r="AC10" s="91" t="s">
        <v>261</v>
      </c>
      <c r="AD10" s="85"/>
      <c r="AE10" s="85" t="b">
        <v>0</v>
      </c>
      <c r="AF10" s="85">
        <v>0</v>
      </c>
      <c r="AG10" s="91" t="s">
        <v>265</v>
      </c>
      <c r="AH10" s="85" t="b">
        <v>0</v>
      </c>
      <c r="AI10" s="85" t="s">
        <v>267</v>
      </c>
      <c r="AJ10" s="85"/>
      <c r="AK10" s="91" t="s">
        <v>265</v>
      </c>
      <c r="AL10" s="85" t="b">
        <v>0</v>
      </c>
      <c r="AM10" s="85">
        <v>1</v>
      </c>
      <c r="AN10" s="91" t="s">
        <v>260</v>
      </c>
      <c r="AO10" s="91" t="s">
        <v>271</v>
      </c>
      <c r="AP10" s="85" t="b">
        <v>0</v>
      </c>
      <c r="AQ10" s="91" t="s">
        <v>260</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216</v>
      </c>
      <c r="B11" s="83" t="s">
        <v>221</v>
      </c>
      <c r="C11" s="54"/>
      <c r="D11" s="55"/>
      <c r="E11" s="67"/>
      <c r="F11" s="56"/>
      <c r="G11" s="54"/>
      <c r="H11" s="58"/>
      <c r="I11" s="57"/>
      <c r="J11" s="57"/>
      <c r="K11" s="36" t="s">
        <v>65</v>
      </c>
      <c r="L11" s="82">
        <v>11</v>
      </c>
      <c r="M11" s="82"/>
      <c r="N11" s="64"/>
      <c r="O11" s="85" t="s">
        <v>224</v>
      </c>
      <c r="P11" s="87">
        <v>44673.6078125</v>
      </c>
      <c r="Q11" s="85" t="s">
        <v>232</v>
      </c>
      <c r="R11" s="89" t="str">
        <f>HYPERLINK("https://earthsky.org/earth/ways-to-celebrate-earth-day-2022/")</f>
        <v>https://earthsky.org/earth/ways-to-celebrate-earth-day-2022/</v>
      </c>
      <c r="S11" s="85" t="s">
        <v>236</v>
      </c>
      <c r="T11" s="91" t="s">
        <v>242</v>
      </c>
      <c r="U11" s="85"/>
      <c r="V11" s="89" t="str">
        <f>HYPERLINK("http://pbs.twimg.com/profile_images/925942261157736448/ZzSzQUfB_normal.jpg")</f>
        <v>http://pbs.twimg.com/profile_images/925942261157736448/ZzSzQUfB_normal.jpg</v>
      </c>
      <c r="W11" s="87">
        <v>44673.6078125</v>
      </c>
      <c r="X11" s="93">
        <v>44673</v>
      </c>
      <c r="Y11" s="91" t="s">
        <v>251</v>
      </c>
      <c r="Z11" s="89" t="str">
        <f>HYPERLINK("https://twitter.com/#!/sylvianorman11/status/1517512362940637186")</f>
        <v>https://twitter.com/#!/sylvianorman11/status/1517512362940637186</v>
      </c>
      <c r="AA11" s="85"/>
      <c r="AB11" s="85"/>
      <c r="AC11" s="91" t="s">
        <v>260</v>
      </c>
      <c r="AD11" s="85"/>
      <c r="AE11" s="85" t="b">
        <v>0</v>
      </c>
      <c r="AF11" s="85">
        <v>3</v>
      </c>
      <c r="AG11" s="91" t="s">
        <v>265</v>
      </c>
      <c r="AH11" s="85" t="b">
        <v>0</v>
      </c>
      <c r="AI11" s="85" t="s">
        <v>267</v>
      </c>
      <c r="AJ11" s="85"/>
      <c r="AK11" s="91" t="s">
        <v>265</v>
      </c>
      <c r="AL11" s="85" t="b">
        <v>0</v>
      </c>
      <c r="AM11" s="85">
        <v>1</v>
      </c>
      <c r="AN11" s="91" t="s">
        <v>265</v>
      </c>
      <c r="AO11" s="91" t="s">
        <v>271</v>
      </c>
      <c r="AP11" s="85" t="b">
        <v>0</v>
      </c>
      <c r="AQ11" s="91" t="s">
        <v>260</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217</v>
      </c>
      <c r="B12" s="83" t="s">
        <v>221</v>
      </c>
      <c r="C12" s="54"/>
      <c r="D12" s="55"/>
      <c r="E12" s="67"/>
      <c r="F12" s="56"/>
      <c r="G12" s="54"/>
      <c r="H12" s="58"/>
      <c r="I12" s="57"/>
      <c r="J12" s="57"/>
      <c r="K12" s="36" t="s">
        <v>65</v>
      </c>
      <c r="L12" s="82">
        <v>12</v>
      </c>
      <c r="M12" s="82"/>
      <c r="N12" s="64"/>
      <c r="O12" s="85" t="s">
        <v>225</v>
      </c>
      <c r="P12" s="87">
        <v>44673.85224537037</v>
      </c>
      <c r="Q12" s="85" t="s">
        <v>233</v>
      </c>
      <c r="R12" s="85"/>
      <c r="S12" s="85"/>
      <c r="T12" s="91" t="s">
        <v>243</v>
      </c>
      <c r="U12" s="85"/>
      <c r="V12" s="89" t="str">
        <f>HYPERLINK("http://pbs.twimg.com/profile_images/1250574631716585473/PR_y_0oy_normal.jpg")</f>
        <v>http://pbs.twimg.com/profile_images/1250574631716585473/PR_y_0oy_normal.jpg</v>
      </c>
      <c r="W12" s="87">
        <v>44673.85224537037</v>
      </c>
      <c r="X12" s="93">
        <v>44673</v>
      </c>
      <c r="Y12" s="91" t="s">
        <v>252</v>
      </c>
      <c r="Z12" s="89" t="str">
        <f>HYPERLINK("https://twitter.com/#!/heysocialgood/status/1517600939091238913")</f>
        <v>https://twitter.com/#!/heysocialgood/status/1517600939091238913</v>
      </c>
      <c r="AA12" s="85"/>
      <c r="AB12" s="85"/>
      <c r="AC12" s="91" t="s">
        <v>261</v>
      </c>
      <c r="AD12" s="85"/>
      <c r="AE12" s="85" t="b">
        <v>0</v>
      </c>
      <c r="AF12" s="85">
        <v>0</v>
      </c>
      <c r="AG12" s="91" t="s">
        <v>265</v>
      </c>
      <c r="AH12" s="85" t="b">
        <v>0</v>
      </c>
      <c r="AI12" s="85" t="s">
        <v>267</v>
      </c>
      <c r="AJ12" s="85"/>
      <c r="AK12" s="91" t="s">
        <v>265</v>
      </c>
      <c r="AL12" s="85" t="b">
        <v>0</v>
      </c>
      <c r="AM12" s="85">
        <v>1</v>
      </c>
      <c r="AN12" s="91" t="s">
        <v>260</v>
      </c>
      <c r="AO12" s="91" t="s">
        <v>271</v>
      </c>
      <c r="AP12" s="85" t="b">
        <v>0</v>
      </c>
      <c r="AQ12" s="91" t="s">
        <v>260</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216</v>
      </c>
      <c r="B13" s="83" t="s">
        <v>222</v>
      </c>
      <c r="C13" s="54"/>
      <c r="D13" s="55"/>
      <c r="E13" s="67"/>
      <c r="F13" s="56"/>
      <c r="G13" s="54"/>
      <c r="H13" s="58"/>
      <c r="I13" s="57"/>
      <c r="J13" s="57"/>
      <c r="K13" s="36" t="s">
        <v>65</v>
      </c>
      <c r="L13" s="82">
        <v>13</v>
      </c>
      <c r="M13" s="82"/>
      <c r="N13" s="64"/>
      <c r="O13" s="85" t="s">
        <v>224</v>
      </c>
      <c r="P13" s="87">
        <v>44673.6078125</v>
      </c>
      <c r="Q13" s="85" t="s">
        <v>232</v>
      </c>
      <c r="R13" s="89" t="str">
        <f>HYPERLINK("https://earthsky.org/earth/ways-to-celebrate-earth-day-2022/")</f>
        <v>https://earthsky.org/earth/ways-to-celebrate-earth-day-2022/</v>
      </c>
      <c r="S13" s="85" t="s">
        <v>236</v>
      </c>
      <c r="T13" s="91" t="s">
        <v>242</v>
      </c>
      <c r="U13" s="85"/>
      <c r="V13" s="89" t="str">
        <f>HYPERLINK("http://pbs.twimg.com/profile_images/925942261157736448/ZzSzQUfB_normal.jpg")</f>
        <v>http://pbs.twimg.com/profile_images/925942261157736448/ZzSzQUfB_normal.jpg</v>
      </c>
      <c r="W13" s="87">
        <v>44673.6078125</v>
      </c>
      <c r="X13" s="93">
        <v>44673</v>
      </c>
      <c r="Y13" s="91" t="s">
        <v>251</v>
      </c>
      <c r="Z13" s="89" t="str">
        <f>HYPERLINK("https://twitter.com/#!/sylvianorman11/status/1517512362940637186")</f>
        <v>https://twitter.com/#!/sylvianorman11/status/1517512362940637186</v>
      </c>
      <c r="AA13" s="85"/>
      <c r="AB13" s="85"/>
      <c r="AC13" s="91" t="s">
        <v>260</v>
      </c>
      <c r="AD13" s="85"/>
      <c r="AE13" s="85" t="b">
        <v>0</v>
      </c>
      <c r="AF13" s="85">
        <v>3</v>
      </c>
      <c r="AG13" s="91" t="s">
        <v>265</v>
      </c>
      <c r="AH13" s="85" t="b">
        <v>0</v>
      </c>
      <c r="AI13" s="85" t="s">
        <v>267</v>
      </c>
      <c r="AJ13" s="85"/>
      <c r="AK13" s="91" t="s">
        <v>265</v>
      </c>
      <c r="AL13" s="85" t="b">
        <v>0</v>
      </c>
      <c r="AM13" s="85">
        <v>1</v>
      </c>
      <c r="AN13" s="91" t="s">
        <v>265</v>
      </c>
      <c r="AO13" s="91" t="s">
        <v>271</v>
      </c>
      <c r="AP13" s="85" t="b">
        <v>0</v>
      </c>
      <c r="AQ13" s="91" t="s">
        <v>260</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217</v>
      </c>
      <c r="B14" s="83" t="s">
        <v>222</v>
      </c>
      <c r="C14" s="54"/>
      <c r="D14" s="55"/>
      <c r="E14" s="67"/>
      <c r="F14" s="56"/>
      <c r="G14" s="54"/>
      <c r="H14" s="58"/>
      <c r="I14" s="57"/>
      <c r="J14" s="57"/>
      <c r="K14" s="36" t="s">
        <v>65</v>
      </c>
      <c r="L14" s="82">
        <v>14</v>
      </c>
      <c r="M14" s="82"/>
      <c r="N14" s="64"/>
      <c r="O14" s="85" t="s">
        <v>225</v>
      </c>
      <c r="P14" s="87">
        <v>44673.85224537037</v>
      </c>
      <c r="Q14" s="85" t="s">
        <v>233</v>
      </c>
      <c r="R14" s="85"/>
      <c r="S14" s="85"/>
      <c r="T14" s="91" t="s">
        <v>243</v>
      </c>
      <c r="U14" s="85"/>
      <c r="V14" s="89" t="str">
        <f>HYPERLINK("http://pbs.twimg.com/profile_images/1250574631716585473/PR_y_0oy_normal.jpg")</f>
        <v>http://pbs.twimg.com/profile_images/1250574631716585473/PR_y_0oy_normal.jpg</v>
      </c>
      <c r="W14" s="87">
        <v>44673.85224537037</v>
      </c>
      <c r="X14" s="93">
        <v>44673</v>
      </c>
      <c r="Y14" s="91" t="s">
        <v>252</v>
      </c>
      <c r="Z14" s="89" t="str">
        <f>HYPERLINK("https://twitter.com/#!/heysocialgood/status/1517600939091238913")</f>
        <v>https://twitter.com/#!/heysocialgood/status/1517600939091238913</v>
      </c>
      <c r="AA14" s="85"/>
      <c r="AB14" s="85"/>
      <c r="AC14" s="91" t="s">
        <v>261</v>
      </c>
      <c r="AD14" s="85"/>
      <c r="AE14" s="85" t="b">
        <v>0</v>
      </c>
      <c r="AF14" s="85">
        <v>0</v>
      </c>
      <c r="AG14" s="91" t="s">
        <v>265</v>
      </c>
      <c r="AH14" s="85" t="b">
        <v>0</v>
      </c>
      <c r="AI14" s="85" t="s">
        <v>267</v>
      </c>
      <c r="AJ14" s="85"/>
      <c r="AK14" s="91" t="s">
        <v>265</v>
      </c>
      <c r="AL14" s="85" t="b">
        <v>0</v>
      </c>
      <c r="AM14" s="85">
        <v>1</v>
      </c>
      <c r="AN14" s="91" t="s">
        <v>260</v>
      </c>
      <c r="AO14" s="91" t="s">
        <v>271</v>
      </c>
      <c r="AP14" s="85" t="b">
        <v>0</v>
      </c>
      <c r="AQ14" s="91" t="s">
        <v>260</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216</v>
      </c>
      <c r="B15" s="83" t="s">
        <v>223</v>
      </c>
      <c r="C15" s="54"/>
      <c r="D15" s="55"/>
      <c r="E15" s="67"/>
      <c r="F15" s="56"/>
      <c r="G15" s="54"/>
      <c r="H15" s="58"/>
      <c r="I15" s="57"/>
      <c r="J15" s="57"/>
      <c r="K15" s="36" t="s">
        <v>65</v>
      </c>
      <c r="L15" s="82">
        <v>15</v>
      </c>
      <c r="M15" s="82"/>
      <c r="N15" s="64"/>
      <c r="O15" s="85" t="s">
        <v>224</v>
      </c>
      <c r="P15" s="87">
        <v>44673.6078125</v>
      </c>
      <c r="Q15" s="85" t="s">
        <v>232</v>
      </c>
      <c r="R15" s="89" t="str">
        <f>HYPERLINK("https://earthsky.org/earth/ways-to-celebrate-earth-day-2022/")</f>
        <v>https://earthsky.org/earth/ways-to-celebrate-earth-day-2022/</v>
      </c>
      <c r="S15" s="85" t="s">
        <v>236</v>
      </c>
      <c r="T15" s="91" t="s">
        <v>242</v>
      </c>
      <c r="U15" s="85"/>
      <c r="V15" s="89" t="str">
        <f>HYPERLINK("http://pbs.twimg.com/profile_images/925942261157736448/ZzSzQUfB_normal.jpg")</f>
        <v>http://pbs.twimg.com/profile_images/925942261157736448/ZzSzQUfB_normal.jpg</v>
      </c>
      <c r="W15" s="87">
        <v>44673.6078125</v>
      </c>
      <c r="X15" s="93">
        <v>44673</v>
      </c>
      <c r="Y15" s="91" t="s">
        <v>251</v>
      </c>
      <c r="Z15" s="89" t="str">
        <f>HYPERLINK("https://twitter.com/#!/sylvianorman11/status/1517512362940637186")</f>
        <v>https://twitter.com/#!/sylvianorman11/status/1517512362940637186</v>
      </c>
      <c r="AA15" s="85"/>
      <c r="AB15" s="85"/>
      <c r="AC15" s="91" t="s">
        <v>260</v>
      </c>
      <c r="AD15" s="85"/>
      <c r="AE15" s="85" t="b">
        <v>0</v>
      </c>
      <c r="AF15" s="85">
        <v>3</v>
      </c>
      <c r="AG15" s="91" t="s">
        <v>265</v>
      </c>
      <c r="AH15" s="85" t="b">
        <v>0</v>
      </c>
      <c r="AI15" s="85" t="s">
        <v>267</v>
      </c>
      <c r="AJ15" s="85"/>
      <c r="AK15" s="91" t="s">
        <v>265</v>
      </c>
      <c r="AL15" s="85" t="b">
        <v>0</v>
      </c>
      <c r="AM15" s="85">
        <v>1</v>
      </c>
      <c r="AN15" s="91" t="s">
        <v>265</v>
      </c>
      <c r="AO15" s="91" t="s">
        <v>271</v>
      </c>
      <c r="AP15" s="85" t="b">
        <v>0</v>
      </c>
      <c r="AQ15" s="91" t="s">
        <v>260</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223</v>
      </c>
      <c r="C16" s="54"/>
      <c r="D16" s="55"/>
      <c r="E16" s="67"/>
      <c r="F16" s="56"/>
      <c r="G16" s="54"/>
      <c r="H16" s="58"/>
      <c r="I16" s="57"/>
      <c r="J16" s="57"/>
      <c r="K16" s="36" t="s">
        <v>65</v>
      </c>
      <c r="L16" s="82">
        <v>16</v>
      </c>
      <c r="M16" s="82"/>
      <c r="N16" s="64"/>
      <c r="O16" s="85" t="s">
        <v>225</v>
      </c>
      <c r="P16" s="87">
        <v>44673.85224537037</v>
      </c>
      <c r="Q16" s="85" t="s">
        <v>233</v>
      </c>
      <c r="R16" s="85"/>
      <c r="S16" s="85"/>
      <c r="T16" s="91" t="s">
        <v>243</v>
      </c>
      <c r="U16" s="85"/>
      <c r="V16" s="89" t="str">
        <f>HYPERLINK("http://pbs.twimg.com/profile_images/1250574631716585473/PR_y_0oy_normal.jpg")</f>
        <v>http://pbs.twimg.com/profile_images/1250574631716585473/PR_y_0oy_normal.jpg</v>
      </c>
      <c r="W16" s="87">
        <v>44673.85224537037</v>
      </c>
      <c r="X16" s="93">
        <v>44673</v>
      </c>
      <c r="Y16" s="91" t="s">
        <v>252</v>
      </c>
      <c r="Z16" s="89" t="str">
        <f>HYPERLINK("https://twitter.com/#!/heysocialgood/status/1517600939091238913")</f>
        <v>https://twitter.com/#!/heysocialgood/status/1517600939091238913</v>
      </c>
      <c r="AA16" s="85"/>
      <c r="AB16" s="85"/>
      <c r="AC16" s="91" t="s">
        <v>261</v>
      </c>
      <c r="AD16" s="85"/>
      <c r="AE16" s="85" t="b">
        <v>0</v>
      </c>
      <c r="AF16" s="85">
        <v>0</v>
      </c>
      <c r="AG16" s="91" t="s">
        <v>265</v>
      </c>
      <c r="AH16" s="85" t="b">
        <v>0</v>
      </c>
      <c r="AI16" s="85" t="s">
        <v>267</v>
      </c>
      <c r="AJ16" s="85"/>
      <c r="AK16" s="91" t="s">
        <v>265</v>
      </c>
      <c r="AL16" s="85" t="b">
        <v>0</v>
      </c>
      <c r="AM16" s="85">
        <v>1</v>
      </c>
      <c r="AN16" s="91" t="s">
        <v>260</v>
      </c>
      <c r="AO16" s="91" t="s">
        <v>271</v>
      </c>
      <c r="AP16" s="85" t="b">
        <v>0</v>
      </c>
      <c r="AQ16" s="91" t="s">
        <v>260</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216</v>
      </c>
      <c r="B17" s="83" t="s">
        <v>217</v>
      </c>
      <c r="C17" s="54"/>
      <c r="D17" s="55"/>
      <c r="E17" s="67"/>
      <c r="F17" s="56"/>
      <c r="G17" s="54"/>
      <c r="H17" s="58"/>
      <c r="I17" s="57"/>
      <c r="J17" s="57"/>
      <c r="K17" s="36" t="s">
        <v>66</v>
      </c>
      <c r="L17" s="82">
        <v>17</v>
      </c>
      <c r="M17" s="82"/>
      <c r="N17" s="64"/>
      <c r="O17" s="85" t="s">
        <v>224</v>
      </c>
      <c r="P17" s="87">
        <v>44673.6078125</v>
      </c>
      <c r="Q17" s="85" t="s">
        <v>232</v>
      </c>
      <c r="R17" s="89" t="str">
        <f>HYPERLINK("https://earthsky.org/earth/ways-to-celebrate-earth-day-2022/")</f>
        <v>https://earthsky.org/earth/ways-to-celebrate-earth-day-2022/</v>
      </c>
      <c r="S17" s="85" t="s">
        <v>236</v>
      </c>
      <c r="T17" s="91" t="s">
        <v>242</v>
      </c>
      <c r="U17" s="85"/>
      <c r="V17" s="89" t="str">
        <f>HYPERLINK("http://pbs.twimg.com/profile_images/925942261157736448/ZzSzQUfB_normal.jpg")</f>
        <v>http://pbs.twimg.com/profile_images/925942261157736448/ZzSzQUfB_normal.jpg</v>
      </c>
      <c r="W17" s="87">
        <v>44673.6078125</v>
      </c>
      <c r="X17" s="93">
        <v>44673</v>
      </c>
      <c r="Y17" s="91" t="s">
        <v>251</v>
      </c>
      <c r="Z17" s="89" t="str">
        <f>HYPERLINK("https://twitter.com/#!/sylvianorman11/status/1517512362940637186")</f>
        <v>https://twitter.com/#!/sylvianorman11/status/1517512362940637186</v>
      </c>
      <c r="AA17" s="85"/>
      <c r="AB17" s="85"/>
      <c r="AC17" s="91" t="s">
        <v>260</v>
      </c>
      <c r="AD17" s="85"/>
      <c r="AE17" s="85" t="b">
        <v>0</v>
      </c>
      <c r="AF17" s="85">
        <v>3</v>
      </c>
      <c r="AG17" s="91" t="s">
        <v>265</v>
      </c>
      <c r="AH17" s="85" t="b">
        <v>0</v>
      </c>
      <c r="AI17" s="85" t="s">
        <v>267</v>
      </c>
      <c r="AJ17" s="85"/>
      <c r="AK17" s="91" t="s">
        <v>265</v>
      </c>
      <c r="AL17" s="85" t="b">
        <v>0</v>
      </c>
      <c r="AM17" s="85">
        <v>1</v>
      </c>
      <c r="AN17" s="91" t="s">
        <v>265</v>
      </c>
      <c r="AO17" s="91" t="s">
        <v>271</v>
      </c>
      <c r="AP17" s="85" t="b">
        <v>0</v>
      </c>
      <c r="AQ17" s="91" t="s">
        <v>260</v>
      </c>
      <c r="AR17" s="85" t="s">
        <v>176</v>
      </c>
      <c r="AS17" s="85">
        <v>0</v>
      </c>
      <c r="AT17" s="85">
        <v>0</v>
      </c>
      <c r="AU17" s="85"/>
      <c r="AV17" s="85"/>
      <c r="AW17" s="85"/>
      <c r="AX17" s="85"/>
      <c r="AY17" s="85"/>
      <c r="AZ17" s="85"/>
      <c r="BA17" s="85"/>
      <c r="BB17" s="85"/>
      <c r="BC17">
        <v>1</v>
      </c>
      <c r="BD17" s="84" t="str">
        <f>REPLACE(INDEX(GroupVertices[Group],MATCH(Edges11[[#This Row],[Vertex 1]],GroupVertices[Vertex],0)),1,1,"")</f>
        <v>1</v>
      </c>
      <c r="BE17" s="84" t="str">
        <f>REPLACE(INDEX(GroupVertices[Group],MATCH(Edges11[[#This Row],[Vertex 2]],GroupVertices[Vertex],0)),1,1,"")</f>
        <v>1</v>
      </c>
    </row>
    <row r="18" spans="1:57" ht="15">
      <c r="A18" s="83" t="s">
        <v>217</v>
      </c>
      <c r="B18" s="83" t="s">
        <v>216</v>
      </c>
      <c r="C18" s="54"/>
      <c r="D18" s="55"/>
      <c r="E18" s="67"/>
      <c r="F18" s="56"/>
      <c r="G18" s="54"/>
      <c r="H18" s="58"/>
      <c r="I18" s="57"/>
      <c r="J18" s="57"/>
      <c r="K18" s="36" t="s">
        <v>66</v>
      </c>
      <c r="L18" s="82">
        <v>18</v>
      </c>
      <c r="M18" s="82"/>
      <c r="N18" s="64"/>
      <c r="O18" s="85" t="s">
        <v>225</v>
      </c>
      <c r="P18" s="87">
        <v>44673.85224537037</v>
      </c>
      <c r="Q18" s="85" t="s">
        <v>233</v>
      </c>
      <c r="R18" s="85"/>
      <c r="S18" s="85"/>
      <c r="T18" s="91" t="s">
        <v>243</v>
      </c>
      <c r="U18" s="85"/>
      <c r="V18" s="89" t="str">
        <f>HYPERLINK("http://pbs.twimg.com/profile_images/1250574631716585473/PR_y_0oy_normal.jpg")</f>
        <v>http://pbs.twimg.com/profile_images/1250574631716585473/PR_y_0oy_normal.jpg</v>
      </c>
      <c r="W18" s="87">
        <v>44673.85224537037</v>
      </c>
      <c r="X18" s="93">
        <v>44673</v>
      </c>
      <c r="Y18" s="91" t="s">
        <v>252</v>
      </c>
      <c r="Z18" s="89" t="str">
        <f>HYPERLINK("https://twitter.com/#!/heysocialgood/status/1517600939091238913")</f>
        <v>https://twitter.com/#!/heysocialgood/status/1517600939091238913</v>
      </c>
      <c r="AA18" s="85"/>
      <c r="AB18" s="85"/>
      <c r="AC18" s="91" t="s">
        <v>261</v>
      </c>
      <c r="AD18" s="85"/>
      <c r="AE18" s="85" t="b">
        <v>0</v>
      </c>
      <c r="AF18" s="85">
        <v>0</v>
      </c>
      <c r="AG18" s="91" t="s">
        <v>265</v>
      </c>
      <c r="AH18" s="85" t="b">
        <v>0</v>
      </c>
      <c r="AI18" s="85" t="s">
        <v>267</v>
      </c>
      <c r="AJ18" s="85"/>
      <c r="AK18" s="91" t="s">
        <v>265</v>
      </c>
      <c r="AL18" s="85" t="b">
        <v>0</v>
      </c>
      <c r="AM18" s="85">
        <v>1</v>
      </c>
      <c r="AN18" s="91" t="s">
        <v>260</v>
      </c>
      <c r="AO18" s="91" t="s">
        <v>271</v>
      </c>
      <c r="AP18" s="85" t="b">
        <v>0</v>
      </c>
      <c r="AQ18" s="91" t="s">
        <v>260</v>
      </c>
      <c r="AR18" s="85" t="s">
        <v>176</v>
      </c>
      <c r="AS18" s="85">
        <v>0</v>
      </c>
      <c r="AT18" s="85">
        <v>0</v>
      </c>
      <c r="AU18" s="85"/>
      <c r="AV18" s="85"/>
      <c r="AW18" s="85"/>
      <c r="AX18" s="85"/>
      <c r="AY18" s="85"/>
      <c r="AZ18" s="85"/>
      <c r="BA18" s="85"/>
      <c r="BB18" s="85"/>
      <c r="BC18">
        <v>1</v>
      </c>
      <c r="BD18" s="84" t="str">
        <f>REPLACE(INDEX(GroupVertices[Group],MATCH(Edges11[[#This Row],[Vertex 1]],GroupVertices[Vertex],0)),1,1,"")</f>
        <v>1</v>
      </c>
      <c r="BE18" s="84" t="str">
        <f>REPLACE(INDEX(GroupVertices[Group],MATCH(Edges11[[#This Row],[Vertex 2]],GroupVertices[Vertex],0)),1,1,"")</f>
        <v>1</v>
      </c>
    </row>
    <row r="19" spans="1:57" ht="15">
      <c r="A19" s="83" t="s">
        <v>217</v>
      </c>
      <c r="B19" s="83" t="s">
        <v>216</v>
      </c>
      <c r="C19" s="54"/>
      <c r="D19" s="55"/>
      <c r="E19" s="67"/>
      <c r="F19" s="56"/>
      <c r="G19" s="54"/>
      <c r="H19" s="58"/>
      <c r="I19" s="57"/>
      <c r="J19" s="57"/>
      <c r="K19" s="36" t="s">
        <v>66</v>
      </c>
      <c r="L19" s="82">
        <v>19</v>
      </c>
      <c r="M19" s="82"/>
      <c r="N19" s="64"/>
      <c r="O19" s="85" t="s">
        <v>226</v>
      </c>
      <c r="P19" s="87">
        <v>44673.85224537037</v>
      </c>
      <c r="Q19" s="85" t="s">
        <v>233</v>
      </c>
      <c r="R19" s="85"/>
      <c r="S19" s="85"/>
      <c r="T19" s="91" t="s">
        <v>243</v>
      </c>
      <c r="U19" s="85"/>
      <c r="V19" s="89" t="str">
        <f>HYPERLINK("http://pbs.twimg.com/profile_images/1250574631716585473/PR_y_0oy_normal.jpg")</f>
        <v>http://pbs.twimg.com/profile_images/1250574631716585473/PR_y_0oy_normal.jpg</v>
      </c>
      <c r="W19" s="87">
        <v>44673.85224537037</v>
      </c>
      <c r="X19" s="93">
        <v>44673</v>
      </c>
      <c r="Y19" s="91" t="s">
        <v>252</v>
      </c>
      <c r="Z19" s="89" t="str">
        <f>HYPERLINK("https://twitter.com/#!/heysocialgood/status/1517600939091238913")</f>
        <v>https://twitter.com/#!/heysocialgood/status/1517600939091238913</v>
      </c>
      <c r="AA19" s="85"/>
      <c r="AB19" s="85"/>
      <c r="AC19" s="91" t="s">
        <v>261</v>
      </c>
      <c r="AD19" s="85"/>
      <c r="AE19" s="85" t="b">
        <v>0</v>
      </c>
      <c r="AF19" s="85">
        <v>0</v>
      </c>
      <c r="AG19" s="91" t="s">
        <v>265</v>
      </c>
      <c r="AH19" s="85" t="b">
        <v>0</v>
      </c>
      <c r="AI19" s="85" t="s">
        <v>267</v>
      </c>
      <c r="AJ19" s="85"/>
      <c r="AK19" s="91" t="s">
        <v>265</v>
      </c>
      <c r="AL19" s="85" t="b">
        <v>0</v>
      </c>
      <c r="AM19" s="85">
        <v>1</v>
      </c>
      <c r="AN19" s="91" t="s">
        <v>260</v>
      </c>
      <c r="AO19" s="91" t="s">
        <v>271</v>
      </c>
      <c r="AP19" s="85" t="b">
        <v>0</v>
      </c>
      <c r="AQ19" s="91" t="s">
        <v>260</v>
      </c>
      <c r="AR19" s="85" t="s">
        <v>176</v>
      </c>
      <c r="AS19" s="85">
        <v>0</v>
      </c>
      <c r="AT19" s="85">
        <v>0</v>
      </c>
      <c r="AU19" s="85"/>
      <c r="AV19" s="85"/>
      <c r="AW19" s="85"/>
      <c r="AX19" s="85"/>
      <c r="AY19" s="85"/>
      <c r="AZ19" s="85"/>
      <c r="BA19" s="85"/>
      <c r="BB19" s="85"/>
      <c r="BC19">
        <v>1</v>
      </c>
      <c r="BD19" s="84" t="str">
        <f>REPLACE(INDEX(GroupVertices[Group],MATCH(Edges11[[#This Row],[Vertex 1]],GroupVertices[Vertex],0)),1,1,"")</f>
        <v>1</v>
      </c>
      <c r="BE19" s="84" t="str">
        <f>REPLACE(INDEX(GroupVertices[Group],MATCH(Edges11[[#This Row],[Vertex 2]],GroupVertices[Vertex],0)),1,1,"")</f>
        <v>1</v>
      </c>
    </row>
    <row r="20" spans="1:57" ht="15">
      <c r="A20" s="83" t="s">
        <v>218</v>
      </c>
      <c r="B20" s="83" t="s">
        <v>218</v>
      </c>
      <c r="C20" s="54"/>
      <c r="D20" s="55"/>
      <c r="E20" s="67"/>
      <c r="F20" s="56"/>
      <c r="G20" s="54"/>
      <c r="H20" s="58"/>
      <c r="I20" s="57"/>
      <c r="J20" s="57"/>
      <c r="K20" s="36" t="s">
        <v>65</v>
      </c>
      <c r="L20" s="82">
        <v>20</v>
      </c>
      <c r="M20" s="82"/>
      <c r="N20" s="64"/>
      <c r="O20" s="85" t="s">
        <v>176</v>
      </c>
      <c r="P20" s="87">
        <v>44675.43481481481</v>
      </c>
      <c r="Q20" s="85" t="s">
        <v>234</v>
      </c>
      <c r="R20" s="85"/>
      <c r="S20" s="85"/>
      <c r="T20" s="91" t="s">
        <v>244</v>
      </c>
      <c r="U20" s="85"/>
      <c r="V20" s="89" t="str">
        <f>HYPERLINK("http://pbs.twimg.com/profile_images/1426924675125239822/PeVTAwoZ_normal.jpg")</f>
        <v>http://pbs.twimg.com/profile_images/1426924675125239822/PeVTAwoZ_normal.jpg</v>
      </c>
      <c r="W20" s="87">
        <v>44675.43481481481</v>
      </c>
      <c r="X20" s="93">
        <v>44675</v>
      </c>
      <c r="Y20" s="91" t="s">
        <v>253</v>
      </c>
      <c r="Z20" s="89" t="str">
        <f>HYPERLINK("https://twitter.com/#!/mitconofficial/status/1518174443939393537")</f>
        <v>https://twitter.com/#!/mitconofficial/status/1518174443939393537</v>
      </c>
      <c r="AA20" s="85"/>
      <c r="AB20" s="85"/>
      <c r="AC20" s="91" t="s">
        <v>262</v>
      </c>
      <c r="AD20" s="91" t="s">
        <v>264</v>
      </c>
      <c r="AE20" s="85" t="b">
        <v>0</v>
      </c>
      <c r="AF20" s="85">
        <v>0</v>
      </c>
      <c r="AG20" s="91" t="s">
        <v>266</v>
      </c>
      <c r="AH20" s="85" t="b">
        <v>0</v>
      </c>
      <c r="AI20" s="85" t="s">
        <v>269</v>
      </c>
      <c r="AJ20" s="85"/>
      <c r="AK20" s="91" t="s">
        <v>265</v>
      </c>
      <c r="AL20" s="85" t="b">
        <v>0</v>
      </c>
      <c r="AM20" s="85">
        <v>0</v>
      </c>
      <c r="AN20" s="91" t="s">
        <v>265</v>
      </c>
      <c r="AO20" s="91" t="s">
        <v>272</v>
      </c>
      <c r="AP20" s="85" t="b">
        <v>0</v>
      </c>
      <c r="AQ20" s="91" t="s">
        <v>264</v>
      </c>
      <c r="AR20" s="85" t="s">
        <v>176</v>
      </c>
      <c r="AS20" s="85">
        <v>0</v>
      </c>
      <c r="AT20" s="85">
        <v>0</v>
      </c>
      <c r="AU20" s="85"/>
      <c r="AV20" s="85"/>
      <c r="AW20" s="85"/>
      <c r="AX20" s="85"/>
      <c r="AY20" s="85"/>
      <c r="AZ20" s="85"/>
      <c r="BA20" s="85"/>
      <c r="BB20" s="85"/>
      <c r="BC20">
        <v>1</v>
      </c>
      <c r="BD20" s="84" t="str">
        <f>REPLACE(INDEX(GroupVertices[Group],MATCH(Edges11[[#This Row],[Vertex 1]],GroupVertices[Vertex],0)),1,1,"")</f>
        <v>2</v>
      </c>
      <c r="BE20"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v>
      </c>
      <c r="K7" s="13" t="s">
        <v>345</v>
      </c>
    </row>
    <row r="8" spans="1:11" ht="409.5">
      <c r="A8"/>
      <c r="B8">
        <v>2</v>
      </c>
      <c r="C8">
        <v>2</v>
      </c>
      <c r="D8" t="s">
        <v>61</v>
      </c>
      <c r="E8" t="s">
        <v>61</v>
      </c>
      <c r="H8" t="s">
        <v>73</v>
      </c>
      <c r="J8" t="s">
        <v>346</v>
      </c>
      <c r="K8" s="13" t="s">
        <v>347</v>
      </c>
    </row>
    <row r="9" spans="1:11" ht="409.5">
      <c r="A9"/>
      <c r="B9">
        <v>3</v>
      </c>
      <c r="C9">
        <v>4</v>
      </c>
      <c r="D9" t="s">
        <v>62</v>
      </c>
      <c r="E9" t="s">
        <v>62</v>
      </c>
      <c r="H9" t="s">
        <v>74</v>
      </c>
      <c r="J9" t="s">
        <v>348</v>
      </c>
      <c r="K9" s="13" t="s">
        <v>349</v>
      </c>
    </row>
    <row r="10" spans="1:11" ht="409.5">
      <c r="A10"/>
      <c r="B10">
        <v>4</v>
      </c>
      <c r="D10" t="s">
        <v>63</v>
      </c>
      <c r="E10" t="s">
        <v>63</v>
      </c>
      <c r="H10" t="s">
        <v>75</v>
      </c>
      <c r="J10" t="s">
        <v>350</v>
      </c>
      <c r="K10" s="13" t="s">
        <v>351</v>
      </c>
    </row>
    <row r="11" spans="1:11" ht="15">
      <c r="A11"/>
      <c r="B11">
        <v>5</v>
      </c>
      <c r="D11" t="s">
        <v>46</v>
      </c>
      <c r="E11">
        <v>1</v>
      </c>
      <c r="H11" t="s">
        <v>76</v>
      </c>
      <c r="J11" t="s">
        <v>352</v>
      </c>
      <c r="K11" t="s">
        <v>353</v>
      </c>
    </row>
    <row r="12" spans="1:11" ht="15">
      <c r="A12"/>
      <c r="B12"/>
      <c r="D12" t="s">
        <v>64</v>
      </c>
      <c r="E12">
        <v>2</v>
      </c>
      <c r="H12">
        <v>0</v>
      </c>
      <c r="J12" t="s">
        <v>354</v>
      </c>
      <c r="K12" t="s">
        <v>355</v>
      </c>
    </row>
    <row r="13" spans="1:11" ht="15">
      <c r="A13"/>
      <c r="B13"/>
      <c r="D13">
        <v>1</v>
      </c>
      <c r="E13">
        <v>3</v>
      </c>
      <c r="H13">
        <v>1</v>
      </c>
      <c r="J13" t="s">
        <v>356</v>
      </c>
      <c r="K13" t="s">
        <v>357</v>
      </c>
    </row>
    <row r="14" spans="4:11" ht="15">
      <c r="D14">
        <v>2</v>
      </c>
      <c r="E14">
        <v>4</v>
      </c>
      <c r="H14">
        <v>2</v>
      </c>
      <c r="J14" t="s">
        <v>358</v>
      </c>
      <c r="K14" t="s">
        <v>359</v>
      </c>
    </row>
    <row r="15" spans="4:11" ht="15">
      <c r="D15">
        <v>3</v>
      </c>
      <c r="E15">
        <v>5</v>
      </c>
      <c r="H15">
        <v>3</v>
      </c>
      <c r="J15" t="s">
        <v>360</v>
      </c>
      <c r="K15" t="s">
        <v>361</v>
      </c>
    </row>
    <row r="16" spans="4:11" ht="15">
      <c r="D16">
        <v>4</v>
      </c>
      <c r="E16">
        <v>6</v>
      </c>
      <c r="H16">
        <v>4</v>
      </c>
      <c r="J16" t="s">
        <v>362</v>
      </c>
      <c r="K16" t="s">
        <v>363</v>
      </c>
    </row>
    <row r="17" spans="4:11" ht="15">
      <c r="D17">
        <v>5</v>
      </c>
      <c r="E17">
        <v>7</v>
      </c>
      <c r="H17">
        <v>5</v>
      </c>
      <c r="J17" t="s">
        <v>364</v>
      </c>
      <c r="K17" t="s">
        <v>365</v>
      </c>
    </row>
    <row r="18" spans="4:11" ht="15">
      <c r="D18">
        <v>6</v>
      </c>
      <c r="E18">
        <v>8</v>
      </c>
      <c r="H18">
        <v>6</v>
      </c>
      <c r="J18" t="s">
        <v>366</v>
      </c>
      <c r="K18" t="s">
        <v>367</v>
      </c>
    </row>
    <row r="19" spans="4:11" ht="15">
      <c r="D19">
        <v>7</v>
      </c>
      <c r="E19">
        <v>9</v>
      </c>
      <c r="H19">
        <v>7</v>
      </c>
      <c r="J19" t="s">
        <v>368</v>
      </c>
      <c r="K19" t="s">
        <v>369</v>
      </c>
    </row>
    <row r="20" spans="4:11" ht="15">
      <c r="D20">
        <v>8</v>
      </c>
      <c r="H20">
        <v>8</v>
      </c>
      <c r="J20" t="s">
        <v>370</v>
      </c>
      <c r="K20" t="s">
        <v>371</v>
      </c>
    </row>
    <row r="21" spans="4:11" ht="409.5">
      <c r="D21">
        <v>9</v>
      </c>
      <c r="H21">
        <v>9</v>
      </c>
      <c r="J21" t="s">
        <v>372</v>
      </c>
      <c r="K21" s="13" t="s">
        <v>373</v>
      </c>
    </row>
    <row r="22" spans="4:11" ht="409.5">
      <c r="D22">
        <v>10</v>
      </c>
      <c r="J22" t="s">
        <v>374</v>
      </c>
      <c r="K22" s="13" t="s">
        <v>375</v>
      </c>
    </row>
    <row r="23" spans="4:11" ht="409.5">
      <c r="D23">
        <v>11</v>
      </c>
      <c r="J23" t="s">
        <v>376</v>
      </c>
      <c r="K23" s="13" t="s">
        <v>399</v>
      </c>
    </row>
    <row r="24" spans="10:11" ht="409.5">
      <c r="J24" t="s">
        <v>377</v>
      </c>
      <c r="K24" s="13" t="s">
        <v>398</v>
      </c>
    </row>
    <row r="25" spans="10:11" ht="15">
      <c r="J25" t="s">
        <v>378</v>
      </c>
      <c r="K25" t="b">
        <v>0</v>
      </c>
    </row>
    <row r="26" spans="10:11" ht="15">
      <c r="J26" t="s">
        <v>396</v>
      </c>
      <c r="K26" t="s">
        <v>397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392</v>
      </c>
      <c r="B25" t="s">
        <v>391</v>
      </c>
    </row>
    <row r="26" spans="1:2" ht="15">
      <c r="A26" s="123">
        <v>44665.75038194445</v>
      </c>
      <c r="B26" s="3">
        <v>1</v>
      </c>
    </row>
    <row r="27" spans="1:2" ht="15">
      <c r="A27" s="123">
        <v>44666.75258101852</v>
      </c>
      <c r="B27" s="3">
        <v>1</v>
      </c>
    </row>
    <row r="28" spans="1:2" ht="15">
      <c r="A28" s="123">
        <v>44672.56810185185</v>
      </c>
      <c r="B28" s="3">
        <v>1</v>
      </c>
    </row>
    <row r="29" spans="1:2" ht="15">
      <c r="A29" s="123">
        <v>44672.743472222224</v>
      </c>
      <c r="B29" s="3">
        <v>1</v>
      </c>
    </row>
    <row r="30" spans="1:2" ht="15">
      <c r="A30" s="123">
        <v>44673.29738425926</v>
      </c>
      <c r="B30" s="3">
        <v>1</v>
      </c>
    </row>
    <row r="31" spans="1:2" ht="15">
      <c r="A31" s="123">
        <v>44673.6078125</v>
      </c>
      <c r="B31" s="3">
        <v>5</v>
      </c>
    </row>
    <row r="32" spans="1:2" ht="15">
      <c r="A32" s="123">
        <v>44673.7484837963</v>
      </c>
      <c r="B32" s="3">
        <v>1</v>
      </c>
    </row>
    <row r="33" spans="1:2" ht="15">
      <c r="A33" s="123">
        <v>44673.85224537037</v>
      </c>
      <c r="B33" s="3">
        <v>6</v>
      </c>
    </row>
    <row r="34" spans="1:2" ht="15">
      <c r="A34" s="123">
        <v>44675.43481481481</v>
      </c>
      <c r="B34" s="3">
        <v>1</v>
      </c>
    </row>
    <row r="35" spans="1:2" ht="15">
      <c r="A35" s="123" t="s">
        <v>393</v>
      </c>
      <c r="B35"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2022-04-26T03:39:39Z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