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<sst xmlns="http://schemas.openxmlformats.org/spreadsheetml/2006/main" count="633" uniqueCount="343">
  <si>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</si>
  <si>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</si>
  <si>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</si>
  <si>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</si>
  <si>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</si>
  <si>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</si>
  <si>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</si>
  <si>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</si>
  <si>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</si>
  <si>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</si>
  <si>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</si>
  <si>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</si>
  <si>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</si>
  <si>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</si>
  <si>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</si>
  <si>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</si>
  <si>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</si>
  <si>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</si>
  <si>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</si>
  <si>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</si>
  <si>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</si>
  <si>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</si>
  <si>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</si>
  <si>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</si>
  <si>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</si>
  <si>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</si>
  <si>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</si>
  <si>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</si>
  <si>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</si>
  <si>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</si>
  <si>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</si>
  <si>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</si>
  <si>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</si>
  <si>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</si>
  <si>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</si>
  <si>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</si>
  <si>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</si>
  <si>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</si>
  <si>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</si>
  <si>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</si>
  <si>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</si>
  <si>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</si>
  <si>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</si>
  <si>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</si>
  <si>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</si>
  <si>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</si>
  <si>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</si>
  <si>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</si>
  <si>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</si>
  <si>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</si>
  <si>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</si>
  <si>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</si>
  <si>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</si>
  <si>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</si>
  <si>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</si>
  <si>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</si>
  <si>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</si>
  <si>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</si>
  <si>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</si>
  <si>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</si>
  <si>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</si>
  <si>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</si>
  <si>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</si>
  <si>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</si>
  <si>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</si>
  <si>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</si>
  <si>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</si>
  <si>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</si>
  <si>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</si>
  <si>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</si>
  <si>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</si>
  <si>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</si>
  <si>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</si>
  <si>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</si>
  <si>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</si>
  <si>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</si>
  <si>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</si>
  <si>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</si>
  <si>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</si>
  <si>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</si>
  <si>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</si>
  <si>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</si>
  <si>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</si>
  <si>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</si>
  <si>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</si>
  <si>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</si>
  <si>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</si>
  <si>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</si>
  <si>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</si>
  <si>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</si>
  <si>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</si>
  <si>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</si>
  <si>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</si>
  <si>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</si>
  <si>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</si>
  <si>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</si>
  <si>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</si>
  <si>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</si>
  <si>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</si>
  <si>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</si>
  <si>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</si>
  <si>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</si>
  <si>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</si>
  <si>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</si>
  <si>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</si>
  <si>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</si>
  <si>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</si>
  <si>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</si>
  <si>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</si>
  <si>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</si>
  <si>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</si>
  <si>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</si>
  <si>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</si>
  <si>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</si>
  <si>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</si>
  <si>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</si>
  <si>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</si>
  <si>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</si>
  <si>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</si>
  <si>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</si>
  <si>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</si>
  <si>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</si>
  <si>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</si>
  <si>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</si>
  <si>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</si>
  <si>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</si>
  <si>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</si>
  <si>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</si>
  <si>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</si>
  <si>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</si>
  <si>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</si>
  <si>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</si>
  <si>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</si>
  <si>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</si>
  <si>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</si>
  <si>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</si>
  <si>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</si>
  <si>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</si>
  <si>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</si>
  <si>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</si>
  <si>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</si>
  <si>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</si>
  <si>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</si>
  <si>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</si>
  <si>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</si>
  <si>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</si>
  <si>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</si>
  <si>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</si>
  <si>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</si>
  <si>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</si>
  <si>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</si>
  <si>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</si>
  <si>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</si>
  <si>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</si>
  <si>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</si>
  <si>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</si>
  <si>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</si>
  <si>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</si>
  <si>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</si>
  <si>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</si>
  <si>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</si>
  <si>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</si>
  <si>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</si>
  <si>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</si>
  <si>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</si>
  <si>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</si>
  <si>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</si>
  <si>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</si>
  <si>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</si>
  <si>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</si>
  <si>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</si>
  <si>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</si>
  <si>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</si>
  <si>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</si>
  <si>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</si>
  <si>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</si>
  <si>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</si>
  <si>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</si>
  <si>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</si>
  <si>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</si>
  <si>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</si>
  <si>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</si>
  <si>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</si>
  <si>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</si>
  <si>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</si>
  <si>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</si>
  <si>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</si>
  <si>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</si>
  <si>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</si>
  <si>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</si>
  <si>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</si>
  <si>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</si>
  <si>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</si>
  <si>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</si>
  <si>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</si>
  <si>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</si>
  <si>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</si>
  <si>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</si>
  <si>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</si>
  <si>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</si>
  <si>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</si>
  <si>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</si>
  <si>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</si>
  <si>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</si>
  <si>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</si>
  <si>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</si>
  <si>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</si>
  <si>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</si>
  <si>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</si>
  <si>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</si>
  <si>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</si>
  <si>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</si>
  <si>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</si>
  <si>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</si>
  <si>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prisus</t>
  </si>
  <si>
    <t>queenofmetrics</t>
  </si>
  <si>
    <t>nortonutilities</t>
  </si>
  <si>
    <t>linkedin</t>
  </si>
  <si>
    <t>Retweet</t>
  </si>
  <si>
    <t>Mentions</t>
  </si>
  <si>
    <t>MentionsInRetweet</t>
  </si>
  <si>
    <t>RT @queenofmetrics: If you're trying to figure out the answer to the "attribution" question and want answers from the best in the business,…</t>
  </si>
  <si>
    <t>Anyone have a better alternative to @nortonutilities? I've had it with their continuous bombardment of ads and popups. lesson to #prmeasure and #smmeasure -- you need to slap your marketing folks upside the head if they are losing customers by being overly aggressive</t>
  </si>
  <si>
    <t>The latest issue of The Measurement Advisor is out today! #measurepr #smmeasure  https://t.co/IDRNQowDBN via @LinkedIn</t>
  </si>
  <si>
    <t>If you're trying to figure out the answer to the "attribution" question and want answers from the best in the business, you need to join me for the Summit on the Future of Measurement October 6-7th, https://t.co/Uud9E13HxX #prmeasure #smmeasure https://t.co/HA4en4U68Y</t>
  </si>
  <si>
    <t>Very honored to be in such good company on Commetric's PR Measurement Twitter Influencer Index 2022 https://t.co/D2cBviLnxu #measurepr #smmeasure</t>
  </si>
  <si>
    <t>linkedin.com</t>
  </si>
  <si>
    <t>painepublishing.com</t>
  </si>
  <si>
    <t>commetric.com</t>
  </si>
  <si>
    <t>prmeasure smmeasure</t>
  </si>
  <si>
    <t>measurepr smmeasure</t>
  </si>
  <si>
    <t>21:15:22</t>
  </si>
  <si>
    <t>15:47:22</t>
  </si>
  <si>
    <t>21:30:43</t>
  </si>
  <si>
    <t>20:59:15</t>
  </si>
  <si>
    <t>15:53:04</t>
  </si>
  <si>
    <t>1570521681273434113</t>
  </si>
  <si>
    <t>1562466603664818177</t>
  </si>
  <si>
    <t>1572699870972059653</t>
  </si>
  <si>
    <t>1570517625154961408</t>
  </si>
  <si>
    <t>1593633397536079878</t>
  </si>
  <si>
    <t/>
  </si>
  <si>
    <t>en</t>
  </si>
  <si>
    <t>Twitter for iPhone</t>
  </si>
  <si>
    <t>Twitter Web App</t>
  </si>
  <si>
    <t>Keyhole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</si>
  <si>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</si>
  <si>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</si>
  <si>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</si>
  <si>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</si>
  <si>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</si>
  <si>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</si>
  <si>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</si>
  <si>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</si>
  <si>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</si>
  <si>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</si>
  <si>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</si>
  <si>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</si>
  <si>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</si>
  <si>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</si>
  <si>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</si>
  <si>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</si>
  <si>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</si>
  <si>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</si>
  <si>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</si>
  <si>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</si>
  <si>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</si>
  <si>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</si>
  <si>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Katie Delahaye Paine</t>
  </si>
  <si>
    <t>Norton</t>
  </si>
  <si>
    <t>LinkedIn</t>
  </si>
  <si>
    <t>Michelle Garrett (she/her)</t>
  </si>
  <si>
    <t>1196381</t>
  </si>
  <si>
    <t>1254321890459598849</t>
  </si>
  <si>
    <t>13058772</t>
  </si>
  <si>
    <t>28384075</t>
  </si>
  <si>
    <t>I've been called The Queen Of Measurement, but I prefer Seshat, the Goddess</t>
  </si>
  <si>
    <t>Most effective AntiVirus</t>
  </si>
  <si>
    <t>With your community by your side, there’s no telling where your next small steps could lead. #InItTogether (@LinkedInHelp for customer service)</t>
  </si>
  <si>
    <t>PR/writer gal. B2B PR consultant. Freelance writer. Journalism enthusiast. Marketing. Manufacturing. Tech. #FreelanceChat host. Co-host #PRLunchHour on Spaces.</t>
  </si>
  <si>
    <t>Durham, NH</t>
  </si>
  <si>
    <t>Anywhere</t>
  </si>
  <si>
    <t>Sunnyvale, CA</t>
  </si>
  <si>
    <t>Columbus, OH</t>
  </si>
  <si>
    <t>Open Twitter Page for This Person</t>
  </si>
  <si>
    <t>queenofmetrics
Very honored to be in such good
company on Commetric's PR Measurement
Twitter Influencer Index 2022 https://t.co/D2cBviLnxu
#measurepr #smmeasure</t>
  </si>
  <si>
    <t xml:space="preserve">nortonutilities
</t>
  </si>
  <si>
    <t xml:space="preserve">linkedin
</t>
  </si>
  <si>
    <t>prisus
RT @queenofmetrics: If you're trying
to figure out the answer to the
"attribution" question and want
answers from the best in the business,…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</si>
  <si>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</si>
  <si>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</si>
  <si>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</si>
  <si>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</si>
  <si>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</si>
  <si>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</si>
  <si>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</si>
  <si>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</si>
  <si>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</si>
  <si>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</si>
  <si>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</si>
  <si>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</si>
  <si>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</si>
  <si>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</si>
  <si>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</si>
  <si>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</si>
  <si>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</si>
  <si>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</si>
  <si>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</si>
  <si>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</si>
  <si>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</si>
  <si>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</si>
  <si>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</si>
  <si>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</si>
  <si>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</si>
  <si>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</si>
  <si>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</si>
  <si>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</si>
  <si>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</si>
  <si>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</si>
  <si>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</si>
  <si>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</si>
  <si>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</si>
  <si>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</si>
  <si>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</si>
  <si>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</si>
  <si>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</si>
  <si>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</si>
  <si>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</si>
  <si>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</si>
  <si>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</si>
  <si>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</si>
  <si>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</si>
  <si>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</si>
  <si>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https://www.linkedin.com/pulse/future-communications-measurement-looks-pretty-damn-bright-paine https://painepublishing.com/summit2022-2/ https://commetric.com/pr-measurement-twitter-influencer-index-2022/</t>
  </si>
  <si>
    <t>Count of Tweet Date (UTC)</t>
  </si>
  <si>
    <t>Row Labels</t>
  </si>
  <si>
    <t>Grand Total</t>
  </si>
  <si>
    <t>128, 128, 128</t>
  </si>
  <si>
    <t>Red</t>
  </si>
  <si>
    <t>Autofill Workbook Results</t>
  </si>
  <si>
    <t>Edge Weight▓1▓1▓0▓True▓Gray▓Red▓▓Edge Weight▓1▓1▓0▓3▓10▓False▓Edge Weight▓1▓1▓0▓35▓12▓False▓▓0▓0▓0▓True▓Black▓Black▓▓▓0▓0▓0▓0▓0▓False▓▓0▓0▓0▓0▓0▓False▓▓0▓0▓0▓0▓0▓False▓▓0▓0▓0▓0▓0▓False</t>
  </si>
  <si>
    <t>GraphSource░GraphServerTwitterSearch▓GraphTerm░smmeasure▓ImportDescription░The graph represents a network of 4 Twitter users whose tweets in the requested range contained "smmeasure", or who were replied to or mentioned in those tweets.  The network was obtained from the NodeXL Graph Server on Thursday, 01 December 2022 at 13:59 UTC.
The requested start date was Thursday, 01 December 2022 at 01:01 UTC and the maximum number of tweets (going backward in time) was 7,500.
The tweets in the network were tweeted over the 86-day, 0-hour, 5-minute period from Wednesday, 24 August 2022 at 15:47 UTC to Friday, 18 November 2022 at 15:53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</si>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</sst>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581883"/>
        <c:axId val="6801492"/>
      </c:barChart>
      <c:catAx>
        <c:axId val="305818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01492"/>
        <c:crosses val="autoZero"/>
        <c:auto val="1"/>
        <c:lblOffset val="100"/>
        <c:noMultiLvlLbl val="0"/>
      </c:catAx>
      <c:valAx>
        <c:axId val="680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1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8/24/2022 15:47</c:v>
                </c:pt>
                <c:pt idx="1">
                  <c:v>9/15/2022 20:59</c:v>
                </c:pt>
                <c:pt idx="2">
                  <c:v>9/15/2022 21:15</c:v>
                </c:pt>
                <c:pt idx="3">
                  <c:v>9/21/2022 21:30</c:v>
                </c:pt>
                <c:pt idx="4">
                  <c:v>11/18/2022 15:53</c:v>
                </c:pt>
              </c:strCache>
            </c:strRef>
          </c:cat>
          <c:val>
            <c:numRef>
              <c:f>'Time Series'!$B$26:$B$31</c:f>
              <c:numCache>
                <c:formatCode>General</c:formatCode>
                <c:ptCount val="5"/>
                <c:pt idx="0">
                  <c:v>1</c:v>
                </c:pt>
                <c:pt idx="1">
                  <c:v>1</c:v>
                </c:pt>
                <c:pt idx="2">
                  <c:v>2</c:v>
                </c:pt>
                <c:pt idx="3">
                  <c:v>1</c:v>
                </c:pt>
                <c:pt idx="4">
                  <c:v>1</c:v>
                </c:pt>
              </c:numCache>
            </c:numRef>
          </c:val>
        </c:ser>
        <c:axId val="5022533"/>
        <c:axId val="45202798"/>
      </c:barChart>
      <c:catAx>
        <c:axId val="5022533"/>
        <c:scaling>
          <c:orientation val="minMax"/>
        </c:scaling>
        <c:axPos val="b"/>
        <c:delete val="0"/>
        <c:numFmt formatCode="General" sourceLinked="1"/>
        <c:majorTickMark val="out"/>
        <c:minorTickMark val="none"/>
        <c:tickLblPos val="nextTo"/>
        <c:crossAx val="45202798"/>
        <c:crosses val="autoZero"/>
        <c:auto val="1"/>
        <c:lblOffset val="100"/>
        <c:noMultiLvlLbl val="0"/>
      </c:catAx>
      <c:valAx>
        <c:axId val="45202798"/>
        <c:scaling>
          <c:orientation val="minMax"/>
        </c:scaling>
        <c:axPos val="l"/>
        <c:majorGridlines/>
        <c:delete val="0"/>
        <c:numFmt formatCode="General" sourceLinked="1"/>
        <c:majorTickMark val="out"/>
        <c:minorTickMark val="none"/>
        <c:tickLblPos val="nextTo"/>
        <c:crossAx val="5022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213429"/>
        <c:axId val="14049950"/>
      </c:barChart>
      <c:catAx>
        <c:axId val="61213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049950"/>
        <c:crosses val="autoZero"/>
        <c:auto val="1"/>
        <c:lblOffset val="100"/>
        <c:noMultiLvlLbl val="0"/>
      </c:catAx>
      <c:valAx>
        <c:axId val="1404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340687"/>
        <c:axId val="64304136"/>
      </c:barChart>
      <c:catAx>
        <c:axId val="593406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304136"/>
        <c:crosses val="autoZero"/>
        <c:auto val="1"/>
        <c:lblOffset val="100"/>
        <c:noMultiLvlLbl val="0"/>
      </c:catAx>
      <c:valAx>
        <c:axId val="6430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0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866313"/>
        <c:axId val="41252498"/>
      </c:barChart>
      <c:catAx>
        <c:axId val="418663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52498"/>
        <c:crosses val="autoZero"/>
        <c:auto val="1"/>
        <c:lblOffset val="100"/>
        <c:noMultiLvlLbl val="0"/>
      </c:catAx>
      <c:valAx>
        <c:axId val="41252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66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28163"/>
        <c:axId val="53118012"/>
      </c:barChart>
      <c:catAx>
        <c:axId val="357281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18012"/>
        <c:crosses val="autoZero"/>
        <c:auto val="1"/>
        <c:lblOffset val="100"/>
        <c:noMultiLvlLbl val="0"/>
      </c:catAx>
      <c:valAx>
        <c:axId val="5311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8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00061"/>
        <c:axId val="7591686"/>
      </c:barChart>
      <c:catAx>
        <c:axId val="8300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91686"/>
        <c:crosses val="autoZero"/>
        <c:auto val="1"/>
        <c:lblOffset val="100"/>
        <c:noMultiLvlLbl val="0"/>
      </c:catAx>
      <c:valAx>
        <c:axId val="7591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16311"/>
        <c:axId val="10946800"/>
      </c:barChart>
      <c:catAx>
        <c:axId val="12163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946800"/>
        <c:crosses val="autoZero"/>
        <c:auto val="1"/>
        <c:lblOffset val="100"/>
        <c:noMultiLvlLbl val="0"/>
      </c:catAx>
      <c:valAx>
        <c:axId val="10946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412337"/>
        <c:axId val="14275578"/>
      </c:barChart>
      <c:catAx>
        <c:axId val="314123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275578"/>
        <c:crosses val="autoZero"/>
        <c:auto val="1"/>
        <c:lblOffset val="100"/>
        <c:noMultiLvlLbl val="0"/>
      </c:catAx>
      <c:valAx>
        <c:axId val="14275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1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371339"/>
        <c:axId val="15471140"/>
      </c:barChart>
      <c:catAx>
        <c:axId val="61371339"/>
        <c:scaling>
          <c:orientation val="minMax"/>
        </c:scaling>
        <c:axPos val="b"/>
        <c:delete val="1"/>
        <c:majorTickMark val="out"/>
        <c:minorTickMark val="none"/>
        <c:tickLblPos val="none"/>
        <c:crossAx val="15471140"/>
        <c:crosses val="autoZero"/>
        <c:auto val="1"/>
        <c:lblOffset val="100"/>
        <c:noMultiLvlLbl val="0"/>
      </c:catAx>
      <c:valAx>
        <c:axId val="15471140"/>
        <c:scaling>
          <c:orientation val="minMax"/>
        </c:scaling>
        <c:axPos val="l"/>
        <c:delete val="1"/>
        <c:majorTickMark val="out"/>
        <c:minorTickMark val="none"/>
        <c:tickLblPos val="none"/>
        <c:crossAx val="61371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prmeasure smmeasure"/>
        <s v="measurepr smmea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9-15T21:15:22.000"/>
        <d v="2022-08-24T15:47:22.000"/>
        <d v="2022-09-21T21:30:43.000"/>
        <d v="2022-09-15T20:59:15.000"/>
        <d v="2022-11-18T15:53: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prisus"/>
    <s v="queenofmetrics"/>
    <m/>
    <m/>
    <m/>
    <m/>
    <m/>
    <m/>
    <m/>
    <m/>
    <s v="No"/>
    <n v="3"/>
    <m/>
    <m/>
    <x v="0"/>
    <d v="2022-09-15T21:15:22.000"/>
    <s v="RT @queenofmetrics: If you're trying to figure out the answer to the &quot;attribution&quot; question and want answers from the best in the business,…"/>
    <m/>
    <m/>
    <x v="0"/>
    <m/>
    <s v="http://pbs.twimg.com/profile_images/940935699183947776/-BrVXs4c_normal.jpg"/>
    <x v="0"/>
    <d v="2022-09-15T00:00:00.000"/>
    <s v="21:15:22"/>
    <s v="https://twitter.com/#!/prisus/status/1570521681273434113"/>
    <m/>
    <m/>
    <s v="1570521681273434113"/>
    <m/>
    <b v="0"/>
    <n v="0"/>
    <s v=""/>
    <b v="0"/>
    <s v="en"/>
    <m/>
    <s v=""/>
    <b v="0"/>
    <n v="1"/>
    <s v="1570517625154961408"/>
    <s v="Twitter for iPhone"/>
    <b v="0"/>
    <s v="1570517625154961408"/>
    <s v="Tweet"/>
    <n v="0"/>
    <n v="0"/>
    <m/>
    <m/>
    <m/>
    <m/>
    <m/>
    <m/>
    <m/>
    <m/>
    <n v="1"/>
    <s v="1"/>
    <s v="1"/>
  </r>
  <r>
    <s v="prisus"/>
    <s v="queenofmetrics"/>
    <m/>
    <m/>
    <m/>
    <m/>
    <m/>
    <m/>
    <m/>
    <m/>
    <s v="No"/>
    <n v="4"/>
    <m/>
    <m/>
    <x v="1"/>
    <d v="2022-09-15T21:15:22.000"/>
    <s v="RT @queenofmetrics: If you're trying to figure out the answer to the &quot;attribution&quot; question and want answers from the best in the business,…"/>
    <m/>
    <m/>
    <x v="0"/>
    <m/>
    <s v="http://pbs.twimg.com/profile_images/940935699183947776/-BrVXs4c_normal.jpg"/>
    <x v="0"/>
    <d v="2022-09-15T00:00:00.000"/>
    <s v="21:15:22"/>
    <s v="https://twitter.com/#!/prisus/status/1570521681273434113"/>
    <m/>
    <m/>
    <s v="1570521681273434113"/>
    <m/>
    <b v="0"/>
    <n v="0"/>
    <s v=""/>
    <b v="0"/>
    <s v="en"/>
    <m/>
    <s v=""/>
    <b v="0"/>
    <n v="1"/>
    <s v="1570517625154961408"/>
    <s v="Twitter for iPhone"/>
    <b v="0"/>
    <s v="1570517625154961408"/>
    <s v="Tweet"/>
    <n v="0"/>
    <n v="0"/>
    <m/>
    <m/>
    <m/>
    <m/>
    <m/>
    <m/>
    <m/>
    <m/>
    <n v="1"/>
    <s v="1"/>
    <s v="1"/>
  </r>
  <r>
    <s v="queenofmetrics"/>
    <s v="nortonutilities"/>
    <m/>
    <m/>
    <m/>
    <m/>
    <m/>
    <m/>
    <m/>
    <m/>
    <s v="No"/>
    <n v="5"/>
    <m/>
    <m/>
    <x v="2"/>
    <d v="2022-08-24T15:47:22.000"/>
    <s v="Anyone have a better alternative to @nortonutilities? I've had it with their continuous bombardment of ads and popups. lesson to #prmeasure and #smmeasure -- you need to slap your marketing folks upside the head if they are losing customers by being overly aggressive"/>
    <m/>
    <m/>
    <x v="1"/>
    <m/>
    <s v="http://pbs.twimg.com/profile_images/919346511/0017_KP_normal.jpg"/>
    <x v="1"/>
    <d v="2022-08-24T00:00:00.000"/>
    <s v="15:47:22"/>
    <s v="https://twitter.com/#!/queenofmetrics/status/1562466603664818177"/>
    <m/>
    <m/>
    <s v="1562466603664818177"/>
    <m/>
    <b v="0"/>
    <n v="1"/>
    <s v=""/>
    <b v="0"/>
    <s v="en"/>
    <m/>
    <s v=""/>
    <b v="0"/>
    <n v="0"/>
    <s v=""/>
    <s v="Twitter Web App"/>
    <b v="0"/>
    <s v="1562466603664818177"/>
    <s v="Tweet"/>
    <n v="0"/>
    <n v="0"/>
    <m/>
    <m/>
    <m/>
    <m/>
    <m/>
    <m/>
    <m/>
    <m/>
    <n v="1"/>
    <s v="1"/>
    <s v="1"/>
  </r>
  <r>
    <s v="queenofmetrics"/>
    <s v="linkedin"/>
    <m/>
    <m/>
    <m/>
    <m/>
    <m/>
    <m/>
    <m/>
    <m/>
    <s v="No"/>
    <n v="6"/>
    <m/>
    <m/>
    <x v="2"/>
    <d v="2022-09-21T21:30:43.000"/>
    <s v="The latest issue of The Measurement Advisor is out today! #measurepr #smmeasure  https://t.co/IDRNQowDBN via @LinkedIn"/>
    <s v="https://www.linkedin.com/pulse/future-communications-measurement-looks-pretty-damn-bright-paine"/>
    <s v="linkedin.com"/>
    <x v="2"/>
    <m/>
    <s v="http://pbs.twimg.com/profile_images/919346511/0017_KP_normal.jpg"/>
    <x v="2"/>
    <d v="2022-09-21T00:00:00.000"/>
    <s v="21:30:43"/>
    <s v="https://twitter.com/#!/queenofmetrics/status/1572699870972059653"/>
    <m/>
    <m/>
    <s v="1572699870972059653"/>
    <m/>
    <b v="0"/>
    <n v="1"/>
    <s v=""/>
    <b v="0"/>
    <s v="en"/>
    <m/>
    <s v=""/>
    <b v="0"/>
    <n v="0"/>
    <s v=""/>
    <s v="Twitter Web App"/>
    <b v="0"/>
    <s v="1572699870972059653"/>
    <s v="Tweet"/>
    <n v="0"/>
    <n v="0"/>
    <m/>
    <m/>
    <m/>
    <m/>
    <m/>
    <m/>
    <m/>
    <m/>
    <n v="1"/>
    <s v="1"/>
    <s v="1"/>
  </r>
  <r>
    <s v="queenofmetrics"/>
    <s v="queenofmetrics"/>
    <m/>
    <m/>
    <m/>
    <m/>
    <m/>
    <m/>
    <m/>
    <m/>
    <s v="No"/>
    <n v="7"/>
    <m/>
    <m/>
    <x v="3"/>
    <d v="2022-09-15T20:59:15.000"/>
    <s v="If you're trying to figure out the answer to the &quot;attribution&quot; question and want answers from the best in the business, you need to join me for the Summit on the Future of Measurement October 6-7th, https://t.co/Uud9E13HxX #prmeasure #smmeasure https://t.co/HA4en4U68Y"/>
    <s v="https://painepublishing.com/summit2022-2/"/>
    <s v="painepublishing.com"/>
    <x v="1"/>
    <s v="https://pbs.twimg.com/media/FcuZdKMXkAI68RP.jpg"/>
    <s v="https://pbs.twimg.com/media/FcuZdKMXkAI68RP.jpg"/>
    <x v="3"/>
    <d v="2022-09-15T00:00:00.000"/>
    <s v="20:59:15"/>
    <s v="https://twitter.com/#!/queenofmetrics/status/1570517625154961408"/>
    <m/>
    <m/>
    <s v="1570517625154961408"/>
    <m/>
    <b v="0"/>
    <n v="1"/>
    <s v=""/>
    <b v="0"/>
    <s v="en"/>
    <m/>
    <s v=""/>
    <b v="0"/>
    <n v="1"/>
    <s v=""/>
    <s v="Keyhole"/>
    <b v="0"/>
    <s v="1570517625154961408"/>
    <s v="Tweet"/>
    <n v="0"/>
    <n v="0"/>
    <m/>
    <m/>
    <m/>
    <m/>
    <m/>
    <m/>
    <m/>
    <m/>
    <n v="2"/>
    <s v="1"/>
    <s v="1"/>
  </r>
  <r>
    <s v="queenofmetrics"/>
    <s v="queenofmetrics"/>
    <m/>
    <m/>
    <m/>
    <m/>
    <m/>
    <m/>
    <m/>
    <m/>
    <s v="No"/>
    <n v="8"/>
    <m/>
    <m/>
    <x v="3"/>
    <d v="2022-11-18T15:53:04.000"/>
    <s v="Very honored to be in such good company on Commetric's PR Measurement Twitter Influencer Index 2022 https://t.co/D2cBviLnxu #measurepr #smmeasure"/>
    <s v="https://commetric.com/pr-measurement-twitter-influencer-index-2022/"/>
    <s v="commetric.com"/>
    <x v="2"/>
    <m/>
    <s v="http://pbs.twimg.com/profile_images/919346511/0017_KP_normal.jpg"/>
    <x v="4"/>
    <d v="2022-11-18T00:00:00.000"/>
    <s v="15:53:04"/>
    <s v="https://twitter.com/#!/queenofmetrics/status/1593633397536079878"/>
    <m/>
    <m/>
    <s v="1593633397536079878"/>
    <m/>
    <b v="0"/>
    <n v="0"/>
    <s v=""/>
    <b v="0"/>
    <s v="en"/>
    <m/>
    <s v=""/>
    <b v="0"/>
    <n v="0"/>
    <s v=""/>
    <s v="Twitter Web App"/>
    <b v="0"/>
    <s v="1593633397536079878"/>
    <s v="Tweet"/>
    <n v="0"/>
    <n v="0"/>
    <m/>
    <m/>
    <m/>
    <m/>
    <m/>
    <m/>
    <m/>
    <m/>
    <n v="2"/>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3"/>
        <item x="0"/>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330</v>
      </c>
      <c r="BE2" s="13" t="s">
        <v>331</v>
      </c>
    </row>
    <row r="3" spans="1:57" ht="15" customHeight="1">
      <c r="A3" s="83" t="s">
        <v>214</v>
      </c>
      <c r="B3" s="83" t="s">
        <v>215</v>
      </c>
      <c r="C3" s="54" t="s">
        <v>337</v>
      </c>
      <c r="D3" s="55">
        <v>3</v>
      </c>
      <c r="E3" s="67" t="s">
        <v>132</v>
      </c>
      <c r="F3" s="56">
        <v>35</v>
      </c>
      <c r="G3" s="54"/>
      <c r="H3" s="58"/>
      <c r="I3" s="57"/>
      <c r="J3" s="57"/>
      <c r="K3" s="36" t="s">
        <v>65</v>
      </c>
      <c r="L3" s="63">
        <v>3</v>
      </c>
      <c r="M3" s="63"/>
      <c r="N3" s="64"/>
      <c r="O3" s="84" t="s">
        <v>220</v>
      </c>
      <c r="P3" s="86">
        <v>44819.885671296295</v>
      </c>
      <c r="Q3" s="84" t="s">
        <v>221</v>
      </c>
      <c r="R3" s="84"/>
      <c r="S3" s="84"/>
      <c r="T3" s="84"/>
      <c r="U3" s="84"/>
      <c r="V3" s="90" t="str">
        <f>HYPERLINK("http://pbs.twimg.com/profile_images/940935699183947776/-BrVXs4c_normal.jpg")</f>
        <v>http://pbs.twimg.com/profile_images/940935699183947776/-BrVXs4c_normal.jpg</v>
      </c>
      <c r="W3" s="86">
        <v>44819.885671296295</v>
      </c>
      <c r="X3" s="91">
        <v>44819</v>
      </c>
      <c r="Y3" s="93" t="s">
        <v>231</v>
      </c>
      <c r="Z3" s="90" t="str">
        <f>HYPERLINK("https://twitter.com/#!/prisus/status/1570521681273434113")</f>
        <v>https://twitter.com/#!/prisus/status/1570521681273434113</v>
      </c>
      <c r="AA3" s="84"/>
      <c r="AB3" s="84"/>
      <c r="AC3" s="93" t="s">
        <v>236</v>
      </c>
      <c r="AD3" s="84"/>
      <c r="AE3" s="84" t="b">
        <v>0</v>
      </c>
      <c r="AF3" s="84">
        <v>0</v>
      </c>
      <c r="AG3" s="93" t="s">
        <v>241</v>
      </c>
      <c r="AH3" s="84" t="b">
        <v>0</v>
      </c>
      <c r="AI3" s="84" t="s">
        <v>242</v>
      </c>
      <c r="AJ3" s="84"/>
      <c r="AK3" s="93" t="s">
        <v>241</v>
      </c>
      <c r="AL3" s="84" t="b">
        <v>0</v>
      </c>
      <c r="AM3" s="84">
        <v>1</v>
      </c>
      <c r="AN3" s="93" t="s">
        <v>239</v>
      </c>
      <c r="AO3" s="93" t="s">
        <v>243</v>
      </c>
      <c r="AP3" s="84" t="b">
        <v>0</v>
      </c>
      <c r="AQ3" s="93" t="s">
        <v>239</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337</v>
      </c>
      <c r="D4" s="55">
        <v>3</v>
      </c>
      <c r="E4" s="67" t="s">
        <v>132</v>
      </c>
      <c r="F4" s="56">
        <v>35</v>
      </c>
      <c r="G4" s="54"/>
      <c r="H4" s="58"/>
      <c r="I4" s="57"/>
      <c r="J4" s="57"/>
      <c r="K4" s="36" t="s">
        <v>65</v>
      </c>
      <c r="L4" s="82">
        <v>4</v>
      </c>
      <c r="M4" s="82"/>
      <c r="N4" s="64"/>
      <c r="O4" s="85" t="s">
        <v>218</v>
      </c>
      <c r="P4" s="87">
        <v>44819.885671296295</v>
      </c>
      <c r="Q4" s="85" t="s">
        <v>221</v>
      </c>
      <c r="R4" s="85"/>
      <c r="S4" s="85"/>
      <c r="T4" s="85"/>
      <c r="U4" s="85"/>
      <c r="V4" s="88" t="str">
        <f>HYPERLINK("http://pbs.twimg.com/profile_images/940935699183947776/-BrVXs4c_normal.jpg")</f>
        <v>http://pbs.twimg.com/profile_images/940935699183947776/-BrVXs4c_normal.jpg</v>
      </c>
      <c r="W4" s="87">
        <v>44819.885671296295</v>
      </c>
      <c r="X4" s="92">
        <v>44819</v>
      </c>
      <c r="Y4" s="89" t="s">
        <v>231</v>
      </c>
      <c r="Z4" s="88" t="str">
        <f>HYPERLINK("https://twitter.com/#!/prisus/status/1570521681273434113")</f>
        <v>https://twitter.com/#!/prisus/status/1570521681273434113</v>
      </c>
      <c r="AA4" s="85"/>
      <c r="AB4" s="85"/>
      <c r="AC4" s="89" t="s">
        <v>236</v>
      </c>
      <c r="AD4" s="85"/>
      <c r="AE4" s="85" t="b">
        <v>0</v>
      </c>
      <c r="AF4" s="85">
        <v>0</v>
      </c>
      <c r="AG4" s="89" t="s">
        <v>241</v>
      </c>
      <c r="AH4" s="85" t="b">
        <v>0</v>
      </c>
      <c r="AI4" s="85" t="s">
        <v>242</v>
      </c>
      <c r="AJ4" s="85"/>
      <c r="AK4" s="89" t="s">
        <v>241</v>
      </c>
      <c r="AL4" s="85" t="b">
        <v>0</v>
      </c>
      <c r="AM4" s="85">
        <v>1</v>
      </c>
      <c r="AN4" s="89" t="s">
        <v>239</v>
      </c>
      <c r="AO4" s="89" t="s">
        <v>243</v>
      </c>
      <c r="AP4" s="85" t="b">
        <v>0</v>
      </c>
      <c r="AQ4" s="89" t="s">
        <v>239</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216</v>
      </c>
      <c r="C5" s="54" t="s">
        <v>337</v>
      </c>
      <c r="D5" s="55">
        <v>3</v>
      </c>
      <c r="E5" s="67" t="s">
        <v>132</v>
      </c>
      <c r="F5" s="56">
        <v>35</v>
      </c>
      <c r="G5" s="54"/>
      <c r="H5" s="58"/>
      <c r="I5" s="57"/>
      <c r="J5" s="57"/>
      <c r="K5" s="36" t="s">
        <v>65</v>
      </c>
      <c r="L5" s="82">
        <v>5</v>
      </c>
      <c r="M5" s="82"/>
      <c r="N5" s="64"/>
      <c r="O5" s="85" t="s">
        <v>219</v>
      </c>
      <c r="P5" s="87">
        <v>44797.65789351852</v>
      </c>
      <c r="Q5" s="85" t="s">
        <v>222</v>
      </c>
      <c r="R5" s="85"/>
      <c r="S5" s="85"/>
      <c r="T5" s="89" t="s">
        <v>229</v>
      </c>
      <c r="U5" s="85"/>
      <c r="V5" s="88" t="str">
        <f>HYPERLINK("http://pbs.twimg.com/profile_images/919346511/0017_KP_normal.jpg")</f>
        <v>http://pbs.twimg.com/profile_images/919346511/0017_KP_normal.jpg</v>
      </c>
      <c r="W5" s="87">
        <v>44797.65789351852</v>
      </c>
      <c r="X5" s="92">
        <v>44797</v>
      </c>
      <c r="Y5" s="89" t="s">
        <v>232</v>
      </c>
      <c r="Z5" s="88" t="str">
        <f>HYPERLINK("https://twitter.com/#!/queenofmetrics/status/1562466603664818177")</f>
        <v>https://twitter.com/#!/queenofmetrics/status/1562466603664818177</v>
      </c>
      <c r="AA5" s="85"/>
      <c r="AB5" s="85"/>
      <c r="AC5" s="89" t="s">
        <v>237</v>
      </c>
      <c r="AD5" s="85"/>
      <c r="AE5" s="85" t="b">
        <v>0</v>
      </c>
      <c r="AF5" s="85">
        <v>1</v>
      </c>
      <c r="AG5" s="89" t="s">
        <v>241</v>
      </c>
      <c r="AH5" s="85" t="b">
        <v>0</v>
      </c>
      <c r="AI5" s="85" t="s">
        <v>242</v>
      </c>
      <c r="AJ5" s="85"/>
      <c r="AK5" s="89" t="s">
        <v>241</v>
      </c>
      <c r="AL5" s="85" t="b">
        <v>0</v>
      </c>
      <c r="AM5" s="85">
        <v>0</v>
      </c>
      <c r="AN5" s="89" t="s">
        <v>241</v>
      </c>
      <c r="AO5" s="89" t="s">
        <v>244</v>
      </c>
      <c r="AP5" s="85" t="b">
        <v>0</v>
      </c>
      <c r="AQ5" s="89" t="s">
        <v>237</v>
      </c>
      <c r="AR5" s="85" t="s">
        <v>176</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215</v>
      </c>
      <c r="B6" s="83" t="s">
        <v>217</v>
      </c>
      <c r="C6" s="54" t="s">
        <v>337</v>
      </c>
      <c r="D6" s="55">
        <v>3</v>
      </c>
      <c r="E6" s="67" t="s">
        <v>132</v>
      </c>
      <c r="F6" s="56">
        <v>35</v>
      </c>
      <c r="G6" s="54"/>
      <c r="H6" s="58"/>
      <c r="I6" s="57"/>
      <c r="J6" s="57"/>
      <c r="K6" s="36" t="s">
        <v>65</v>
      </c>
      <c r="L6" s="82">
        <v>6</v>
      </c>
      <c r="M6" s="82"/>
      <c r="N6" s="64"/>
      <c r="O6" s="85" t="s">
        <v>219</v>
      </c>
      <c r="P6" s="87">
        <v>44825.89633101852</v>
      </c>
      <c r="Q6" s="85" t="s">
        <v>223</v>
      </c>
      <c r="R6" s="88" t="str">
        <f>HYPERLINK("https://www.linkedin.com/pulse/future-communications-measurement-looks-pretty-damn-bright-paine")</f>
        <v>https://www.linkedin.com/pulse/future-communications-measurement-looks-pretty-damn-bright-paine</v>
      </c>
      <c r="S6" s="85" t="s">
        <v>226</v>
      </c>
      <c r="T6" s="89" t="s">
        <v>230</v>
      </c>
      <c r="U6" s="85"/>
      <c r="V6" s="88" t="str">
        <f>HYPERLINK("http://pbs.twimg.com/profile_images/919346511/0017_KP_normal.jpg")</f>
        <v>http://pbs.twimg.com/profile_images/919346511/0017_KP_normal.jpg</v>
      </c>
      <c r="W6" s="87">
        <v>44825.89633101852</v>
      </c>
      <c r="X6" s="92">
        <v>44825</v>
      </c>
      <c r="Y6" s="89" t="s">
        <v>233</v>
      </c>
      <c r="Z6" s="88" t="str">
        <f>HYPERLINK("https://twitter.com/#!/queenofmetrics/status/1572699870972059653")</f>
        <v>https://twitter.com/#!/queenofmetrics/status/1572699870972059653</v>
      </c>
      <c r="AA6" s="85"/>
      <c r="AB6" s="85"/>
      <c r="AC6" s="89" t="s">
        <v>238</v>
      </c>
      <c r="AD6" s="85"/>
      <c r="AE6" s="85" t="b">
        <v>0</v>
      </c>
      <c r="AF6" s="85">
        <v>1</v>
      </c>
      <c r="AG6" s="89" t="s">
        <v>241</v>
      </c>
      <c r="AH6" s="85" t="b">
        <v>0</v>
      </c>
      <c r="AI6" s="85" t="s">
        <v>242</v>
      </c>
      <c r="AJ6" s="85"/>
      <c r="AK6" s="89" t="s">
        <v>241</v>
      </c>
      <c r="AL6" s="85" t="b">
        <v>0</v>
      </c>
      <c r="AM6" s="85">
        <v>0</v>
      </c>
      <c r="AN6" s="89" t="s">
        <v>241</v>
      </c>
      <c r="AO6" s="89" t="s">
        <v>244</v>
      </c>
      <c r="AP6" s="85" t="b">
        <v>0</v>
      </c>
      <c r="AQ6" s="89" t="s">
        <v>238</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15">
      <c r="A7" s="83" t="s">
        <v>215</v>
      </c>
      <c r="B7" s="83" t="s">
        <v>215</v>
      </c>
      <c r="C7" s="54" t="s">
        <v>338</v>
      </c>
      <c r="D7" s="55">
        <v>3</v>
      </c>
      <c r="E7" s="67" t="s">
        <v>132</v>
      </c>
      <c r="F7" s="56">
        <v>35</v>
      </c>
      <c r="G7" s="54"/>
      <c r="H7" s="58"/>
      <c r="I7" s="57"/>
      <c r="J7" s="57"/>
      <c r="K7" s="36" t="s">
        <v>65</v>
      </c>
      <c r="L7" s="82">
        <v>7</v>
      </c>
      <c r="M7" s="82"/>
      <c r="N7" s="64"/>
      <c r="O7" s="85" t="s">
        <v>176</v>
      </c>
      <c r="P7" s="87">
        <v>44819.87447916667</v>
      </c>
      <c r="Q7" s="85" t="s">
        <v>224</v>
      </c>
      <c r="R7" s="88" t="str">
        <f>HYPERLINK("https://painepublishing.com/summit2022-2/")</f>
        <v>https://painepublishing.com/summit2022-2/</v>
      </c>
      <c r="S7" s="85" t="s">
        <v>227</v>
      </c>
      <c r="T7" s="89" t="s">
        <v>229</v>
      </c>
      <c r="U7" s="88" t="str">
        <f>HYPERLINK("https://pbs.twimg.com/media/FcuZdKMXkAI68RP.jpg")</f>
        <v>https://pbs.twimg.com/media/FcuZdKMXkAI68RP.jpg</v>
      </c>
      <c r="V7" s="88" t="str">
        <f>HYPERLINK("https://pbs.twimg.com/media/FcuZdKMXkAI68RP.jpg")</f>
        <v>https://pbs.twimg.com/media/FcuZdKMXkAI68RP.jpg</v>
      </c>
      <c r="W7" s="87">
        <v>44819.87447916667</v>
      </c>
      <c r="X7" s="92">
        <v>44819</v>
      </c>
      <c r="Y7" s="89" t="s">
        <v>234</v>
      </c>
      <c r="Z7" s="88" t="str">
        <f>HYPERLINK("https://twitter.com/#!/queenofmetrics/status/1570517625154961408")</f>
        <v>https://twitter.com/#!/queenofmetrics/status/1570517625154961408</v>
      </c>
      <c r="AA7" s="85"/>
      <c r="AB7" s="85"/>
      <c r="AC7" s="89" t="s">
        <v>239</v>
      </c>
      <c r="AD7" s="85"/>
      <c r="AE7" s="85" t="b">
        <v>0</v>
      </c>
      <c r="AF7" s="85">
        <v>1</v>
      </c>
      <c r="AG7" s="89" t="s">
        <v>241</v>
      </c>
      <c r="AH7" s="85" t="b">
        <v>0</v>
      </c>
      <c r="AI7" s="85" t="s">
        <v>242</v>
      </c>
      <c r="AJ7" s="85"/>
      <c r="AK7" s="89" t="s">
        <v>241</v>
      </c>
      <c r="AL7" s="85" t="b">
        <v>0</v>
      </c>
      <c r="AM7" s="85">
        <v>1</v>
      </c>
      <c r="AN7" s="89" t="s">
        <v>241</v>
      </c>
      <c r="AO7" s="89" t="s">
        <v>245</v>
      </c>
      <c r="AP7" s="85" t="b">
        <v>0</v>
      </c>
      <c r="AQ7" s="89" t="s">
        <v>239</v>
      </c>
      <c r="AR7" s="85" t="s">
        <v>176</v>
      </c>
      <c r="AS7" s="85">
        <v>0</v>
      </c>
      <c r="AT7" s="85">
        <v>0</v>
      </c>
      <c r="AU7" s="85"/>
      <c r="AV7" s="85"/>
      <c r="AW7" s="85"/>
      <c r="AX7" s="85"/>
      <c r="AY7" s="85"/>
      <c r="AZ7" s="85"/>
      <c r="BA7" s="85"/>
      <c r="BB7" s="85"/>
      <c r="BC7">
        <v>2</v>
      </c>
      <c r="BD7" s="84" t="str">
        <f>REPLACE(INDEX(GroupVertices[Group],MATCH(Edges[[#This Row],[Vertex 1]],GroupVertices[Vertex],0)),1,1,"")</f>
        <v>1</v>
      </c>
      <c r="BE7" s="84" t="str">
        <f>REPLACE(INDEX(GroupVertices[Group],MATCH(Edges[[#This Row],[Vertex 2]],GroupVertices[Vertex],0)),1,1,"")</f>
        <v>1</v>
      </c>
    </row>
    <row r="8" spans="1:57" ht="15">
      <c r="A8" s="83" t="s">
        <v>215</v>
      </c>
      <c r="B8" s="83" t="s">
        <v>215</v>
      </c>
      <c r="C8" s="54" t="s">
        <v>338</v>
      </c>
      <c r="D8" s="55">
        <v>3</v>
      </c>
      <c r="E8" s="67" t="s">
        <v>132</v>
      </c>
      <c r="F8" s="56">
        <v>35</v>
      </c>
      <c r="G8" s="54"/>
      <c r="H8" s="58"/>
      <c r="I8" s="57"/>
      <c r="J8" s="57"/>
      <c r="K8" s="36" t="s">
        <v>65</v>
      </c>
      <c r="L8" s="82">
        <v>8</v>
      </c>
      <c r="M8" s="82"/>
      <c r="N8" s="64"/>
      <c r="O8" s="85" t="s">
        <v>176</v>
      </c>
      <c r="P8" s="87">
        <v>44883.66185185185</v>
      </c>
      <c r="Q8" s="85" t="s">
        <v>225</v>
      </c>
      <c r="R8" s="88" t="str">
        <f>HYPERLINK("https://commetric.com/pr-measurement-twitter-influencer-index-2022/")</f>
        <v>https://commetric.com/pr-measurement-twitter-influencer-index-2022/</v>
      </c>
      <c r="S8" s="85" t="s">
        <v>228</v>
      </c>
      <c r="T8" s="89" t="s">
        <v>230</v>
      </c>
      <c r="U8" s="85"/>
      <c r="V8" s="88" t="str">
        <f>HYPERLINK("http://pbs.twimg.com/profile_images/919346511/0017_KP_normal.jpg")</f>
        <v>http://pbs.twimg.com/profile_images/919346511/0017_KP_normal.jpg</v>
      </c>
      <c r="W8" s="87">
        <v>44883.66185185185</v>
      </c>
      <c r="X8" s="92">
        <v>44883</v>
      </c>
      <c r="Y8" s="89" t="s">
        <v>235</v>
      </c>
      <c r="Z8" s="88" t="str">
        <f>HYPERLINK("https://twitter.com/#!/queenofmetrics/status/1593633397536079878")</f>
        <v>https://twitter.com/#!/queenofmetrics/status/1593633397536079878</v>
      </c>
      <c r="AA8" s="85"/>
      <c r="AB8" s="85"/>
      <c r="AC8" s="89" t="s">
        <v>240</v>
      </c>
      <c r="AD8" s="85"/>
      <c r="AE8" s="85" t="b">
        <v>0</v>
      </c>
      <c r="AF8" s="85">
        <v>0</v>
      </c>
      <c r="AG8" s="89" t="s">
        <v>241</v>
      </c>
      <c r="AH8" s="85" t="b">
        <v>0</v>
      </c>
      <c r="AI8" s="85" t="s">
        <v>242</v>
      </c>
      <c r="AJ8" s="85"/>
      <c r="AK8" s="89" t="s">
        <v>241</v>
      </c>
      <c r="AL8" s="85" t="b">
        <v>0</v>
      </c>
      <c r="AM8" s="85">
        <v>0</v>
      </c>
      <c r="AN8" s="89" t="s">
        <v>241</v>
      </c>
      <c r="AO8" s="89" t="s">
        <v>244</v>
      </c>
      <c r="AP8" s="85" t="b">
        <v>0</v>
      </c>
      <c r="AQ8" s="89" t="s">
        <v>240</v>
      </c>
      <c r="AR8" s="85" t="s">
        <v>176</v>
      </c>
      <c r="AS8" s="85">
        <v>0</v>
      </c>
      <c r="AT8" s="85">
        <v>0</v>
      </c>
      <c r="AU8" s="85"/>
      <c r="AV8" s="85"/>
      <c r="AW8" s="85"/>
      <c r="AX8" s="85"/>
      <c r="AY8" s="85"/>
      <c r="AZ8" s="85"/>
      <c r="BA8" s="85"/>
      <c r="BB8" s="85"/>
      <c r="BC8">
        <v>2</v>
      </c>
      <c r="BD8" s="84" t="str">
        <f>REPLACE(INDEX(GroupVertices[Group],MATCH(Edges[[#This Row],[Vertex 1]],GroupVertices[Vertex],0)),1,1,"")</f>
        <v>1</v>
      </c>
      <c r="BE8"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194</v>
      </c>
      <c r="AU2" s="13" t="s">
        <v>262</v>
      </c>
      <c r="AV2" s="13" t="s">
        <v>263</v>
      </c>
      <c r="AW2" s="13" t="s">
        <v>264</v>
      </c>
      <c r="AX2" s="13" t="s">
        <v>265</v>
      </c>
      <c r="AY2" s="13" t="s">
        <v>266</v>
      </c>
      <c r="AZ2" s="13" t="s">
        <v>267</v>
      </c>
      <c r="BA2" s="13" t="s">
        <v>329</v>
      </c>
      <c r="BB2" s="3"/>
      <c r="BC2" s="3"/>
    </row>
    <row r="3" spans="1:55" ht="15" customHeight="1">
      <c r="A3" s="50" t="s">
        <v>214</v>
      </c>
      <c r="B3" s="54"/>
      <c r="C3" s="54"/>
      <c r="D3" s="55"/>
      <c r="E3" s="56"/>
      <c r="F3" s="115" t="str">
        <f>HYPERLINK("http://pbs.twimg.com/profile_images/940935699183947776/-BrVXs4c_normal.jpg")</f>
        <v>http://pbs.twimg.com/profile_images/940935699183947776/-BrVXs4c_normal.jpg</v>
      </c>
      <c r="G3" s="54"/>
      <c r="H3" s="58" t="s">
        <v>214</v>
      </c>
      <c r="I3" s="57"/>
      <c r="J3" s="57"/>
      <c r="K3" s="117" t="s">
        <v>288</v>
      </c>
      <c r="L3" s="60"/>
      <c r="M3" s="61">
        <v>9883.13671875</v>
      </c>
      <c r="N3" s="61">
        <v>164.4572296142578</v>
      </c>
      <c r="O3" s="59"/>
      <c r="P3" s="62"/>
      <c r="Q3" s="62"/>
      <c r="R3" s="51"/>
      <c r="S3" s="51"/>
      <c r="T3" s="51"/>
      <c r="U3" s="51"/>
      <c r="V3" s="52"/>
      <c r="W3" s="52"/>
      <c r="X3" s="53"/>
      <c r="Y3" s="52"/>
      <c r="Z3" s="52"/>
      <c r="AA3" s="63">
        <v>3</v>
      </c>
      <c r="AB3" s="63"/>
      <c r="AC3" s="64"/>
      <c r="AD3" s="84" t="s">
        <v>271</v>
      </c>
      <c r="AE3" s="93" t="s">
        <v>275</v>
      </c>
      <c r="AF3" s="84">
        <v>14367</v>
      </c>
      <c r="AG3" s="84">
        <v>33638</v>
      </c>
      <c r="AH3" s="84">
        <v>111662</v>
      </c>
      <c r="AI3" s="84">
        <v>202528</v>
      </c>
      <c r="AJ3" s="84"/>
      <c r="AK3" s="84" t="s">
        <v>279</v>
      </c>
      <c r="AL3" s="84" t="s">
        <v>283</v>
      </c>
      <c r="AM3" s="90" t="str">
        <f>HYPERLINK("https://t.co/ZrzdvZvNQG")</f>
        <v>https://t.co/ZrzdvZvNQG</v>
      </c>
      <c r="AN3" s="84"/>
      <c r="AO3" s="86">
        <v>39905.746886574074</v>
      </c>
      <c r="AP3" s="90" t="str">
        <f>HYPERLINK("https://pbs.twimg.com/profile_banners/28384075/1642776020")</f>
        <v>https://pbs.twimg.com/profile_banners/28384075/1642776020</v>
      </c>
      <c r="AQ3" s="84" t="b">
        <v>0</v>
      </c>
      <c r="AR3" s="84" t="b">
        <v>0</v>
      </c>
      <c r="AS3" s="84" t="b">
        <v>1</v>
      </c>
      <c r="AT3" s="84"/>
      <c r="AU3" s="84">
        <v>1794</v>
      </c>
      <c r="AV3" s="90" t="str">
        <f>HYPERLINK("http://abs.twimg.com/images/themes/theme11/bg.gif")</f>
        <v>http://abs.twimg.com/images/themes/theme11/bg.gif</v>
      </c>
      <c r="AW3" s="84" t="b">
        <v>0</v>
      </c>
      <c r="AX3" s="84" t="s">
        <v>284</v>
      </c>
      <c r="AY3" s="90" t="str">
        <f>HYPERLINK("https://twitter.com/prisus")</f>
        <v>https://twitter.com/prisus</v>
      </c>
      <c r="AZ3" s="84" t="s">
        <v>66</v>
      </c>
      <c r="BA3" s="84" t="str">
        <f>REPLACE(INDEX(GroupVertices[Group],MATCH(Vertices[[#This Row],[Vertex]],GroupVertices[Vertex],0)),1,1,"")</f>
        <v>1</v>
      </c>
      <c r="BB3" s="3"/>
      <c r="BC3" s="3"/>
    </row>
    <row r="4" spans="1:58" ht="15">
      <c r="A4" s="14" t="s">
        <v>215</v>
      </c>
      <c r="B4" s="15"/>
      <c r="C4" s="15"/>
      <c r="D4" s="94"/>
      <c r="E4" s="80"/>
      <c r="F4" s="115" t="str">
        <f>HYPERLINK("http://pbs.twimg.com/profile_images/919346511/0017_KP_normal.jpg")</f>
        <v>http://pbs.twimg.com/profile_images/919346511/0017_KP_normal.jpg</v>
      </c>
      <c r="G4" s="15"/>
      <c r="H4" s="16" t="s">
        <v>215</v>
      </c>
      <c r="I4" s="68"/>
      <c r="J4" s="68"/>
      <c r="K4" s="117" t="s">
        <v>285</v>
      </c>
      <c r="L4" s="95"/>
      <c r="M4" s="96">
        <v>5758.85791015625</v>
      </c>
      <c r="N4" s="96">
        <v>4161.61279296875</v>
      </c>
      <c r="O4" s="78"/>
      <c r="P4" s="97"/>
      <c r="Q4" s="97"/>
      <c r="R4" s="98"/>
      <c r="S4" s="98"/>
      <c r="T4" s="98"/>
      <c r="U4" s="98"/>
      <c r="V4" s="53"/>
      <c r="W4" s="53"/>
      <c r="X4" s="53"/>
      <c r="Y4" s="53"/>
      <c r="Z4" s="52"/>
      <c r="AA4" s="81">
        <v>4</v>
      </c>
      <c r="AB4" s="81"/>
      <c r="AC4" s="99"/>
      <c r="AD4" s="84" t="s">
        <v>268</v>
      </c>
      <c r="AE4" s="93" t="s">
        <v>272</v>
      </c>
      <c r="AF4" s="84">
        <v>3890</v>
      </c>
      <c r="AG4" s="84">
        <v>16065</v>
      </c>
      <c r="AH4" s="84">
        <v>35549</v>
      </c>
      <c r="AI4" s="84">
        <v>20817</v>
      </c>
      <c r="AJ4" s="84"/>
      <c r="AK4" s="84" t="s">
        <v>276</v>
      </c>
      <c r="AL4" s="84" t="s">
        <v>280</v>
      </c>
      <c r="AM4" s="90" t="str">
        <f>HYPERLINK("http://t.co/SuH7Zf8DUN")</f>
        <v>http://t.co/SuH7Zf8DUN</v>
      </c>
      <c r="AN4" s="84"/>
      <c r="AO4" s="86">
        <v>39156.08204861111</v>
      </c>
      <c r="AP4" s="84"/>
      <c r="AQ4" s="84" t="b">
        <v>0</v>
      </c>
      <c r="AR4" s="84" t="b">
        <v>0</v>
      </c>
      <c r="AS4" s="84" t="b">
        <v>1</v>
      </c>
      <c r="AT4" s="84"/>
      <c r="AU4" s="84">
        <v>1695</v>
      </c>
      <c r="AV4" s="90" t="str">
        <f>HYPERLINK("http://abs.twimg.com/images/themes/theme1/bg.png")</f>
        <v>http://abs.twimg.com/images/themes/theme1/bg.png</v>
      </c>
      <c r="AW4" s="84" t="b">
        <v>0</v>
      </c>
      <c r="AX4" s="84" t="s">
        <v>284</v>
      </c>
      <c r="AY4" s="90" t="str">
        <f>HYPERLINK("https://twitter.com/queenofmetrics")</f>
        <v>https://twitter.com/queenofmetrics</v>
      </c>
      <c r="AZ4" s="84" t="s">
        <v>66</v>
      </c>
      <c r="BA4" s="84" t="str">
        <f>REPLACE(INDEX(GroupVertices[Group],MATCH(Vertices[[#This Row],[Vertex]],GroupVertices[Vertex],0)),1,1,"")</f>
        <v>1</v>
      </c>
      <c r="BB4" s="2"/>
      <c r="BC4" s="3"/>
      <c r="BD4" s="3"/>
      <c r="BE4" s="3"/>
      <c r="BF4" s="3"/>
    </row>
    <row r="5" spans="1:58" ht="15">
      <c r="A5" s="14" t="s">
        <v>216</v>
      </c>
      <c r="B5" s="15"/>
      <c r="C5" s="15"/>
      <c r="D5" s="94"/>
      <c r="E5" s="80"/>
      <c r="F5" s="115" t="str">
        <f>HYPERLINK("http://pbs.twimg.com/profile_images/1276381264141078529/rhQzH_Q4_normal.jpg")</f>
        <v>http://pbs.twimg.com/profile_images/1276381264141078529/rhQzH_Q4_normal.jpg</v>
      </c>
      <c r="G5" s="15"/>
      <c r="H5" s="16" t="s">
        <v>216</v>
      </c>
      <c r="I5" s="68"/>
      <c r="J5" s="68"/>
      <c r="K5" s="117" t="s">
        <v>286</v>
      </c>
      <c r="L5" s="95"/>
      <c r="M5" s="96">
        <v>3340.380126953125</v>
      </c>
      <c r="N5" s="96">
        <v>6592.89453125</v>
      </c>
      <c r="O5" s="78"/>
      <c r="P5" s="97"/>
      <c r="Q5" s="97"/>
      <c r="R5" s="98"/>
      <c r="S5" s="98"/>
      <c r="T5" s="98"/>
      <c r="U5" s="98"/>
      <c r="V5" s="53"/>
      <c r="W5" s="53"/>
      <c r="X5" s="53"/>
      <c r="Y5" s="53"/>
      <c r="Z5" s="52"/>
      <c r="AA5" s="81">
        <v>5</v>
      </c>
      <c r="AB5" s="81"/>
      <c r="AC5" s="99"/>
      <c r="AD5" s="84" t="s">
        <v>269</v>
      </c>
      <c r="AE5" s="93" t="s">
        <v>273</v>
      </c>
      <c r="AF5" s="84">
        <v>10</v>
      </c>
      <c r="AG5" s="84">
        <v>50</v>
      </c>
      <c r="AH5" s="84">
        <v>6177</v>
      </c>
      <c r="AI5" s="84">
        <v>940</v>
      </c>
      <c r="AJ5" s="84"/>
      <c r="AK5" s="84" t="s">
        <v>277</v>
      </c>
      <c r="AL5" s="84" t="s">
        <v>281</v>
      </c>
      <c r="AM5" s="84"/>
      <c r="AN5" s="84"/>
      <c r="AO5" s="86">
        <v>43947.34087962963</v>
      </c>
      <c r="AP5" s="90" t="str">
        <f>HYPERLINK("https://pbs.twimg.com/profile_banners/1254321890459598849/1657121730")</f>
        <v>https://pbs.twimg.com/profile_banners/1254321890459598849/1657121730</v>
      </c>
      <c r="AQ5" s="84" t="b">
        <v>1</v>
      </c>
      <c r="AR5" s="84" t="b">
        <v>0</v>
      </c>
      <c r="AS5" s="84" t="b">
        <v>0</v>
      </c>
      <c r="AT5" s="84"/>
      <c r="AU5" s="84">
        <v>1</v>
      </c>
      <c r="AV5" s="84"/>
      <c r="AW5" s="84" t="b">
        <v>0</v>
      </c>
      <c r="AX5" s="84" t="s">
        <v>284</v>
      </c>
      <c r="AY5" s="90" t="str">
        <f>HYPERLINK("https://twitter.com/nortonutilities")</f>
        <v>https://twitter.com/nortonutilities</v>
      </c>
      <c r="AZ5" s="84" t="s">
        <v>65</v>
      </c>
      <c r="BA5" s="84" t="str">
        <f>REPLACE(INDEX(GroupVertices[Group],MATCH(Vertices[[#This Row],[Vertex]],GroupVertices[Vertex],0)),1,1,"")</f>
        <v>1</v>
      </c>
      <c r="BB5" s="2"/>
      <c r="BC5" s="3"/>
      <c r="BD5" s="3"/>
      <c r="BE5" s="3"/>
      <c r="BF5" s="3"/>
    </row>
    <row r="6" spans="1:58" ht="15">
      <c r="A6" s="100" t="s">
        <v>217</v>
      </c>
      <c r="B6" s="101"/>
      <c r="C6" s="101"/>
      <c r="D6" s="102"/>
      <c r="E6" s="103"/>
      <c r="F6" s="116" t="str">
        <f>HYPERLINK("http://pbs.twimg.com/profile_images/1508518003184349187/1KQYoqPY_normal.png")</f>
        <v>http://pbs.twimg.com/profile_images/1508518003184349187/1KQYoqPY_normal.png</v>
      </c>
      <c r="G6" s="101"/>
      <c r="H6" s="104" t="s">
        <v>217</v>
      </c>
      <c r="I6" s="105"/>
      <c r="J6" s="105"/>
      <c r="K6" s="118" t="s">
        <v>287</v>
      </c>
      <c r="L6" s="106"/>
      <c r="M6" s="107">
        <v>115.86326599121094</v>
      </c>
      <c r="N6" s="107">
        <v>9834.54296875</v>
      </c>
      <c r="O6" s="108"/>
      <c r="P6" s="109"/>
      <c r="Q6" s="109"/>
      <c r="R6" s="110"/>
      <c r="S6" s="110"/>
      <c r="T6" s="110"/>
      <c r="U6" s="110"/>
      <c r="V6" s="111"/>
      <c r="W6" s="111"/>
      <c r="X6" s="111"/>
      <c r="Y6" s="111"/>
      <c r="Z6" s="112"/>
      <c r="AA6" s="113">
        <v>6</v>
      </c>
      <c r="AB6" s="113"/>
      <c r="AC6" s="114"/>
      <c r="AD6" s="84" t="s">
        <v>270</v>
      </c>
      <c r="AE6" s="93" t="s">
        <v>274</v>
      </c>
      <c r="AF6" s="84">
        <v>28</v>
      </c>
      <c r="AG6" s="84">
        <v>1765776</v>
      </c>
      <c r="AH6" s="84">
        <v>20095</v>
      </c>
      <c r="AI6" s="84">
        <v>7724</v>
      </c>
      <c r="AJ6" s="84"/>
      <c r="AK6" s="84" t="s">
        <v>278</v>
      </c>
      <c r="AL6" s="84" t="s">
        <v>282</v>
      </c>
      <c r="AM6" s="90" t="str">
        <f>HYPERLINK("https://t.co/1CcsaimFSI")</f>
        <v>https://t.co/1CcsaimFSI</v>
      </c>
      <c r="AN6" s="84"/>
      <c r="AO6" s="86">
        <v>39482.76528935185</v>
      </c>
      <c r="AP6" s="90" t="str">
        <f>HYPERLINK("https://pbs.twimg.com/profile_banners/13058772/1659122240")</f>
        <v>https://pbs.twimg.com/profile_banners/13058772/1659122240</v>
      </c>
      <c r="AQ6" s="84" t="b">
        <v>0</v>
      </c>
      <c r="AR6" s="84" t="b">
        <v>0</v>
      </c>
      <c r="AS6" s="84" t="b">
        <v>1</v>
      </c>
      <c r="AT6" s="84"/>
      <c r="AU6" s="84">
        <v>17837</v>
      </c>
      <c r="AV6" s="90" t="str">
        <f>HYPERLINK("http://abs.twimg.com/images/themes/theme1/bg.png")</f>
        <v>http://abs.twimg.com/images/themes/theme1/bg.png</v>
      </c>
      <c r="AW6" s="84" t="b">
        <v>1</v>
      </c>
      <c r="AX6" s="84" t="s">
        <v>284</v>
      </c>
      <c r="AY6" s="90" t="str">
        <f>HYPERLINK("https://twitter.com/linkedin")</f>
        <v>https://twitter.com/linkedin</v>
      </c>
      <c r="AZ6" s="84" t="s">
        <v>65</v>
      </c>
      <c r="BA6" s="84" t="str">
        <f>REPLACE(INDEX(GroupVertices[Group],MATCH(Vertices[[#This Row],[Vertex]],GroupVertices[Vertex],0)),1,1,"")</f>
        <v>1</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332</v>
      </c>
    </row>
    <row r="3" spans="1:25" ht="15">
      <c r="A3" s="83" t="s">
        <v>327</v>
      </c>
      <c r="B3" s="119" t="s">
        <v>328</v>
      </c>
      <c r="C3" s="119" t="s">
        <v>56</v>
      </c>
      <c r="D3" s="15"/>
      <c r="E3" s="15"/>
      <c r="F3" s="16" t="s">
        <v>327</v>
      </c>
      <c r="G3" s="78"/>
      <c r="H3" s="78"/>
      <c r="I3" s="65">
        <v>3</v>
      </c>
      <c r="J3" s="65"/>
      <c r="K3" s="51">
        <v>4</v>
      </c>
      <c r="L3" s="51">
        <v>2</v>
      </c>
      <c r="M3" s="51">
        <v>4</v>
      </c>
      <c r="N3" s="51">
        <v>6</v>
      </c>
      <c r="O3" s="51">
        <v>2</v>
      </c>
      <c r="P3" s="52">
        <v>0</v>
      </c>
      <c r="Q3" s="52">
        <v>0</v>
      </c>
      <c r="R3" s="51">
        <v>1</v>
      </c>
      <c r="S3" s="51">
        <v>0</v>
      </c>
      <c r="T3" s="51">
        <v>4</v>
      </c>
      <c r="U3" s="51">
        <v>6</v>
      </c>
      <c r="V3" s="51">
        <v>2</v>
      </c>
      <c r="W3" s="52">
        <v>1.125</v>
      </c>
      <c r="X3" s="52">
        <v>0.25</v>
      </c>
      <c r="Y3" s="84" t="s">
        <v>333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327</v>
      </c>
      <c r="B2" s="93" t="s">
        <v>215</v>
      </c>
      <c r="C2" s="84">
        <f>VLOOKUP(GroupVertices[[#This Row],[Vertex]],Vertices[],MATCH("ID",Vertices[[#Headers],[Vertex]:[Vertex Group]],0),FALSE)</f>
        <v>4</v>
      </c>
    </row>
    <row r="3" spans="1:3" ht="15">
      <c r="A3" s="85" t="s">
        <v>327</v>
      </c>
      <c r="B3" s="93" t="s">
        <v>217</v>
      </c>
      <c r="C3" s="84">
        <f>VLOOKUP(GroupVertices[[#This Row],[Vertex]],Vertices[],MATCH("ID",Vertices[[#Headers],[Vertex]:[Vertex Group]],0),FALSE)</f>
        <v>6</v>
      </c>
    </row>
    <row r="4" spans="1:3" ht="15">
      <c r="A4" s="85" t="s">
        <v>327</v>
      </c>
      <c r="B4" s="93" t="s">
        <v>216</v>
      </c>
      <c r="C4" s="84">
        <f>VLOOKUP(GroupVertices[[#This Row],[Vertex]],Vertices[],MATCH("ID",Vertices[[#Headers],[Vertex]:[Vertex Group]],0),FALSE)</f>
        <v>5</v>
      </c>
    </row>
    <row r="5" spans="1:3" ht="15">
      <c r="A5" s="85" t="s">
        <v>327</v>
      </c>
      <c r="B5" s="93" t="s">
        <v>214</v>
      </c>
      <c r="C5"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326</v>
      </c>
      <c r="BD2" s="13" t="s">
        <v>330</v>
      </c>
      <c r="BE2" s="13" t="s">
        <v>331</v>
      </c>
    </row>
    <row r="3" spans="1:57" ht="15" customHeight="1">
      <c r="A3" s="83" t="s">
        <v>214</v>
      </c>
      <c r="B3" s="83" t="s">
        <v>215</v>
      </c>
      <c r="C3" s="54"/>
      <c r="D3" s="55"/>
      <c r="E3" s="67"/>
      <c r="F3" s="56"/>
      <c r="G3" s="54"/>
      <c r="H3" s="58"/>
      <c r="I3" s="57"/>
      <c r="J3" s="57"/>
      <c r="K3" s="36" t="s">
        <v>65</v>
      </c>
      <c r="L3" s="63">
        <v>3</v>
      </c>
      <c r="M3" s="63"/>
      <c r="N3" s="64"/>
      <c r="O3" s="84" t="s">
        <v>220</v>
      </c>
      <c r="P3" s="86">
        <v>44819.885671296295</v>
      </c>
      <c r="Q3" s="84" t="s">
        <v>221</v>
      </c>
      <c r="R3" s="84"/>
      <c r="S3" s="84"/>
      <c r="T3" s="84"/>
      <c r="U3" s="84"/>
      <c r="V3" s="90" t="str">
        <f>HYPERLINK("http://pbs.twimg.com/profile_images/940935699183947776/-BrVXs4c_normal.jpg")</f>
        <v>http://pbs.twimg.com/profile_images/940935699183947776/-BrVXs4c_normal.jpg</v>
      </c>
      <c r="W3" s="86">
        <v>44819.885671296295</v>
      </c>
      <c r="X3" s="91">
        <v>44819</v>
      </c>
      <c r="Y3" s="93" t="s">
        <v>231</v>
      </c>
      <c r="Z3" s="90" t="str">
        <f>HYPERLINK("https://twitter.com/#!/prisus/status/1570521681273434113")</f>
        <v>https://twitter.com/#!/prisus/status/1570521681273434113</v>
      </c>
      <c r="AA3" s="84"/>
      <c r="AB3" s="84"/>
      <c r="AC3" s="93" t="s">
        <v>236</v>
      </c>
      <c r="AD3" s="84"/>
      <c r="AE3" s="84" t="b">
        <v>0</v>
      </c>
      <c r="AF3" s="84">
        <v>0</v>
      </c>
      <c r="AG3" s="93" t="s">
        <v>241</v>
      </c>
      <c r="AH3" s="84" t="b">
        <v>0</v>
      </c>
      <c r="AI3" s="84" t="s">
        <v>242</v>
      </c>
      <c r="AJ3" s="84"/>
      <c r="AK3" s="93" t="s">
        <v>241</v>
      </c>
      <c r="AL3" s="84" t="b">
        <v>0</v>
      </c>
      <c r="AM3" s="84">
        <v>1</v>
      </c>
      <c r="AN3" s="93" t="s">
        <v>239</v>
      </c>
      <c r="AO3" s="93" t="s">
        <v>243</v>
      </c>
      <c r="AP3" s="84" t="b">
        <v>0</v>
      </c>
      <c r="AQ3" s="93" t="s">
        <v>239</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218</v>
      </c>
      <c r="P4" s="87">
        <v>44819.885671296295</v>
      </c>
      <c r="Q4" s="85" t="s">
        <v>221</v>
      </c>
      <c r="R4" s="85"/>
      <c r="S4" s="85"/>
      <c r="T4" s="85"/>
      <c r="U4" s="85"/>
      <c r="V4" s="88" t="str">
        <f>HYPERLINK("http://pbs.twimg.com/profile_images/940935699183947776/-BrVXs4c_normal.jpg")</f>
        <v>http://pbs.twimg.com/profile_images/940935699183947776/-BrVXs4c_normal.jpg</v>
      </c>
      <c r="W4" s="87">
        <v>44819.885671296295</v>
      </c>
      <c r="X4" s="92">
        <v>44819</v>
      </c>
      <c r="Y4" s="89" t="s">
        <v>231</v>
      </c>
      <c r="Z4" s="88" t="str">
        <f>HYPERLINK("https://twitter.com/#!/prisus/status/1570521681273434113")</f>
        <v>https://twitter.com/#!/prisus/status/1570521681273434113</v>
      </c>
      <c r="AA4" s="85"/>
      <c r="AB4" s="85"/>
      <c r="AC4" s="89" t="s">
        <v>236</v>
      </c>
      <c r="AD4" s="85"/>
      <c r="AE4" s="85" t="b">
        <v>0</v>
      </c>
      <c r="AF4" s="85">
        <v>0</v>
      </c>
      <c r="AG4" s="89" t="s">
        <v>241</v>
      </c>
      <c r="AH4" s="85" t="b">
        <v>0</v>
      </c>
      <c r="AI4" s="85" t="s">
        <v>242</v>
      </c>
      <c r="AJ4" s="85"/>
      <c r="AK4" s="89" t="s">
        <v>241</v>
      </c>
      <c r="AL4" s="85" t="b">
        <v>0</v>
      </c>
      <c r="AM4" s="85">
        <v>1</v>
      </c>
      <c r="AN4" s="89" t="s">
        <v>239</v>
      </c>
      <c r="AO4" s="89" t="s">
        <v>243</v>
      </c>
      <c r="AP4" s="85" t="b">
        <v>0</v>
      </c>
      <c r="AQ4" s="89" t="s">
        <v>239</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216</v>
      </c>
      <c r="C5" s="54"/>
      <c r="D5" s="55"/>
      <c r="E5" s="67"/>
      <c r="F5" s="56"/>
      <c r="G5" s="54"/>
      <c r="H5" s="58"/>
      <c r="I5" s="57"/>
      <c r="J5" s="57"/>
      <c r="K5" s="36" t="s">
        <v>65</v>
      </c>
      <c r="L5" s="82">
        <v>5</v>
      </c>
      <c r="M5" s="82"/>
      <c r="N5" s="64"/>
      <c r="O5" s="85" t="s">
        <v>219</v>
      </c>
      <c r="P5" s="87">
        <v>44797.65789351852</v>
      </c>
      <c r="Q5" s="85" t="s">
        <v>222</v>
      </c>
      <c r="R5" s="85"/>
      <c r="S5" s="85"/>
      <c r="T5" s="89" t="s">
        <v>229</v>
      </c>
      <c r="U5" s="85"/>
      <c r="V5" s="88" t="str">
        <f>HYPERLINK("http://pbs.twimg.com/profile_images/919346511/0017_KP_normal.jpg")</f>
        <v>http://pbs.twimg.com/profile_images/919346511/0017_KP_normal.jpg</v>
      </c>
      <c r="W5" s="87">
        <v>44797.65789351852</v>
      </c>
      <c r="X5" s="92">
        <v>44797</v>
      </c>
      <c r="Y5" s="89" t="s">
        <v>232</v>
      </c>
      <c r="Z5" s="88" t="str">
        <f>HYPERLINK("https://twitter.com/#!/queenofmetrics/status/1562466603664818177")</f>
        <v>https://twitter.com/#!/queenofmetrics/status/1562466603664818177</v>
      </c>
      <c r="AA5" s="85"/>
      <c r="AB5" s="85"/>
      <c r="AC5" s="89" t="s">
        <v>237</v>
      </c>
      <c r="AD5" s="85"/>
      <c r="AE5" s="85" t="b">
        <v>0</v>
      </c>
      <c r="AF5" s="85">
        <v>1</v>
      </c>
      <c r="AG5" s="89" t="s">
        <v>241</v>
      </c>
      <c r="AH5" s="85" t="b">
        <v>0</v>
      </c>
      <c r="AI5" s="85" t="s">
        <v>242</v>
      </c>
      <c r="AJ5" s="85"/>
      <c r="AK5" s="89" t="s">
        <v>241</v>
      </c>
      <c r="AL5" s="85" t="b">
        <v>0</v>
      </c>
      <c r="AM5" s="85">
        <v>0</v>
      </c>
      <c r="AN5" s="89" t="s">
        <v>241</v>
      </c>
      <c r="AO5" s="89" t="s">
        <v>244</v>
      </c>
      <c r="AP5" s="85" t="b">
        <v>0</v>
      </c>
      <c r="AQ5" s="89" t="s">
        <v>237</v>
      </c>
      <c r="AR5" s="85" t="s">
        <v>176</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215</v>
      </c>
      <c r="B6" s="83" t="s">
        <v>217</v>
      </c>
      <c r="C6" s="54"/>
      <c r="D6" s="55"/>
      <c r="E6" s="67"/>
      <c r="F6" s="56"/>
      <c r="G6" s="54"/>
      <c r="H6" s="58"/>
      <c r="I6" s="57"/>
      <c r="J6" s="57"/>
      <c r="K6" s="36" t="s">
        <v>65</v>
      </c>
      <c r="L6" s="82">
        <v>6</v>
      </c>
      <c r="M6" s="82"/>
      <c r="N6" s="64"/>
      <c r="O6" s="85" t="s">
        <v>219</v>
      </c>
      <c r="P6" s="87">
        <v>44825.89633101852</v>
      </c>
      <c r="Q6" s="85" t="s">
        <v>223</v>
      </c>
      <c r="R6" s="88" t="str">
        <f>HYPERLINK("https://www.linkedin.com/pulse/future-communications-measurement-looks-pretty-damn-bright-paine")</f>
        <v>https://www.linkedin.com/pulse/future-communications-measurement-looks-pretty-damn-bright-paine</v>
      </c>
      <c r="S6" s="85" t="s">
        <v>226</v>
      </c>
      <c r="T6" s="89" t="s">
        <v>230</v>
      </c>
      <c r="U6" s="85"/>
      <c r="V6" s="88" t="str">
        <f>HYPERLINK("http://pbs.twimg.com/profile_images/919346511/0017_KP_normal.jpg")</f>
        <v>http://pbs.twimg.com/profile_images/919346511/0017_KP_normal.jpg</v>
      </c>
      <c r="W6" s="87">
        <v>44825.89633101852</v>
      </c>
      <c r="X6" s="92">
        <v>44825</v>
      </c>
      <c r="Y6" s="89" t="s">
        <v>233</v>
      </c>
      <c r="Z6" s="88" t="str">
        <f>HYPERLINK("https://twitter.com/#!/queenofmetrics/status/1572699870972059653")</f>
        <v>https://twitter.com/#!/queenofmetrics/status/1572699870972059653</v>
      </c>
      <c r="AA6" s="85"/>
      <c r="AB6" s="85"/>
      <c r="AC6" s="89" t="s">
        <v>238</v>
      </c>
      <c r="AD6" s="85"/>
      <c r="AE6" s="85" t="b">
        <v>0</v>
      </c>
      <c r="AF6" s="85">
        <v>1</v>
      </c>
      <c r="AG6" s="89" t="s">
        <v>241</v>
      </c>
      <c r="AH6" s="85" t="b">
        <v>0</v>
      </c>
      <c r="AI6" s="85" t="s">
        <v>242</v>
      </c>
      <c r="AJ6" s="85"/>
      <c r="AK6" s="89" t="s">
        <v>241</v>
      </c>
      <c r="AL6" s="85" t="b">
        <v>0</v>
      </c>
      <c r="AM6" s="85">
        <v>0</v>
      </c>
      <c r="AN6" s="89" t="s">
        <v>241</v>
      </c>
      <c r="AO6" s="89" t="s">
        <v>244</v>
      </c>
      <c r="AP6" s="85" t="b">
        <v>0</v>
      </c>
      <c r="AQ6" s="89" t="s">
        <v>238</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215</v>
      </c>
      <c r="B7" s="83" t="s">
        <v>215</v>
      </c>
      <c r="C7" s="54"/>
      <c r="D7" s="55"/>
      <c r="E7" s="67"/>
      <c r="F7" s="56"/>
      <c r="G7" s="54"/>
      <c r="H7" s="58"/>
      <c r="I7" s="57"/>
      <c r="J7" s="57"/>
      <c r="K7" s="36" t="s">
        <v>65</v>
      </c>
      <c r="L7" s="82">
        <v>7</v>
      </c>
      <c r="M7" s="82"/>
      <c r="N7" s="64"/>
      <c r="O7" s="85" t="s">
        <v>176</v>
      </c>
      <c r="P7" s="87">
        <v>44819.87447916667</v>
      </c>
      <c r="Q7" s="85" t="s">
        <v>224</v>
      </c>
      <c r="R7" s="88" t="str">
        <f>HYPERLINK("https://painepublishing.com/summit2022-2/")</f>
        <v>https://painepublishing.com/summit2022-2/</v>
      </c>
      <c r="S7" s="85" t="s">
        <v>227</v>
      </c>
      <c r="T7" s="89" t="s">
        <v>229</v>
      </c>
      <c r="U7" s="88" t="str">
        <f>HYPERLINK("https://pbs.twimg.com/media/FcuZdKMXkAI68RP.jpg")</f>
        <v>https://pbs.twimg.com/media/FcuZdKMXkAI68RP.jpg</v>
      </c>
      <c r="V7" s="88" t="str">
        <f>HYPERLINK("https://pbs.twimg.com/media/FcuZdKMXkAI68RP.jpg")</f>
        <v>https://pbs.twimg.com/media/FcuZdKMXkAI68RP.jpg</v>
      </c>
      <c r="W7" s="87">
        <v>44819.87447916667</v>
      </c>
      <c r="X7" s="92">
        <v>44819</v>
      </c>
      <c r="Y7" s="89" t="s">
        <v>234</v>
      </c>
      <c r="Z7" s="88" t="str">
        <f>HYPERLINK("https://twitter.com/#!/queenofmetrics/status/1570517625154961408")</f>
        <v>https://twitter.com/#!/queenofmetrics/status/1570517625154961408</v>
      </c>
      <c r="AA7" s="85"/>
      <c r="AB7" s="85"/>
      <c r="AC7" s="89" t="s">
        <v>239</v>
      </c>
      <c r="AD7" s="85"/>
      <c r="AE7" s="85" t="b">
        <v>0</v>
      </c>
      <c r="AF7" s="85">
        <v>1</v>
      </c>
      <c r="AG7" s="89" t="s">
        <v>241</v>
      </c>
      <c r="AH7" s="85" t="b">
        <v>0</v>
      </c>
      <c r="AI7" s="85" t="s">
        <v>242</v>
      </c>
      <c r="AJ7" s="85"/>
      <c r="AK7" s="89" t="s">
        <v>241</v>
      </c>
      <c r="AL7" s="85" t="b">
        <v>0</v>
      </c>
      <c r="AM7" s="85">
        <v>1</v>
      </c>
      <c r="AN7" s="89" t="s">
        <v>241</v>
      </c>
      <c r="AO7" s="89" t="s">
        <v>245</v>
      </c>
      <c r="AP7" s="85" t="b">
        <v>0</v>
      </c>
      <c r="AQ7" s="89" t="s">
        <v>239</v>
      </c>
      <c r="AR7" s="85" t="s">
        <v>176</v>
      </c>
      <c r="AS7" s="85">
        <v>0</v>
      </c>
      <c r="AT7" s="85">
        <v>0</v>
      </c>
      <c r="AU7" s="85"/>
      <c r="AV7" s="85"/>
      <c r="AW7" s="85"/>
      <c r="AX7" s="85"/>
      <c r="AY7" s="85"/>
      <c r="AZ7" s="85"/>
      <c r="BA7" s="85"/>
      <c r="BB7" s="85"/>
      <c r="BC7">
        <v>2</v>
      </c>
      <c r="BD7" s="84" t="str">
        <f>REPLACE(INDEX(GroupVertices[Group],MATCH(Edges11[[#This Row],[Vertex 1]],GroupVertices[Vertex],0)),1,1,"")</f>
        <v>1</v>
      </c>
      <c r="BE7" s="84" t="str">
        <f>REPLACE(INDEX(GroupVertices[Group],MATCH(Edges11[[#This Row],[Vertex 2]],GroupVertices[Vertex],0)),1,1,"")</f>
        <v>1</v>
      </c>
    </row>
    <row r="8" spans="1:57" ht="15">
      <c r="A8" s="83" t="s">
        <v>215</v>
      </c>
      <c r="B8" s="83" t="s">
        <v>215</v>
      </c>
      <c r="C8" s="54"/>
      <c r="D8" s="55"/>
      <c r="E8" s="67"/>
      <c r="F8" s="56"/>
      <c r="G8" s="54"/>
      <c r="H8" s="58"/>
      <c r="I8" s="57"/>
      <c r="J8" s="57"/>
      <c r="K8" s="36" t="s">
        <v>65</v>
      </c>
      <c r="L8" s="82">
        <v>8</v>
      </c>
      <c r="M8" s="82"/>
      <c r="N8" s="64"/>
      <c r="O8" s="85" t="s">
        <v>176</v>
      </c>
      <c r="P8" s="87">
        <v>44883.66185185185</v>
      </c>
      <c r="Q8" s="85" t="s">
        <v>225</v>
      </c>
      <c r="R8" s="88" t="str">
        <f>HYPERLINK("https://commetric.com/pr-measurement-twitter-influencer-index-2022/")</f>
        <v>https://commetric.com/pr-measurement-twitter-influencer-index-2022/</v>
      </c>
      <c r="S8" s="85" t="s">
        <v>228</v>
      </c>
      <c r="T8" s="89" t="s">
        <v>230</v>
      </c>
      <c r="U8" s="85"/>
      <c r="V8" s="88" t="str">
        <f>HYPERLINK("http://pbs.twimg.com/profile_images/919346511/0017_KP_normal.jpg")</f>
        <v>http://pbs.twimg.com/profile_images/919346511/0017_KP_normal.jpg</v>
      </c>
      <c r="W8" s="87">
        <v>44883.66185185185</v>
      </c>
      <c r="X8" s="92">
        <v>44883</v>
      </c>
      <c r="Y8" s="89" t="s">
        <v>235</v>
      </c>
      <c r="Z8" s="88" t="str">
        <f>HYPERLINK("https://twitter.com/#!/queenofmetrics/status/1593633397536079878")</f>
        <v>https://twitter.com/#!/queenofmetrics/status/1593633397536079878</v>
      </c>
      <c r="AA8" s="85"/>
      <c r="AB8" s="85"/>
      <c r="AC8" s="89" t="s">
        <v>240</v>
      </c>
      <c r="AD8" s="85"/>
      <c r="AE8" s="85" t="b">
        <v>0</v>
      </c>
      <c r="AF8" s="85">
        <v>0</v>
      </c>
      <c r="AG8" s="89" t="s">
        <v>241</v>
      </c>
      <c r="AH8" s="85" t="b">
        <v>0</v>
      </c>
      <c r="AI8" s="85" t="s">
        <v>242</v>
      </c>
      <c r="AJ8" s="85"/>
      <c r="AK8" s="89" t="s">
        <v>241</v>
      </c>
      <c r="AL8" s="85" t="b">
        <v>0</v>
      </c>
      <c r="AM8" s="85">
        <v>0</v>
      </c>
      <c r="AN8" s="89" t="s">
        <v>241</v>
      </c>
      <c r="AO8" s="89" t="s">
        <v>244</v>
      </c>
      <c r="AP8" s="85" t="b">
        <v>0</v>
      </c>
      <c r="AQ8" s="89" t="s">
        <v>240</v>
      </c>
      <c r="AR8" s="85" t="s">
        <v>176</v>
      </c>
      <c r="AS8" s="85">
        <v>0</v>
      </c>
      <c r="AT8" s="85">
        <v>0</v>
      </c>
      <c r="AU8" s="85"/>
      <c r="AV8" s="85"/>
      <c r="AW8" s="85"/>
      <c r="AX8" s="85"/>
      <c r="AY8" s="85"/>
      <c r="AZ8" s="85"/>
      <c r="BA8" s="85"/>
      <c r="BB8" s="85"/>
      <c r="BC8">
        <v>2</v>
      </c>
      <c r="BD8" s="84" t="str">
        <f>REPLACE(INDEX(GroupVertices[Group],MATCH(Edges11[[#This Row],[Vertex 1]],GroupVertices[Vertex],0)),1,1,"")</f>
        <v>1</v>
      </c>
      <c r="BE8"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291</v>
      </c>
      <c r="K7" s="13" t="s">
        <v>292</v>
      </c>
    </row>
    <row r="8" spans="1:11" ht="409.5">
      <c r="A8"/>
      <c r="B8">
        <v>2</v>
      </c>
      <c r="C8">
        <v>2</v>
      </c>
      <c r="D8" t="s">
        <v>61</v>
      </c>
      <c r="E8" t="s">
        <v>61</v>
      </c>
      <c r="H8" t="s">
        <v>73</v>
      </c>
      <c r="J8" t="s">
        <v>293</v>
      </c>
      <c r="K8" s="13" t="s">
        <v>294</v>
      </c>
    </row>
    <row r="9" spans="1:11" ht="409.5">
      <c r="A9"/>
      <c r="B9">
        <v>3</v>
      </c>
      <c r="C9">
        <v>4</v>
      </c>
      <c r="D9" t="s">
        <v>62</v>
      </c>
      <c r="E9" t="s">
        <v>62</v>
      </c>
      <c r="H9" t="s">
        <v>74</v>
      </c>
      <c r="J9" t="s">
        <v>295</v>
      </c>
      <c r="K9" s="13" t="s">
        <v>296</v>
      </c>
    </row>
    <row r="10" spans="1:11" ht="409.5">
      <c r="A10"/>
      <c r="B10">
        <v>4</v>
      </c>
      <c r="D10" t="s">
        <v>63</v>
      </c>
      <c r="E10" t="s">
        <v>63</v>
      </c>
      <c r="H10" t="s">
        <v>75</v>
      </c>
      <c r="J10" t="s">
        <v>297</v>
      </c>
      <c r="K10" s="13" t="s">
        <v>298</v>
      </c>
    </row>
    <row r="11" spans="1:11" ht="15">
      <c r="A11"/>
      <c r="B11">
        <v>5</v>
      </c>
      <c r="D11" t="s">
        <v>46</v>
      </c>
      <c r="E11">
        <v>1</v>
      </c>
      <c r="H11" t="s">
        <v>76</v>
      </c>
      <c r="J11" t="s">
        <v>299</v>
      </c>
      <c r="K11" t="s">
        <v>300</v>
      </c>
    </row>
    <row r="12" spans="1:11" ht="15">
      <c r="A12"/>
      <c r="B12"/>
      <c r="D12" t="s">
        <v>64</v>
      </c>
      <c r="E12">
        <v>2</v>
      </c>
      <c r="H12">
        <v>0</v>
      </c>
      <c r="J12" t="s">
        <v>301</v>
      </c>
      <c r="K12" t="s">
        <v>302</v>
      </c>
    </row>
    <row r="13" spans="1:11" ht="15">
      <c r="A13"/>
      <c r="B13"/>
      <c r="D13">
        <v>1</v>
      </c>
      <c r="E13">
        <v>3</v>
      </c>
      <c r="H13">
        <v>1</v>
      </c>
      <c r="J13" t="s">
        <v>303</v>
      </c>
      <c r="K13" t="s">
        <v>304</v>
      </c>
    </row>
    <row r="14" spans="4:11" ht="15">
      <c r="D14">
        <v>2</v>
      </c>
      <c r="E14">
        <v>4</v>
      </c>
      <c r="H14">
        <v>2</v>
      </c>
      <c r="J14" t="s">
        <v>305</v>
      </c>
      <c r="K14" t="s">
        <v>306</v>
      </c>
    </row>
    <row r="15" spans="4:11" ht="15">
      <c r="D15">
        <v>3</v>
      </c>
      <c r="E15">
        <v>5</v>
      </c>
      <c r="H15">
        <v>3</v>
      </c>
      <c r="J15" t="s">
        <v>307</v>
      </c>
      <c r="K15" t="s">
        <v>308</v>
      </c>
    </row>
    <row r="16" spans="4:11" ht="15">
      <c r="D16">
        <v>4</v>
      </c>
      <c r="E16">
        <v>6</v>
      </c>
      <c r="H16">
        <v>4</v>
      </c>
      <c r="J16" t="s">
        <v>309</v>
      </c>
      <c r="K16" t="s">
        <v>310</v>
      </c>
    </row>
    <row r="17" spans="4:11" ht="15">
      <c r="D17">
        <v>5</v>
      </c>
      <c r="E17">
        <v>7</v>
      </c>
      <c r="H17">
        <v>5</v>
      </c>
      <c r="J17" t="s">
        <v>311</v>
      </c>
      <c r="K17" t="s">
        <v>312</v>
      </c>
    </row>
    <row r="18" spans="4:11" ht="15">
      <c r="D18">
        <v>6</v>
      </c>
      <c r="E18">
        <v>8</v>
      </c>
      <c r="H18">
        <v>6</v>
      </c>
      <c r="J18" t="s">
        <v>313</v>
      </c>
      <c r="K18" t="s">
        <v>314</v>
      </c>
    </row>
    <row r="19" spans="4:11" ht="15">
      <c r="D19">
        <v>7</v>
      </c>
      <c r="E19">
        <v>9</v>
      </c>
      <c r="H19">
        <v>7</v>
      </c>
      <c r="J19" t="s">
        <v>315</v>
      </c>
      <c r="K19" t="s">
        <v>316</v>
      </c>
    </row>
    <row r="20" spans="4:11" ht="15">
      <c r="D20">
        <v>8</v>
      </c>
      <c r="H20">
        <v>8</v>
      </c>
      <c r="J20" t="s">
        <v>317</v>
      </c>
      <c r="K20" t="s">
        <v>318</v>
      </c>
    </row>
    <row r="21" spans="4:11" ht="409.5">
      <c r="D21">
        <v>9</v>
      </c>
      <c r="H21">
        <v>9</v>
      </c>
      <c r="J21" t="s">
        <v>319</v>
      </c>
      <c r="K21" s="13" t="s">
        <v>320</v>
      </c>
    </row>
    <row r="22" spans="4:11" ht="409.5">
      <c r="D22">
        <v>10</v>
      </c>
      <c r="J22" t="s">
        <v>321</v>
      </c>
      <c r="K22" s="13" t="s">
        <v>322</v>
      </c>
    </row>
    <row r="23" spans="4:11" ht="409.5">
      <c r="D23">
        <v>11</v>
      </c>
      <c r="J23" t="s">
        <v>323</v>
      </c>
      <c r="K23" s="13" t="s">
        <v>342</v>
      </c>
    </row>
    <row r="24" spans="10:11" ht="409.5">
      <c r="J24" t="s">
        <v>324</v>
      </c>
      <c r="K24" s="13" t="s">
        <v>341</v>
      </c>
    </row>
    <row r="25" spans="10:11" ht="15">
      <c r="J25" t="s">
        <v>325</v>
      </c>
      <c r="K25" t="b">
        <v>0</v>
      </c>
    </row>
    <row r="26" spans="10:11" ht="15">
      <c r="J26" t="s">
        <v>339</v>
      </c>
      <c r="K26" t="s">
        <v>340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0" t="s">
        <v>335</v>
      </c>
      <c r="B25" t="s">
        <v>334</v>
      </c>
    </row>
    <row r="26" spans="1:2" ht="15">
      <c r="A26" s="121">
        <v>44797.65789351852</v>
      </c>
      <c r="B26" s="3">
        <v>1</v>
      </c>
    </row>
    <row r="27" spans="1:2" ht="15">
      <c r="A27" s="121">
        <v>44819.87447916667</v>
      </c>
      <c r="B27" s="3">
        <v>1</v>
      </c>
    </row>
    <row r="28" spans="1:2" ht="15">
      <c r="A28" s="121">
        <v>44819.885671296295</v>
      </c>
      <c r="B28" s="3">
        <v>2</v>
      </c>
    </row>
    <row r="29" spans="1:2" ht="15">
      <c r="A29" s="121">
        <v>44825.89633101852</v>
      </c>
      <c r="B29" s="3">
        <v>1</v>
      </c>
    </row>
    <row r="30" spans="1:2" ht="15">
      <c r="A30" s="121">
        <v>44883.66185185185</v>
      </c>
      <c r="B30" s="3">
        <v>1</v>
      </c>
    </row>
    <row r="31" spans="1:2" ht="15">
      <c r="A31" s="121" t="s">
        <v>336</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2022-12-01T17:23:20Z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