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626"/>
  <workbookPr codeName="ThisWorkbook" defaultThemeVersion="124226"/>
  <bookViews>
    <workbookView xWindow="65416"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Top Items" sheetId="12" r:id="rId12"/>
    <sheet name="Network 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<sst xmlns="http://schemas.openxmlformats.org/spreadsheetml/2006/main" count="3597" uniqueCount="831">
  <si>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</si>
  <si>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</si>
  <si>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</si>
  <si>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</si>
  <si>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</si>
  <si>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</si>
  <si>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</si>
  <si>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</si>
  <si>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</si>
  <si>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</si>
  <si>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</si>
  <si>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</si>
  <si>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</si>
  <si>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</si>
  <si>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</si>
  <si>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</si>
  <si>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</si>
  <si>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</si>
  <si>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</si>
  <si>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</si>
  <si>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</si>
  <si>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</si>
  <si>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</si>
  <si>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</si>
  <si>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</si>
  <si>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</si>
  <si>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</si>
  <si>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</si>
  <si>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</si>
  <si>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</si>
  <si>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</si>
  <si>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</si>
  <si>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</si>
  <si>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</si>
  <si>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</si>
  <si>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</si>
  <si>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</si>
  <si>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</si>
  <si>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</si>
  <si>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</si>
  <si>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</si>
  <si>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</si>
  <si>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</si>
  <si>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</si>
  <si>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</si>
  <si>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</si>
  <si>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</si>
  <si>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</si>
  <si>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</si>
  <si>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</si>
  <si>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</si>
  <si>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</si>
  <si>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</si>
  <si>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</si>
  <si>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</si>
  <si>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</si>
  <si>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</si>
  <si>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</si>
  <si>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</si>
  <si>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</si>
  <si>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</si>
  <si>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</si>
  <si>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</si>
  <si>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</si>
  <si>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</si>
  <si>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</si>
  <si>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</si>
  <si>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</si>
  <si>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</si>
  <si>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</si>
  <si>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</si>
  <si>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</si>
  <si>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</si>
  <si>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</si>
  <si>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</si>
  <si>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</si>
  <si>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</si>
  <si>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</si>
  <si>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</si>
  <si>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</si>
  <si>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</si>
  <si>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</si>
  <si>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</si>
  <si>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</si>
  <si>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</si>
  <si>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</si>
  <si>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</si>
  <si>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</si>
  <si>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</si>
  <si>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</si>
  <si>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</si>
  <si>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</si>
  <si>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</si>
  <si>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</si>
  <si>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</si>
  <si>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</si>
  <si>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</si>
  <si>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</si>
  <si>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</si>
  <si>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</si>
  <si>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</si>
  <si>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</si>
  <si>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</si>
  <si>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</si>
  <si>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</si>
  <si>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</si>
  <si>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</si>
  <si>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</si>
  <si>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</si>
  <si>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</si>
  <si>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</si>
  <si>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</si>
  <si>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</si>
  <si>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</si>
  <si>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</si>
  <si>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</si>
  <si>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</si>
  <si>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</si>
  <si>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</si>
  <si>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</si>
  <si>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</si>
  <si>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</si>
  <si>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</si>
  <si>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</si>
  <si>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</si>
  <si>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</si>
  <si>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</si>
  <si>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</si>
  <si>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</si>
  <si>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</si>
  <si>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</si>
  <si>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</si>
  <si>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</si>
  <si>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</si>
  <si>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</si>
  <si>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</si>
  <si>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</si>
  <si>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</si>
  <si>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</si>
  <si>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</si>
  <si>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</si>
  <si>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</si>
  <si>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</si>
  <si>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</si>
  <si>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</si>
  <si>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</si>
  <si>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</si>
  <si>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</si>
  <si>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</si>
  <si>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</si>
  <si>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</si>
  <si>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</si>
  <si>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</si>
  <si>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</si>
  <si>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</si>
  <si>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</si>
  <si>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</si>
  <si>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</si>
  <si>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</si>
  <si>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</si>
  <si>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</si>
  <si>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</si>
  <si>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</si>
  <si>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</si>
  <si>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</si>
  <si>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</si>
  <si>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</si>
  <si>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</si>
  <si>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</si>
  <si>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</si>
  <si>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</si>
  <si>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</si>
  <si>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</si>
  <si>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</si>
  <si>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</si>
  <si>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</si>
  <si>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</si>
  <si>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</si>
  <si>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</si>
  <si>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</si>
  <si>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</si>
  <si>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</si>
  <si>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</si>
  <si>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</si>
  <si>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</si>
  <si>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</si>
  <si>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</si>
  <si>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</si>
  <si>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</si>
  <si>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opItemsUserSettingsToCalculate&gt;
              &lt;NetworkTopItemsUserSettings&gt;
                &lt;NumberOfItemsToGet&gt;10&lt;/NumberOfItemsToGet&gt;
                &lt;WorksheetName&gt;Edges&lt;/WorksheetName&gt;
                &lt;TableName&gt;Edges&lt;/TableName&gt;
                &lt;ColumnName&gt;URLs In Comment&lt;/ColumnName&gt;
                &lt;Delimiter&gt;Space&lt;/Delimiter&gt;
              &lt;/NetworkTopItemsUserSettings&gt;
              &lt;NetworkTopItemsUserSettings&gt;
                &lt;NumberOfItemsToGet&gt;10&lt;/NumberOfItemsToGet&gt;
                &lt;WorksheetName&gt;Edges&lt;/WorksheetName&gt;
                &lt;TableName&gt;Edges&lt;/TableName&gt;
                &lt;ColumnName&gt;Domains In Comment&lt;/ColumnName&gt;
                &lt;Delimiter&gt;Space&lt;/Delimiter&gt;
              &lt;/NetworkTopItemsUserSettings&gt;
              &lt;NetworkTopItemsUserSettings&gt;
                &lt;NumberOfItemsToGet&gt;10&lt;/NumberOfItemsToGet&gt;
                &lt;WorksheetName&gt;Edges&lt;/WorksheetName&gt;
                &lt;TableName&gt;Edges&lt;/TableName&gt;
                &lt;ColumnName&gt;Hashtags In Comment&lt;/ColumnName&gt;
                &lt;Delimiter&gt;Space&lt;/Delimiter&gt;
              &lt;/NetworkTopItemsUserSettings&gt;
            &lt;/NetworkTopItemsUserSettingsToCalculate&gt;
          &lt;/NetworkTopItemsListUserSettings&gt;
        &lt;/value&gt;
      &lt;/setting&gt;
      &lt;setting name="TimeSeriesUserSettings" serializeAs="String"&gt;
        &lt;value&gt;TimeColumnName░Published At▓TimeSlice░Days▓UniqueEdges░False▓SlicerColumns░Comment Type&lt;/value&gt;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&lt;value&gt;D:\NodeXL\_youtube&lt;/value&gt;
      &lt;/setting&gt;
    &lt;/AutomateTasksUserSettings&gt;
    &lt;AutoFillUserSettings3&gt;
      &lt;setting name="VertexLabelSourceColumnName" serializeAs="String"&gt;
        &lt;value&gt;Title&lt;/value&gt;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&lt;value&gt;Title&lt;/value&gt;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40 15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t>
  </si>
  <si>
    <t>Workbook Settings 18</t>
  </si>
  <si>
    <t>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Comment&lt;/value&gt;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&lt;value&gt;Straight&lt;/value&gt;
      &lt;/setting&gt;
      &lt;setting name="EdgeWidth" serializeAs="String"&gt;
        &lt;value&gt;10&lt;/value&gt;
      &lt;/setting&gt;
      &lt;setting name="AutoSelect" serializeAs="String"&gt;
        &lt;value&gt;True&lt;/value&gt;
      &lt;/setting&gt;
      &lt;setting name="LabelUserSettings" serializeAs="String"&gt;
        &lt;value&gt;Microsoft Sans Serif, 27.75pt White BottomCenter 25 2147483647 Black True 314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
  </si>
  <si>
    <t>Workbook Settings 19</t>
  </si>
  <si>
    <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</si>
  <si>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</si>
  <si>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</si>
  <si>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&lt;/ExportToPowerPointUserSettings&gt;
    &lt;ExportToEmailUserSettings&gt;
      &lt;setting name="SmtpUserName" serializeAs="String"&gt;
        &lt;value&gt;email@domain.abc&lt;/value&gt;
      &lt;/setting&gt;
      &lt;setting name="SpaceDelimitedToAddresses" serializeAs="String"&gt;
        &lt;value&gt;email@domain.abc&lt;/value&gt;
      &lt;/setting&gt;
      &lt;setting name="ExportWorkbookAndSettings" serializeAs="String"&gt;
        &lt;value&gt;True&lt;/value&gt;
      &lt;/setting&gt;
      &lt;setting name="ExportGraphML" serializeAs="String"&gt;
        &lt;value&gt;False&lt;/value&gt;
      &lt;/setting&gt;
      &lt;setting name="SmtpPort" serializeAs="String"&gt;
        &lt;value&gt;11&lt;/value&gt;
      &lt;/setting&gt;
      &lt;setting name="UseSslForSmtp" serializeAs="String"&gt;
        &lt;value&gt;True&lt;/value&gt;
      &lt;/setting&gt;
      &lt;setting name="UseFixedAspectRatio" serializeAs="String"&gt;
        &lt;value&gt;False&lt;/value&gt;
      &lt;/setting&gt;
      &lt;setting name="MessageBody" serializeAs="String"&gt;
        &lt;value&gt;&amp;lt;img src="http://www.nodexlgraphgallery.org/Images/SiteLogo.png" /&amp;gt;
This graph was brought to you by NodeXL Pro.
{Graph Image}
{Graph Summary}
For more information, go to &amp;lt;a href="https://nodexlgraphgallery.org/Pages/Registration.aspx"&amp;gt;NodeXL Pro&amp;lt;/a&amp;gt;.&lt;/value&gt;
      &lt;/setting&gt;
      &lt;setting name="SmtpHost" serializeAs="String"&gt;
        &lt;value&gt;email.domain.abc&lt;/value&gt;
      &lt;/setting&gt;
      &lt;setting name=</t>
  </si>
  <si>
    <t>Autofill Workbook Results</t>
  </si>
  <si>
    <t>Graph History</t>
  </si>
  <si>
    <t>Relationship</t>
  </si>
  <si>
    <t>Edge Weight</t>
  </si>
  <si>
    <t>Edge Type</t>
  </si>
  <si>
    <t>Edit Comment</t>
  </si>
  <si>
    <t>Edit Size</t>
  </si>
  <si>
    <t>DMacks</t>
  </si>
  <si>
    <t>Jaobar</t>
  </si>
  <si>
    <t>Headbomb</t>
  </si>
  <si>
    <t>AnomieBOT</t>
  </si>
  <si>
    <t>CommonKnowledgeCreator</t>
  </si>
  <si>
    <t>Dr vulpes</t>
  </si>
  <si>
    <t>InternetArchiveBot</t>
  </si>
  <si>
    <t>DigitalIceAge</t>
  </si>
  <si>
    <t>HeyElliott</t>
  </si>
  <si>
    <t>Usotw</t>
  </si>
  <si>
    <t>Maxeto0910</t>
  </si>
  <si>
    <t>Hyphenation Expert</t>
  </si>
  <si>
    <t>Alisepaire</t>
  </si>
  <si>
    <t>Bruce1ee</t>
  </si>
  <si>
    <t>Whyareyoureadingthisusername</t>
  </si>
  <si>
    <t>WikiDan61</t>
  </si>
  <si>
    <t>Penguine24</t>
  </si>
  <si>
    <t>ARoseWolf</t>
  </si>
  <si>
    <t>2402:E280:3D22:2CA:253C:C92:EB76:1C47</t>
  </si>
  <si>
    <t>2603:7000:8745:1300:89BE:C514:7B3C:5DA1</t>
  </si>
  <si>
    <t>ClueBot NG</t>
  </si>
  <si>
    <t>Haanikhan53</t>
  </si>
  <si>
    <t>2600:4041:52DC:5800:84CA:8181:3734:5FCB</t>
  </si>
  <si>
    <t>NetworkScholar</t>
  </si>
  <si>
    <t>Jack0564</t>
  </si>
  <si>
    <t>John of Reading</t>
  </si>
  <si>
    <t>Courcelles</t>
  </si>
  <si>
    <t>GreenC bot</t>
  </si>
  <si>
    <t>Zefr</t>
  </si>
  <si>
    <t>FunLater</t>
  </si>
  <si>
    <t>WikiCleanerBot</t>
  </si>
  <si>
    <t>Citation bot</t>
  </si>
  <si>
    <t>Judeinator9001</t>
  </si>
  <si>
    <t>Belbury</t>
  </si>
  <si>
    <t>MrOllie</t>
  </si>
  <si>
    <t>Peter123x2</t>
  </si>
  <si>
    <t>SultanHamad</t>
  </si>
  <si>
    <t>The Night Watch</t>
  </si>
  <si>
    <t>Charlietheking</t>
  </si>
  <si>
    <t>Keith D</t>
  </si>
  <si>
    <t>KristinaAllen</t>
  </si>
  <si>
    <t>User-User</t>
  </si>
  <si>
    <t>Article Trajectory</t>
  </si>
  <si>
    <t>/* The Influence of Social Media on Today's Society */ This isn't untrue, but it's already well-covered elsewhere in the article
Fix cite date error</t>
  </si>
  <si>
    <t xml:space="preserve">
/* The Influence of Social Media on Today's Society */ This isn't untrue, but it's already well-covered elsewhere in the article</t>
  </si>
  <si>
    <t xml:space="preserve">-[[predatory publishing|predatory source]]
</t>
  </si>
  <si>
    <t>Dating maintenance tags: {{Cn}}
-[[predatory publishing|predatory source]]</t>
  </si>
  <si>
    <t>/* Mobile social media */ Removed "or reading/editing a Wikipedia article" per WP:NOT, WP:FORUM, and WP:HOST and criteria 2 and 4 of lede section definition of social media
Dating maintenance tags: {{Cn}}</t>
  </si>
  <si>
    <t>/* External links */ added wikinews link
/* Mobile social media */ Removed "or reading/editing a Wikipedia article" per WP:NOT, WP:FORUM, and WP:HOST and criteria 2 and 4 of lede section definition of social media</t>
  </si>
  <si>
    <t>Rescuing 1 sources and tagging 0 as dead.) #IABot (v2.0.9.4) ([[User:TheresNoTime|TheresNoTime]] - 13752
/* External links */ added wikinews link</t>
  </si>
  <si>
    <t>/* Development of social-media platforms */ Fix redundant pipe
Rescuing 1 sources and tagging 0 as dead.) #IABot (v2.0.9.4) ([[User:TheresNoTime|TheresNoTime]] - 13752</t>
  </si>
  <si>
    <t>/* Effects on youth communication */ [[WP:N'T]]
/* Development of social-media platforms */ Fix redundant pipe</t>
  </si>
  <si>
    <t>/* Definition and features */ I added the missing of the 13 types of social media from the original source
/* Effects on youth communication */ [[WP:N'T]]</t>
  </si>
  <si>
    <t>no sentences
/* Definition and features */ I added the missing of the 13 types of social media from the original source</t>
  </si>
  <si>
    <t>redundant
no sentences</t>
  </si>
  <si>
    <t xml:space="preserve">
redundant</t>
  </si>
  <si>
    <t xml:space="preserve">I have added how you can increase your influences on social media and can make money online.
</t>
  </si>
  <si>
    <t>Reverted edit by [[Special:Contribs/Alisepaire|Alisepaire]] ([[User talk:Alisepaire|talk]]) to last version by Hyphenation Expert
I have added how you can increase your influences on social media and can make money online.</t>
  </si>
  <si>
    <t>Cleanup?????
Reverted edit by [[Special:Contribs/Alisepaire|Alisepaire]] ([[User talk:Alisepaire|talk]]) to last version by Hyphenation Expert</t>
  </si>
  <si>
    <t>Reverted [[WP:AGF|good faith]] edits by [[Special:Contributions/Whyareyoureadingthisusername|Whyareyoureadingthisusername]] ([[User talk:Whyareyoureadingthisusername|talk]]): No, "in regard to" is better.
Cleanup?????</t>
  </si>
  <si>
    <t xml:space="preserve">
Reverted [[WP:AGF|good faith]] edits by [[Special:Contributions/Whyareyoureadingthisusername|Whyareyoureadingthisusername]] ([[User talk:Whyareyoureadingthisusername|talk]]): No, "in regard to" is better.</t>
  </si>
  <si>
    <t xml:space="preserve">Reverted 1 edit by [[Special:Contributions/Penguine24|Penguine24]] ([[User talk:Penguine24|talk]]) to last revision by WikiDan61
</t>
  </si>
  <si>
    <t>/* Timeline of social media (1973–2022) */
Reverted 1 edit by [[Special:Contributions/Penguine24|Penguine24]] ([[User talk:Penguine24|talk]]) to last revision by WikiDan61</t>
  </si>
  <si>
    <t>Reverted 1 edit by [[Special:Contributions/2402:E280:3D22:2CA:253C:C92:EB76:1C47|2402:E280:3D22:2CA:253C:C92:EB76:1C47]] ([[User talk:2402:E280:3D22:2CA:253C:C92:EB76:1C47|talk]]): No WIkipedia article for that platform
/* Timeline of social media (1973–2022) */</t>
  </si>
  <si>
    <t xml:space="preserve">
Reverted 1 edit by [[Special:Contributions/2402:E280:3D22:2CA:253C:C92:EB76:1C47|2402:E280:3D22:2CA:253C:C92:EB76:1C47]] ([[User talk:2402:E280:3D22:2CA:253C:C92:EB76:1C47|talk]]): No WIkipedia article for that platform</t>
  </si>
  <si>
    <t xml:space="preserve">Reverting possible vandalism by [[Special:Contribs/2603:7000:8745:1300:89BE:C514:7B3C:5DA1|2603:7000:8745:1300:89BE:C514:7B3C:5DA1]] to version by Bruce1ee. [[WP:CBFP|Report False Positive?]] Thanks, [[WP:CBNG|ClueBot NG]]. (4250316) (Bot)
</t>
  </si>
  <si>
    <t xml:space="preserve">
Reverting possible vandalism by [[Special:Contribs/2603:7000:8745:1300:89BE:C514:7B3C:5DA1|2603:7000:8745:1300:89BE:C514:7B3C:5DA1]] to version by Bruce1ee. [[WP:CBFP|Report False Positive?]] Thanks, [[WP:CBNG|ClueBot NG]]. (4250316) (Bot)</t>
  </si>
  <si>
    <t xml:space="preserve">Reverted edit by [[Special:Contribs/Haanikhan53|Haanikhan53]] ([[User talk:Haanikhan53|talk]]) to last version by ClueBot NG
</t>
  </si>
  <si>
    <t>/* Development of social-media platforms */ fixed grammar issue.
Reverted edit by [[Special:Contribs/Haanikhan53|Haanikhan53]] ([[User talk:Haanikhan53|talk]]) to last version by ClueBot NG</t>
  </si>
  <si>
    <t>/* Trustworthiness and reliability */ adding a reference to supporting academic source
/* Development of social-media platforms */ fixed grammar issue.</t>
  </si>
  <si>
    <t xml:space="preserve">
/* Trustworthiness and reliability */ adding a reference to supporting academic source</t>
  </si>
  <si>
    <t xml:space="preserve">Reverted 1 edit by [[Special:Contributions/Jack0564|Jack0564]] ([[User talk:Jack0564|talk]]): Spam link
</t>
  </si>
  <si>
    <t xml:space="preserve">
Reverted 1 edit by [[Special:Contributions/Jack0564|Jack0564]] ([[User talk:Jack0564|talk]]): Spam link</t>
  </si>
  <si>
    <t xml:space="preserve">Reverting possible vandalism by [[Special:Contribs/Jack0564|Jack0564]] to version by John of Reading. [[WP:CBFP|Report False Positive?]] Thanks, [[WP:CBNG|ClueBot NG]]. (4252866) (Bot)
</t>
  </si>
  <si>
    <t>Protected "[[Social media]]": Persistent [[WP:Disruptive editing|disruptive editing]] ([Edit=Require autoconfirmed or confirmed access] (expires 13:46, 4 October 2023 (UTC)))
Reverting possible vandalism by [[Special:Contribs/Jack0564|Jack0564]] to version by John of Reading. [[WP:CBFP|Report False Positive?]] Thanks, [[WP:CBNG|ClueBot NG]]. (4252866) (Bot)</t>
  </si>
  <si>
    <t>Adding {{pp-protected}}
Protected "[[Social media]]": Persistent [[WP:Disruptive editing|disruptive editing]] ([Edit=Require autoconfirmed or confirmed access] (expires 13:46, 4 October 2023 (UTC)))</t>
  </si>
  <si>
    <t>Remove 1 citation per [[WP:URLREQ#Blacklist_healthlinedotcom]]. [[User:GreenC/WaybackMedic_2.5|Wayback Medic 2.5]]
Adding {{pp-protected}}</t>
  </si>
  <si>
    <t>rv unnecessary comment and cn for blacklisted healthline spam
Remove 1 citation per [[WP:URLREQ#Blacklist_healthlinedotcom]]. [[User:GreenC/WaybackMedic_2.5|Wayback Medic 2.5]]</t>
  </si>
  <si>
    <t>/* Timeline of social media (1973–2023) */ Added Threads to list of social media platforms
rv unnecessary comment and cn for blacklisted healthline spam</t>
  </si>
  <si>
    <t>v2.05b - [[User:WikiCleanerBot#T20|Bot T20 CW#61]] - Fix errors for [[WP:WCW|CW project]] (Reference before punctuation)
/* Timeline of social media (1973–2023) */ Added Threads to list of social media platforms</t>
  </si>
  <si>
    <t>Alter: pages. Add: s2cid, pmid, doi, authors 1-1. Removed parameters. Formatted [[WP:ENDASH|dashes]]. Some additions/deletions were parameter name changes. | [[:en:WP:UCB|Use this bot]]. [[:en:WP:DBUG|Report bugs]]. | #UCB_CommandLine 1363/1654
v2.05b - [[User:WikiCleanerBot#T20|Bot T20 CW#61]] - Fix errors for [[WP:WCW|CW project]] (Reference before punctuation)</t>
  </si>
  <si>
    <t>/* The organizational level */Capitalized this sneaky lowercase ‘t’. (Seriously, how has no one noticed this yet?)
Alter: pages. Add: s2cid, pmid, doi, authors 1-1. Removed parameters. Formatted [[WP:ENDASH|dashes]]. Some additions/deletions were parameter name changes. | [[:en:WP:UCB|Use this bot]]. [[:en:WP:DBUG|Report bugs]]. | #UCB_CommandLine 1363/1654</t>
  </si>
  <si>
    <t>/* The organizational level */ clearer section heading
/* The organizational level */Capitalized this sneaky lowercase ‘t’. (Seriously, how has no one noticed this yet?)</t>
  </si>
  <si>
    <t>clean out COI / citespam
/* The organizational level */ clearer section heading</t>
  </si>
  <si>
    <t>Added BeReal to the "Timeline of social media (1973-2023)" section.
clean out COI / citespam</t>
  </si>
  <si>
    <t>Alter: title, template type. Add: s2cid, chapter, series, authors 1-1. Removed parameters. Some additions/deletions were parameter name changes. | [[:en:WP:UCB|Use this bot]]. [[:en:WP:DBUG|Report bugs]]. | Suggested by Headbomb | Linked from Wikipedia:WikiProject_Academic_Journals/Journals_cited_by_Wikipedia/Sandbox2 | #UCB_webform_linked 1852/2384
Added BeReal to the "Timeline of social media (1973-2023)" section.</t>
  </si>
  <si>
    <t xml:space="preserve">
Alter: title, template type. Add: s2cid, chapter, series, authors 1-1. Removed parameters. Some additions/deletions were parameter name changes. | [[:en:WP:UCB|Use this bot]]. [[:en:WP:DBUG|Report bugs]]. | Suggested by Headbomb | Linked from Wikipedia:WikiProject_Academic_Journals/Journals_cited_by_Wikipedia/Sandbox2 | #UCB_webform_linked 1852/2384</t>
  </si>
  <si>
    <t xml:space="preserve">[[WP:ROLLBACK|Reverted]] edits by [[Special:Contributions/SultanHamad|SultanHamad]] ([[User talk:SultanHamad|talk]]) to last revision by Citation bot: nonconstructive edits
</t>
  </si>
  <si>
    <t>/* Social media marketing */
[[WP:ROLLBACK|Reverted]] edits by [[Special:Contributions/SultanHamad|SultanHamad]] ([[User talk:SultanHamad|talk]]) to last revision by Citation bot: nonconstructive edits</t>
  </si>
  <si>
    <t>Reverted 1 edit by [[Special:Contributions/Charlietheking|Charlietheking]] ([[User talk:Charlietheking|talk]]): Blog spam
/* Social media marketing */</t>
  </si>
  <si>
    <t>Fix cite date error
The Influence of Social Media on Today's Society</t>
  </si>
  <si>
    <t>Custom Menu Item Text</t>
  </si>
  <si>
    <t>Custom Menu Item Action</t>
  </si>
  <si>
    <t>Vertex Type</t>
  </si>
  <si>
    <t>Content</t>
  </si>
  <si>
    <t>Age</t>
  </si>
  <si>
    <t>Gini Coefficient</t>
  </si>
  <si>
    <t>Nr Revisions</t>
  </si>
  <si>
    <t>URL</t>
  </si>
  <si>
    <t>Open Wiki Page for This User</t>
  </si>
  <si>
    <t>http://en.wikipedia.org/wiki/User:Dr vulpes</t>
  </si>
  <si>
    <t>http://en.wikipedia.org/wiki/User:Hyphenation Expert</t>
  </si>
  <si>
    <t>http://en.wikipedia.org/wiki/User:ClueBot NG</t>
  </si>
  <si>
    <t>http://en.wikipedia.org/wiki/User:John of Reading</t>
  </si>
  <si>
    <t>http://en.wikipedia.org/wiki/User:GreenC bot</t>
  </si>
  <si>
    <t>http://en.wikipedia.org/wiki/User:Citation bot</t>
  </si>
  <si>
    <t>http://en.wikipedia.org/wiki/User:The Night Watch</t>
  </si>
  <si>
    <t>http://en.wikipedia.org/wiki/User:Keith D</t>
  </si>
  <si>
    <t>Editor</t>
  </si>
  <si>
    <t>44.17:31:19</t>
  </si>
  <si>
    <t>6405.20:58:23</t>
  </si>
  <si>
    <t>4492.09:39:31</t>
  </si>
  <si>
    <t>6284.03:37:49</t>
  </si>
  <si>
    <t>5464.18:00:04</t>
  </si>
  <si>
    <t>1576.17:54:56</t>
  </si>
  <si>
    <t>2253.18:36:34</t>
  </si>
  <si>
    <t>2575.03:22:39</t>
  </si>
  <si>
    <t>714.11:46:31</t>
  </si>
  <si>
    <t>400.18:17:51</t>
  </si>
  <si>
    <t>2839.00:08:13</t>
  </si>
  <si>
    <t>1673.02:38:30</t>
  </si>
  <si>
    <t>100.10:16:13</t>
  </si>
  <si>
    <t>6714.11:36:03</t>
  </si>
  <si>
    <t>28.18:48:38</t>
  </si>
  <si>
    <t>5522.02:17:03</t>
  </si>
  <si>
    <t>1.23:57:32</t>
  </si>
  <si>
    <t>1082.20:48:14</t>
  </si>
  <si>
    <t>4660.11:09:41</t>
  </si>
  <si>
    <t>1.00:43:50</t>
  </si>
  <si>
    <t>2039.03:32:14</t>
  </si>
  <si>
    <t>4965.06:22:12</t>
  </si>
  <si>
    <t>6160.16:20:05</t>
  </si>
  <si>
    <t>2691.22:09:29</t>
  </si>
  <si>
    <t>5322.09:00:27</t>
  </si>
  <si>
    <t>328.13:06:58</t>
  </si>
  <si>
    <t>5634.15:30:33</t>
  </si>
  <si>
    <t>5421.13:49:50</t>
  </si>
  <si>
    <t>535.21:38:43</t>
  </si>
  <si>
    <t>2006.23:29:36</t>
  </si>
  <si>
    <t>5582.03:14:04</t>
  </si>
  <si>
    <t>108.04:06:49</t>
  </si>
  <si>
    <t>164.07:35:15</t>
  </si>
  <si>
    <t>546.01:47:45</t>
  </si>
  <si>
    <t>914.22:52:28</t>
  </si>
  <si>
    <t>6159.19:34:22</t>
  </si>
  <si>
    <t>"FromAddress" serializeAs="String"&gt;
        &lt;value&gt;email@domain.abc&lt;/value&gt;
      &lt;/setting&gt;
    &lt;/ExportToEmailUserSettings&gt;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&lt;value&gt;#nxlwiki&lt;/value&gt;
      &lt;/setting&gt;
      &lt;setting name="UseCredentials" serializeAs="String"&gt;
        &lt;value&gt;True&lt;/value&gt;
      &lt;/setting&gt;
      &lt;setting name="ExportWorkbookAndSettings" serializeAs="String"&gt;
        &lt;value&gt;True&lt;/value&gt;
      &lt;/setting&gt;
      &lt;setting name="UseFixedAspectRatio" serializeAs="String"&gt;
        &lt;value&gt;False&lt;/value&gt;
      &lt;/setting&gt;
    &lt;/ExportToNodeXLGraphGalleryUserSettings&gt;
    &lt;AutomatedGraphImageUserSettings&gt;
      &lt;setting name="IncludeFooter" serializeAs="String"&gt;
        &lt;value&gt;True&lt;/value&gt;
      &lt;/setting&gt;
      &lt;setting name="ImageSizePx" serializeAs="String"&gt;
        &lt;value&gt;4096, 3072&lt;/value&gt;
      &lt;/setting&gt;
      &lt;setting name="HeaderFooterFont" serializeAs="String"&gt;
        &lt;value&gt;Microsoft Sans Serif, 8.25pt&lt;/value&gt;
      &lt;/setting&gt;
      &lt;setting name="HeaderText" serializeAs="String"&gt;
        &lt;value&gt;Social media network connections&lt;/value&gt;
      &lt;/setting&gt;
      &lt;setting name="IncludeHeader" serializeAs="String"&gt;
        &lt;value&gt;False&lt;/value&gt;
      &lt;/setting&gt;
      &lt;setting name="FooterText" serializeAs="String"&gt;
        &lt;value&gt;Social network graph of Wikipedia disussions visualized with NodeXL Pro (smrfoundation.org)&lt;/value&gt;
      &lt;/setting&gt;
      &lt;setting name="ImageFormat" serializeAs="String"&gt;
        &lt;value&gt;Png&lt;/value&gt;
      &lt;/setting&gt;
    &lt;/AutomatedGraphImageUserSettings&gt;
    &lt;GraphImageUserSettings2&gt;
      &lt;setting name="ImageSize" serializeAs="String"&gt;
        &lt;value&gt;4096, 3072&lt;/value&gt;
      &lt;/setting&gt;
      &lt;setting name="UseControlSize" serializeAs="String"&gt;
        &lt;value&gt;False&lt;/value&gt;
      &lt;/setting&gt;
      &lt;setting name="HeaderFooterFont" serializeAs="String"&gt;
        &lt;value&gt;Microsoft Sans Serif, 8.25pt&lt;/value&gt;
      &lt;/setting&gt;
      &lt;setting name="HeaderText" serializeAs="String"&gt;
        &lt;value&gt;Social media network connections&lt;/value&gt;
      &lt;/setting&gt;
      &lt;setting name="IncludeHeader" serializeAs="String"&gt;
        &lt;value&gt;False&lt;/value&gt;
      &lt;/setting&gt;
      &lt;setting name="IncludeFooter" serializeAs="String"&gt;
        &lt;value&gt;False&lt;/value&gt;
      &lt;/setting&gt;
      &lt;setting name="FooterText" serializeAs="String"&gt;
        &lt;value /&gt;
      &lt;/setting&gt;
    &lt;/GraphImageUserSettings2&gt;
    &lt;LayoutUserSettings&gt;
      &lt;setting name="FruchtermanReingoldIterations" serializeAs="String"&gt;
        &lt;value&gt;10&lt;/value&gt;
      &lt;/setting&gt;
      &lt;setting name="IntergroupEdgeStyle" serializeAs="String"&gt;
        &lt;value&gt;Show&lt;/value&gt;
      &lt;/setting&gt;
      &lt;setting name="FruchtermanReingoldC" serializeAs="String"&gt;
        &lt;value&gt;3&lt;/value&gt;
      &lt;/setting&gt;
      &lt;setting name="BoxLayoutAlgorithm" serializeAs="String"&gt;
        &lt;value&gt;Treemap&lt;/value&gt;
      &lt;/setting&gt;
      &lt;setting name="ImproveLayoutOfGroups" serializeAs="String"&gt;
        &lt;value&gt;False&lt;/value&gt;
      &lt;/setting&gt;
      &lt;setting name="LayoutStyle" serializeAs="String"&gt;
        &lt;value&gt;UseGroups&lt;/value&gt;
      &lt;/setting&gt;
      &lt;setting name="GroupRectanglePenWidth" serializeAs="String"&gt;
        &lt;value&gt;1&lt;/value&gt;
      &lt;/setting&gt;
      &lt;setting name="Margin" serializeAs="String"&gt;
        &lt;value&gt;6&lt;/value&gt;
      &lt;/setting&gt;
      &lt;setting name="Layout" serializeAs="String"&gt;
        &lt;value&gt;HarelKorenFastMultiscale&lt;/value&gt;
      &lt;/setting&gt;
    &lt;/LayoutUserSettings&gt;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name="WordMetricUserSettings" serializeAs="String"&gt;
        &lt;value&gt;CalculateSentiment░True▓TextColumnIsOnEdgeWorksheet░True▓TextColumnName░Edit Comment▓CountByGroup░True▓SkipSingleTerms░True▓WordsToSkip░0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t>
  </si>
  <si>
    <t xml:space="preserve">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
add added adding archive archiving article assignment category comment content contribution contributions details discussion edit edited edits link links page proposal propose proposed protected replied reply replying request requested requesting section semi shortening sidbar signing suggestion suggestions table talk tw update user version wiki wiki_ed wikipedia wp▓SentimentList1Name░List1▓SentimentList2Name░List2▓SentimentList3Name░List3▓SentimentList1FriendlyName░Positive▓SentimentList2FriendlyName░Negative▓SentimentList3FriendlyName░(Add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t>
  </si>
  <si>
    <t>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t>
  </si>
  <si>
    <t>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t>
  </si>
  <si>
    <t>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t>
  </si>
  <si>
    <t>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t>
  </si>
  <si>
    <t xml:space="preserve">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t>
  </si>
  <si>
    <t>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t>
  </si>
  <si>
    <t>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t>
  </si>
  <si>
    <t xml:space="preserve">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t>
  </si>
  <si>
    <t>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t>
  </si>
  <si>
    <t>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t>
  </si>
  <si>
    <t>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&lt;setting name="NetworkTopItemsListUserSettings" serializeAs="Xml"&gt;
        &lt;value&gt;
          &lt;NetworkTopItemsListUserSettings xmlns:xsd="http://www.w3.org/2001/XMLSchema"
            xmlns:xsi="http://www.w3.org/2001/XMLSchema-instance"&gt;
            &lt;IsEdgeColumn&gt;true&lt;/IsEdgeColumn&gt;
            &lt;StatusColumnName&gt;Edit Comment&lt;/StatusColumnName&gt;
            &lt;TopTweetersMentionedRepliedTo&gt;false&lt;/TopTweetersMentionedRepliedTo&gt;
            &lt;NetworkTopItemsUserSettingsToCalculate /&gt;
          &lt;/NetworkTopItemsListUserSettings&gt;
        &lt;/value&gt;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&lt;/GraphMetricUserSettings&gt;
    &lt;GroupUserSettings&gt;
      &lt;setting name="ReadGroups" serializeAs="String"&gt;
        &lt;value&gt;True&lt;/value&gt;
      &lt;/setting&gt;
    &lt;/GroupUserSettings&gt;
    &lt;ColumnGroupUserSettings&gt;
      &lt;setting name="ColumnGroupsToShow" serializeAs="String"&gt;
        &lt;value&gt;EdgeDoNotHide, EdgeGraphMetrics, EdgeOtherColumns, VertexDoNotHide, VertexGraphMetrics, VertexOtherColumns, GroupDoNotHide, GroupGraphMetrics, GroupEdgeDoNotHide, GroupEdgeGraphMetrics&lt;/value&gt;
      &lt;/setting&gt;
    &lt;/ColumnGroupUserSettings&gt;
    &lt;AutomateTasksUserSettings&gt;
      &lt;setting name="AutomateThisWorkbookOnly" serializeAs="String"&gt;
        &lt;value&gt;True&lt;/value&gt;
      &lt;/setting&gt;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&lt;/AutomateTasksUserSettings&gt;
    &lt;AutoFillUserSettings3&gt;
      &lt;setting name="EdgeWidthSourceColumnName" serializeAs="String"&gt;
        &lt;value&gt;Edge Weight&lt;/value&gt;
      &lt;/setting&gt;
      &lt;setting name="VertexLayoutOrderSourceColumnName" serializeAs="String"&gt;
        &lt;value&gt;Betweenness Centrality&lt;/value&gt;
      &lt;/setting&gt;
      &lt;setting name="VertexLabelFillColorSourceColumnName" serializeAs="String"&gt;
        &lt;value /&gt;
      &lt;/setting&gt;
      &lt;setting name="VertexPolarRSourceColumnName" serializeAs="String"&gt;
        &lt;value /&gt;
      &lt;/setting&gt;
      &lt;setting name="EdgeStyleSourceColumnName" serializeAs="String"&gt;
        &lt;value /&gt;
      &lt;/setting&gt;
      &lt;setting name="VertexToolTipSourceColumnName" serializeAs="String"&gt;
        &lt;value&gt;Vertex&lt;/value&gt;
      &lt;/setting&gt;
      &lt;setting name="GroupCollapsedSourceColumnName" serializeAs="String"&gt;
        &lt;value /&gt;
      &lt;/setting&gt;
      &lt;setting name="VertexShapeSourceColumnName" serializeAs="String"&gt;
        &lt;value /&gt;
      &lt;/setting&gt;
      &lt;setting name="VertexYSourceColumnName" serializeAs="String"&gt;
        &lt;value /&gt;
      &lt;/setting&gt;
      &lt;setting name="VertexColorSourceColumnName" serializeAs="String"&gt;
        &lt;value /&gt;
      &lt;/setting&gt;
      &lt;setting name="VertexLabelPositionSourceColumnName" serializeAs="String"&gt;
        &lt;value /&gt;
      &lt;/setting&gt;
      &lt;setting name="EdgeVisibilitySourceColumnName" serializeAs="String"&gt;
        &lt;value /&gt;
      &lt;/setting&gt;
      &lt;setting name="EdgeLabelSourceColumnName" serializeAs="String"&gt;
        &lt;value /&gt;
      &lt;/setting&gt;
      &lt;setting name="VertexVisibili</t>
  </si>
  <si>
    <t>tySourceColumnName" serializeAs="String"&gt;
        &lt;value /&gt;
      &lt;/setting&gt;
      &lt;setting name="GroupLabelSourceColumnName" serializeAs="String"&gt;
        &lt;value&gt;Top Words in Edit Comment&lt;/value&gt;
      &lt;/setting&gt;
      &lt;setting name="VertexAlphaSourceColumnName" serializeAs="String"&gt;
        &lt;value /&gt;
      &lt;/setting&gt;
      &lt;setting name="VertexRadiusSourceColumnName" serializeAs="String"&gt;
        &lt;value&gt;Betweenness Centrality&lt;/value&gt;
      &lt;/setting&gt;
      &lt;setting name="EdgeColorSourceColumnName" serializeAs="String"&gt;
        &lt;value&gt;Edge Weight&lt;/value&gt;
      &lt;/setting&gt;
      &lt;setting name="VertexLabelSourceColumnName" serializeAs="String"&gt;
        &lt;value&gt;Vertex&lt;/value&gt;
      &lt;/setting&gt;
      &lt;setting name="VertexPolarAngleSourceColumnName" serializeAs="String"&gt;
        &lt;value /&gt;
      &lt;/setting&gt;
      &lt;setting name="EdgeAlphaSourceColumnName" serializeAs="String"&gt;
        &lt;value&gt;Edge Weight&lt;/value&gt;
      &lt;/setting&gt;
      &lt;setting name="VertexXSourceColumnName" serializeAs="String"&gt;
        &lt;value /&gt;
      &lt;/setting&gt;
      &lt;setting name="EdgeColorDetails" serializeAs="String"&gt;
        &lt;value&gt;False False 0 0 Silver 255, 128, 0 True False True&lt;/value&gt;
      &lt;/setting&gt;
      &lt;setting name="EdgeWidthDetails" serializeAs="String"&gt;
        &lt;value&gt;False False 0 0 3 10 True False&lt;/value&gt;
      &lt;/setting&gt;
      &lt;setting name="VertexColorDetails" serializeAs="String"&gt;
        &lt;value&gt;False False 0 10 241, 137, 4 46, 7, 195 False False True&lt;/value&gt;
      &lt;/setting&gt;
      &lt;setting name="VertexLabelFillColorDetails" serializeAs="String"&gt;
        &lt;value&gt;False False 0 10 241, 137, 4 46, 7, 195 False False True&lt;/value&gt;
      &lt;/setting&gt;
      &lt;setting name="EdgeVisibilityDetails" serializeAs="String"&gt;
        &lt;value&gt;GreaterThan 0 Show Skip&lt;/value&gt;
      &lt;/setting&gt;
      &lt;setting name="VertexAlphaDetails" serializeAs="String"&gt;
        &lt;value&gt;False False 0 100 10 100 False False&lt;/value&gt;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name="VertexPolarRDetails" serializeAs="String"&gt;
        &lt;value&gt;False False 0 0 0 1 False False&lt;/value&gt;
      &lt;/setting&gt;
      &lt;setting name="EdgeStyleDetails" serializeAs="String"&gt;
        &lt;value&gt;GreaterThan 0 Solid Dash&lt;/value&gt;
      &lt;/setting&gt;
      &lt;setting name="VertexPolarAngleDetails" serializeAs="String"&gt;
        &lt;value&gt;False False 0 0 0 359 False False&lt;/value&gt;
      &lt;/setting&gt;
      &lt;setting name="VertexRadiusDetails" serializeAs="String"&gt;
        &lt;value&gt;False False 0 0 50 200 True False&lt;/value&gt;
      &lt;/setting&gt;
      &lt;setting name="VertexXDetails" serializeAs="String"&gt;
        &lt;value&gt;False False 0 0 0 9999 False False&lt;/value&gt;
      &lt;/setting&gt;
      &lt;setting name="EdgeAlphaDetails" serializeAs="String"&gt;
        &lt;value&gt;False False 0 0 70 40 True False&lt;/value&gt;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&lt;setting name="GroupLabelDetails" serializeAs="String"&gt;
        &lt;value&gt;True&lt;/value&gt;
      &lt;/setting&gt;
    &lt;/AutoFillUserSettings3&gt;
    &lt;ImportDataUserSettings&gt;
      &lt;setting name="SaveImportDescription" serializeAs="String"&gt;
        &lt;value&gt;True&lt;/value&gt;
      &lt;/setting&gt;
      &lt;setting name="AutomateAfterImport" serializeAs="String"&gt;
        &lt;value&gt;False&lt;/value&gt;
      &lt;/setting&gt;
      &lt;setting name="ClearTablesBeforeImport" serializeAs="String"&gt;
        &lt;value&gt;True&lt;/value&gt;
      &lt;/setting&gt;
    &lt;/ImportDataUserSettings&gt;
    &lt;GeneralUserSettings4&gt;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name="NewWorkbookGraphDirectedness" serializeAs="String"&gt;
        &lt;value&gt;Directed&lt;/value&gt;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&lt;value&gt;10&lt;/value&gt;
      &lt;/setting&gt;
      &lt;setting name="RelativeArrowSize" serializeAs="String"&gt;
        &lt;value&gt;3&lt;/value&gt;
      &lt;/setting&gt;
      &lt;setting name="VertexEffect" serializeAs="String"&gt;
        &lt;value&gt;DropShadow&lt;/value&gt;
      &lt;/setting&gt;
      &lt;setting name="VertexRelativeOuterGlowSize" serializeAs="String"&gt;
        &lt;value&gt;3&lt;/value&gt;
      &lt;/setting&gt;
      &lt;setting name="VertexColor" serializeAs="String"&gt;
        &lt;value&gt;Black&lt;/value&gt;
      &lt;/setting&gt;
      &lt;setting name="VertexA</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</si>
  <si>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</si>
  <si>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</si>
  <si>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</si>
  <si>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</si>
  <si>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</si>
  <si>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</si>
  <si>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</si>
  <si>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</si>
  <si>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</si>
  <si>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</si>
  <si>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</si>
  <si>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</si>
  <si>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</si>
  <si>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</si>
  <si>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</si>
  <si>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</si>
  <si>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</si>
  <si>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</si>
  <si>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</si>
  <si>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</si>
  <si>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</si>
  <si>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</si>
  <si>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media</t>
  </si>
  <si>
    <t>social</t>
  </si>
  <si>
    <t>special</t>
  </si>
  <si>
    <t>reverted</t>
  </si>
  <si>
    <t>bot</t>
  </si>
  <si>
    <t>jack0564</t>
  </si>
  <si>
    <t>contribs</t>
  </si>
  <si>
    <t>en</t>
  </si>
  <si>
    <t>report</t>
  </si>
  <si>
    <t>source</t>
  </si>
  <si>
    <t>fix</t>
  </si>
  <si>
    <t>whyareyoureadingthisusername</t>
  </si>
  <si>
    <t>eb76</t>
  </si>
  <si>
    <t>2402</t>
  </si>
  <si>
    <t>1c47</t>
  </si>
  <si>
    <t>alisepaire</t>
  </si>
  <si>
    <t>2ca</t>
  </si>
  <si>
    <t>3d22</t>
  </si>
  <si>
    <t>platforms</t>
  </si>
  <si>
    <t>timeline</t>
  </si>
  <si>
    <t>ng</t>
  </si>
  <si>
    <t>253c</t>
  </si>
  <si>
    <t>2023</t>
  </si>
  <si>
    <t>penguine24</t>
  </si>
  <si>
    <t>sultanhamad</t>
  </si>
  <si>
    <t>c92</t>
  </si>
  <si>
    <t>1973</t>
  </si>
  <si>
    <t>cluebot</t>
  </si>
  <si>
    <t>haanikhan53</t>
  </si>
  <si>
    <t>removed</t>
  </si>
  <si>
    <t>editing</t>
  </si>
  <si>
    <t>e280</t>
  </si>
  <si>
    <t>spam</t>
  </si>
  <si>
    <t>13</t>
  </si>
  <si>
    <t>7000</t>
  </si>
  <si>
    <t>vandalism</t>
  </si>
  <si>
    <t>reverting</t>
  </si>
  <si>
    <t>false</t>
  </si>
  <si>
    <t>predatory</t>
  </si>
  <si>
    <t>redundant</t>
  </si>
  <si>
    <t>revision</t>
  </si>
  <si>
    <t>bugs</t>
  </si>
  <si>
    <t>citation</t>
  </si>
  <si>
    <t>cn</t>
  </si>
  <si>
    <t>reading</t>
  </si>
  <si>
    <t>level</t>
  </si>
  <si>
    <t>reference</t>
  </si>
  <si>
    <t>authors</t>
  </si>
  <si>
    <t>cbng</t>
  </si>
  <si>
    <t>2603</t>
  </si>
  <si>
    <t>alter</t>
  </si>
  <si>
    <t>5da1</t>
  </si>
  <si>
    <t>positive</t>
  </si>
  <si>
    <t>organizational</t>
  </si>
  <si>
    <t>7b3c</t>
  </si>
  <si>
    <t>v2</t>
  </si>
  <si>
    <t>s2cid</t>
  </si>
  <si>
    <t>parameters</t>
  </si>
  <si>
    <t>development</t>
  </si>
  <si>
    <t>1300</t>
  </si>
  <si>
    <t>89be</t>
  </si>
  <si>
    <t>8745</t>
  </si>
  <si>
    <t>dbug</t>
  </si>
  <si>
    <t>c514</t>
  </si>
  <si>
    <t>ucb</t>
  </si>
  <si>
    <t>theresnotime</t>
  </si>
  <si>
    <t>disruptive</t>
  </si>
  <si>
    <t>additions</t>
  </si>
  <si>
    <t>cbfp</t>
  </si>
  <si>
    <t>definition</t>
  </si>
  <si>
    <t>changes</t>
  </si>
  <si>
    <t>parameter</t>
  </si>
  <si>
    <t>deletions</t>
  </si>
  <si>
    <t>charlietheking</t>
  </si>
  <si>
    <t>society</t>
  </si>
  <si>
    <t>influence</t>
  </si>
  <si>
    <t>today's</t>
  </si>
  <si>
    <t>missing</t>
  </si>
  <si>
    <t>remove</t>
  </si>
  <si>
    <t>covered</t>
  </si>
  <si>
    <t>untrue</t>
  </si>
  <si>
    <t>formatted</t>
  </si>
  <si>
    <t>wcw</t>
  </si>
  <si>
    <t>issue</t>
  </si>
  <si>
    <t>increase</t>
  </si>
  <si>
    <t>1654</t>
  </si>
  <si>
    <t>citespam</t>
  </si>
  <si>
    <t>13752</t>
  </si>
  <si>
    <t>john</t>
  </si>
  <si>
    <t>bereal</t>
  </si>
  <si>
    <t>dating</t>
  </si>
  <si>
    <t>wayback</t>
  </si>
  <si>
    <t>faith</t>
  </si>
  <si>
    <t>unnecessary</t>
  </si>
  <si>
    <t>trustworthiness</t>
  </si>
  <si>
    <t>better</t>
  </si>
  <si>
    <t>list</t>
  </si>
  <si>
    <t>chapter</t>
  </si>
  <si>
    <t>reliability</t>
  </si>
  <si>
    <t>money</t>
  </si>
  <si>
    <t>features</t>
  </si>
  <si>
    <t>1363</t>
  </si>
  <si>
    <t>n't</t>
  </si>
  <si>
    <t>template</t>
  </si>
  <si>
    <t>effects</t>
  </si>
  <si>
    <t>cleanup</t>
  </si>
  <si>
    <t>rollback</t>
  </si>
  <si>
    <t>healthline</t>
  </si>
  <si>
    <t>wikidan61</t>
  </si>
  <si>
    <t>medic</t>
  </si>
  <si>
    <t>dashes</t>
  </si>
  <si>
    <t>rescuing</t>
  </si>
  <si>
    <t>youth</t>
  </si>
  <si>
    <t>original</t>
  </si>
  <si>
    <t>project</t>
  </si>
  <si>
    <t>title</t>
  </si>
  <si>
    <t>error</t>
  </si>
  <si>
    <t>sandbox2</t>
  </si>
  <si>
    <t>influences</t>
  </si>
  <si>
    <t>wikinews</t>
  </si>
  <si>
    <t>bruce1ee</t>
  </si>
  <si>
    <t>46</t>
  </si>
  <si>
    <t>#ucb_webform_linked</t>
  </si>
  <si>
    <t>#iabot</t>
  </si>
  <si>
    <t>cite</t>
  </si>
  <si>
    <t>pmid</t>
  </si>
  <si>
    <t>rv</t>
  </si>
  <si>
    <t>regard</t>
  </si>
  <si>
    <t>suggested</t>
  </si>
  <si>
    <t>access</t>
  </si>
  <si>
    <t>capitalized</t>
  </si>
  <si>
    <t>type</t>
  </si>
  <si>
    <t>confirmed</t>
  </si>
  <si>
    <t>2022</t>
  </si>
  <si>
    <t>academic</t>
  </si>
  <si>
    <t>require</t>
  </si>
  <si>
    <t>publishing</t>
  </si>
  <si>
    <t>grammar</t>
  </si>
  <si>
    <t>autoconfirmed</t>
  </si>
  <si>
    <t>coi</t>
  </si>
  <si>
    <t>05b</t>
  </si>
  <si>
    <t>lowercase</t>
  </si>
  <si>
    <t>nonconstructive</t>
  </si>
  <si>
    <t>forum</t>
  </si>
  <si>
    <t>wikicleanerbot#t20</t>
  </si>
  <si>
    <t>sources</t>
  </si>
  <si>
    <t>wikiproject_academic_journals</t>
  </si>
  <si>
    <t>hyphenation</t>
  </si>
  <si>
    <t>headbomb</t>
  </si>
  <si>
    <t>well</t>
  </si>
  <si>
    <t>october</t>
  </si>
  <si>
    <t>expert</t>
  </si>
  <si>
    <t>1852</t>
  </si>
  <si>
    <t>greenc</t>
  </si>
  <si>
    <t>cw#61</t>
  </si>
  <si>
    <t>4252866</t>
  </si>
  <si>
    <t>2384</t>
  </si>
  <si>
    <t>utc</t>
  </si>
  <si>
    <t>pp</t>
  </si>
  <si>
    <t>mobile</t>
  </si>
  <si>
    <t>blacklisted</t>
  </si>
  <si>
    <t>host</t>
  </si>
  <si>
    <t>clearer</t>
  </si>
  <si>
    <t>t20</t>
  </si>
  <si>
    <t>persistent</t>
  </si>
  <si>
    <t>errors</t>
  </si>
  <si>
    <t>threads</t>
  </si>
  <si>
    <t>punctuation</t>
  </si>
  <si>
    <t>criteria</t>
  </si>
  <si>
    <t>fixed</t>
  </si>
  <si>
    <t>urlreq#blacklist_healthlinedotcom</t>
  </si>
  <si>
    <t>communication</t>
  </si>
  <si>
    <t>linked</t>
  </si>
  <si>
    <t>series</t>
  </si>
  <si>
    <t>endash</t>
  </si>
  <si>
    <t>expires</t>
  </si>
  <si>
    <t>tags</t>
  </si>
  <si>
    <t>#ucb_commandline</t>
  </si>
  <si>
    <t>journals_cited_by_wikipedia</t>
  </si>
  <si>
    <t>marketing</t>
  </si>
  <si>
    <t>doi</t>
  </si>
  <si>
    <t>pipe</t>
  </si>
  <si>
    <t>maintenance</t>
  </si>
  <si>
    <t>clean</t>
  </si>
  <si>
    <t>lede</t>
  </si>
  <si>
    <t>tagging</t>
  </si>
  <si>
    <t>waybackmedic_2</t>
  </si>
  <si>
    <t>online</t>
  </si>
  <si>
    <t>sentences</t>
  </si>
  <si>
    <t>cw</t>
  </si>
  <si>
    <t>types</t>
  </si>
  <si>
    <t>agf</t>
  </si>
  <si>
    <t>good</t>
  </si>
  <si>
    <t>noticed</t>
  </si>
  <si>
    <t>pages</t>
  </si>
  <si>
    <t>platform</t>
  </si>
  <si>
    <t>external</t>
  </si>
  <si>
    <t>dead</t>
  </si>
  <si>
    <t>4250316</t>
  </si>
  <si>
    <t>supporting</t>
  </si>
  <si>
    <t>sneaky</t>
  </si>
  <si>
    <t>heading</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</si>
  <si>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</si>
  <si>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</si>
  <si>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</si>
  <si>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</si>
  <si>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</si>
  <si>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</si>
  <si>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</si>
  <si>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</si>
  <si>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</si>
  <si>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</si>
  <si>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</si>
  <si>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</si>
  <si>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</si>
  <si>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</si>
  <si>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</si>
  <si>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</si>
  <si>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</si>
  <si>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</si>
  <si>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</si>
  <si>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</si>
  <si>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</si>
  <si>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</si>
  <si>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</si>
  <si>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</si>
  <si>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</si>
  <si>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</si>
  <si>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</si>
  <si>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</si>
  <si>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</si>
  <si>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</si>
  <si>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</si>
  <si>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</si>
  <si>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</si>
  <si>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</si>
  <si>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</si>
  <si>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</si>
  <si>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</si>
  <si>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</si>
  <si>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</si>
  <si>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</si>
  <si>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</si>
  <si>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</si>
  <si>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</si>
  <si>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</si>
  <si>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</si>
  <si>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</si>
  <si>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</si>
  <si>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</si>
  <si>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</si>
  <si>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1.0.1.517</t>
  </si>
  <si>
    <t>MediaWiki</t>
  </si>
  <si>
    <t>Social_media</t>
  </si>
  <si>
    <t>The graph represents the User-User Article Trajectory network of the "Social_media" seed article in en.wikipedia.org MediaWiki domain.  The network was obtained from MediaWiki on Tuesday, 01 August 2023 at 19:51 UTC.
The 50 most recent revisions are being analyzed.</t>
  </si>
  <si>
    <t>The graph's vertices were grouped by cluster using the Clauset-Newman-Moore cluster algorithm.</t>
  </si>
  <si>
    <t>Key</t>
  </si>
  <si>
    <t>Action Label</t>
  </si>
  <si>
    <t>Action URL</t>
  </si>
  <si>
    <t>Brand Logo</t>
  </si>
  <si>
    <t>Brand URL</t>
  </si>
  <si>
    <t>Hashtag</t>
  </si>
  <si>
    <t>Top 10 Vertices, Ranked by Betweenness Centrality</t>
  </si>
  <si>
    <t>Top Words in Edit Comment in Entire Graph</t>
  </si>
  <si>
    <t>Entire Graph Count</t>
  </si>
  <si>
    <t>Top Words in Edit Comment in G1</t>
  </si>
  <si>
    <t>Top Words in Edit Comment in G2</t>
  </si>
  <si>
    <t>G1 Count</t>
  </si>
  <si>
    <t>Top Words in Edit Comment in G3</t>
  </si>
  <si>
    <t>G2 Count</t>
  </si>
  <si>
    <t>Top Words in Edit Comment in G4</t>
  </si>
  <si>
    <t>G3 Count</t>
  </si>
  <si>
    <t>Top Words in Edit Comment in G5</t>
  </si>
  <si>
    <t>G4 Count</t>
  </si>
  <si>
    <t>G5 Count</t>
  </si>
  <si>
    <t>Top Words in Edit Comment</t>
  </si>
  <si>
    <t>social media fix predatory theresnotime source definition influence society today's</t>
  </si>
  <si>
    <t>special jack0564 reverted c92 3d22 2ca 2402 e280 haanikhan53 1c47</t>
  </si>
  <si>
    <t>en bot sultanhamad bugs level authors media social alter organizational</t>
  </si>
  <si>
    <t>social media disruptive 2023 editing confirmed expires 46 spam urlreq#blacklist_healthlinedotcom</t>
  </si>
  <si>
    <t>whyareyoureadingthisusername penguine24 reverted special alisepaire good faith better revision wikidan61</t>
  </si>
  <si>
    <t>Top Word Pairs in Edit Comment in Entire Graph</t>
  </si>
  <si>
    <t>social,media</t>
  </si>
  <si>
    <t>reverted,special</t>
  </si>
  <si>
    <t>special,contribs</t>
  </si>
  <si>
    <t>timeline,social</t>
  </si>
  <si>
    <t>jack0564,jack0564</t>
  </si>
  <si>
    <t>3d22,2ca</t>
  </si>
  <si>
    <t>2ca,253c</t>
  </si>
  <si>
    <t>e280,3d22</t>
  </si>
  <si>
    <t>2402,e280</t>
  </si>
  <si>
    <t>cluebot,ng</t>
  </si>
  <si>
    <t>Top Word Pairs in Edit Comment in G1</t>
  </si>
  <si>
    <t>media,today's</t>
  </si>
  <si>
    <t>influence,social</t>
  </si>
  <si>
    <t>today's,society</t>
  </si>
  <si>
    <t>mobile,social</t>
  </si>
  <si>
    <t>lede,definition</t>
  </si>
  <si>
    <t>definition,features</t>
  </si>
  <si>
    <t>predatory,source</t>
  </si>
  <si>
    <t>original,source</t>
  </si>
  <si>
    <t>reading,editing</t>
  </si>
  <si>
    <t>Top Word Pairs in Edit Comment in G2</t>
  </si>
  <si>
    <t>253c,c92</t>
  </si>
  <si>
    <t>eb76,1c47</t>
  </si>
  <si>
    <t>c92,eb76</t>
  </si>
  <si>
    <t>Top Word Pairs in Edit Comment in G3</t>
  </si>
  <si>
    <t>deletions,parameter</t>
  </si>
  <si>
    <t>en,ucb</t>
  </si>
  <si>
    <t>removed,parameters</t>
  </si>
  <si>
    <t>sultanhamad,sultanhamad</t>
  </si>
  <si>
    <t>bot,en</t>
  </si>
  <si>
    <t>authors,removed</t>
  </si>
  <si>
    <t>en,dbug</t>
  </si>
  <si>
    <t>ucb,bot</t>
  </si>
  <si>
    <t>changes,en</t>
  </si>
  <si>
    <t>report,bugs</t>
  </si>
  <si>
    <t>Top Word Pairs in Edit Comment in G4</t>
  </si>
  <si>
    <t>disruptive,editing</t>
  </si>
  <si>
    <t>rv,unnecessary</t>
  </si>
  <si>
    <t>13,46</t>
  </si>
  <si>
    <t>2023,utc</t>
  </si>
  <si>
    <t>citation,urlreq#blacklist_healthlinedotcom</t>
  </si>
  <si>
    <t>urlreq#blacklist_healthlinedotcom,greenc</t>
  </si>
  <si>
    <t>threads,list</t>
  </si>
  <si>
    <t>media,platforms</t>
  </si>
  <si>
    <t>Top Word Pairs in Edit Comment in G5</t>
  </si>
  <si>
    <t>whyareyoureadingthisusername,whyareyoureadingthisusername</t>
  </si>
  <si>
    <t>penguine24,penguine24</t>
  </si>
  <si>
    <t>regard,better</t>
  </si>
  <si>
    <t>penguine24,revision</t>
  </si>
  <si>
    <t>special,whyareyoureadingthisusername</t>
  </si>
  <si>
    <t>agf,good</t>
  </si>
  <si>
    <t>alisepaire,alisepaire</t>
  </si>
  <si>
    <t>whyareyoureadingthisusername,regard</t>
  </si>
  <si>
    <t>revision,wikidan61</t>
  </si>
  <si>
    <t>Top Word Pairs in Edit Comment</t>
  </si>
  <si>
    <t>social,media  media,today's  influence,social  today's,society  mobile,social  lede,definition  definition,features  predatory,source  original,source  reading,editing</t>
  </si>
  <si>
    <t>reverted,special  253c,c92  2402,e280  eb76,1c47  e280,3d22  3d22,2ca  2ca,253c  c92,eb76  special,contribs  jack0564,jack0564</t>
  </si>
  <si>
    <t>deletions,parameter  en,ucb  removed,parameters  sultanhamad,sultanhamad  bot,en  authors,removed  en,dbug  ucb,bot  changes,en  report,bugs</t>
  </si>
  <si>
    <t>social,media  disruptive,editing  rv,unnecessary  13,46  2023,utc  citation,urlreq#blacklist_healthlinedotcom  urlreq#blacklist_healthlinedotcom,greenc  timeline,social  threads,list  media,platforms</t>
  </si>
  <si>
    <t>whyareyoureadingthisusername,whyareyoureadingthisusername  penguine24,penguine24  reverted,special  regard,better  penguine24,revision  special,whyareyoureadingthisusername  agf,good  alisepaire,alisepaire  whyareyoureadingthisusername,regard  revision,wikidan61</t>
  </si>
  <si>
    <t>Top Words in Edit Comment by Count</t>
  </si>
  <si>
    <t>cite influence fix social today's society media error</t>
  </si>
  <si>
    <t>media covered today's untrue society cite error well influence fix</t>
  </si>
  <si>
    <t>influence covered social well today's society media untrue</t>
  </si>
  <si>
    <t>predatory source publishing</t>
  </si>
  <si>
    <t>predatory maintenance source cn tags publishing dating</t>
  </si>
  <si>
    <t>media social dating tags reading host cn removed mobile forum</t>
  </si>
  <si>
    <t>media social external reading host removed mobile forum criteria wikinews</t>
  </si>
  <si>
    <t>theresnotime external dead #iabot sources v2 tagging rescuing 13752 wikinews</t>
  </si>
  <si>
    <t>theresnotime media development dead #iabot sources v2 tagging rescuing pipe</t>
  </si>
  <si>
    <t>media development youth communication pipe platforms redundant n't fix social</t>
  </si>
  <si>
    <t>n't effects features social source original 13 definition missing types</t>
  </si>
  <si>
    <t>sentences features social source original 13 definition missing types redundant</t>
  </si>
  <si>
    <t>social online increase media money influences</t>
  </si>
  <si>
    <t>2402 eb76 haanikhan53 2ca alisepaire 253c e280 c92 reverted special</t>
  </si>
  <si>
    <t>alisepaire expert contribs hyphenation special reverted cleanup</t>
  </si>
  <si>
    <t>whyareyoureadingthisusername better good regard special agf reverted cleanup faith</t>
  </si>
  <si>
    <t>whyareyoureadingthisusername better good regard special agf reverted faith</t>
  </si>
  <si>
    <t>penguine24 wikidan61 special reverted revision</t>
  </si>
  <si>
    <t>penguine24 wikidan61 2022 social timeline special reverted revision media 1973</t>
  </si>
  <si>
    <t>1c47 2402 3d22 e280 eb76 2ca c92 253c platform special</t>
  </si>
  <si>
    <t>reverting 7b3c 89be positive cluebot c514 contribs report vandalism 5da1</t>
  </si>
  <si>
    <t>7b3c 89be c514 5da1 8745 2603 1300 7000 reverting bruce1ee</t>
  </si>
  <si>
    <t>haanikhan53 ng fixed media development issue grammar special contribs platforms</t>
  </si>
  <si>
    <t>fixed media development issue supporting reference reliability source grammar platforms</t>
  </si>
  <si>
    <t>jack0564 reliability reference academic spam source supporting special reverted trustworthiness</t>
  </si>
  <si>
    <t>jack0564 spam special reverted</t>
  </si>
  <si>
    <t>disruptive editing utc social require autoconfirmed 2023 13 expires confirmed</t>
  </si>
  <si>
    <t>wayback medic pp citation remove waybackmedic_2 urlreq#blacklist_healthlinedotcom greenc</t>
  </si>
  <si>
    <t>wayback medic citation cn spam blacklisted rv remove waybackmedic_2 urlreq#blacklist_healthlinedotcom</t>
  </si>
  <si>
    <t>media social spam cn threads timeline 1973 blacklisted rv platforms</t>
  </si>
  <si>
    <t>media social cw#61 wcw threads reference timeline 1973 project punctuation</t>
  </si>
  <si>
    <t>en bot bugs deletions parameters authors ucb add dbug s2cid</t>
  </si>
  <si>
    <t>en lowercase organizational doi #ucb_commandline alter pmid add changes s2cid</t>
  </si>
  <si>
    <t>organizational level capitalized lowercase noticed sneaky clearer heading</t>
  </si>
  <si>
    <t>charlietheking marketing organizational spam coi social level special reverted clearer</t>
  </si>
  <si>
    <t>media coi timeline 1973 citespam clean bereal 2023 social</t>
  </si>
  <si>
    <t>en 2384 alter add changes series s2cid 1852 report additions</t>
  </si>
  <si>
    <t>sultanhamad citation rollback revision special bot reverted nonconstructive</t>
  </si>
  <si>
    <t>sultanhamad media marketing citation rollback revision special bot reverted nonconstructive</t>
  </si>
  <si>
    <t>Top Words in Edit Comment by Salience</t>
  </si>
  <si>
    <t>features social source original 13 definition missing types redundant media</t>
  </si>
  <si>
    <t>2402 eb76 haanikhan53 2ca alisepaire 253c e280 c92 3d22 1c47</t>
  </si>
  <si>
    <t>7b3c 89be c514 5da1 jack0564 8745 2603 1300 7000 bruce1ee</t>
  </si>
  <si>
    <t>jack0564 reverting john reading positive cluebot contribs report vandalism 4252866</t>
  </si>
  <si>
    <t>t20 project journals_cited_by_wikipedia suggested #ucb_webform_linked 1363 pages reference headbomb fix</t>
  </si>
  <si>
    <t>Top Word Pairs in Edit Comment by Count</t>
  </si>
  <si>
    <t>error,influence  influence,social  cite,error  media,today's  today's,society  social,media  fix,cite</t>
  </si>
  <si>
    <t>society,untrue  influence,social  well,covered  cite,error  untrue,well  media,today's  today's,society  social,media  fix,cite  covered,fix</t>
  </si>
  <si>
    <t>society,untrue  influence,social  well,covered  untrue,well  media,today's  today's,society  social,media</t>
  </si>
  <si>
    <t>predatory,publishing  predatory,source  publishing,predatory</t>
  </si>
  <si>
    <t>cn,predatory  dating,maintenance  predatory,publishing  predatory,source  tags,cn  publishing,predatory  maintenance,tags</t>
  </si>
  <si>
    <t>social,media  dating,maintenance  reading,editing  lede,definition  forum,host  criteria,lede  definition,social  removed,reading  mobile,social  tags,cn</t>
  </si>
  <si>
    <t>social,media  reading,editing  lede,definition  forum,host  wikinews,mobile  criteria,lede  definition,social  removed,reading  mobile,social  external,wikinews</t>
  </si>
  <si>
    <t>13752,external  v2,theresnotime  dead,#iabot  rescuing,sources  sources,tagging  theresnotime,13752  external,wikinews  tagging,dead  #iabot,v2  theresnotime,theresnotime</t>
  </si>
  <si>
    <t>rescuing,sources  fix,redundant  platforms,fix  redundant,pipe  social,media  dead,#iabot  #iabot,v2  v2,theresnotime  theresnotime,13752  pipe,rescuing</t>
  </si>
  <si>
    <t>fix,redundant  platforms,fix  redundant,pipe  social,media  n't,development  media,platforms  communication,n't  effects,youth  development,social  youth,communication</t>
  </si>
  <si>
    <t>media,original  effects,youth  communication,n't  source,effects  original,source  missing,13  13,types  social,media  features,missing  types,social</t>
  </si>
  <si>
    <t>sentences,definition  original,source  types,social  social,media  redundant,sentences  definition,features  13,types  missing,13  features,missing  media,original</t>
  </si>
  <si>
    <t/>
  </si>
  <si>
    <t>media,money  social,media  increase,influences  money,online  influences,social</t>
  </si>
  <si>
    <t>3d22,2ca  253c,c92  2402,e280  e280,3d22  c92,eb76  2ca,253c  eb76,1c47  reverted,special  1c47,2402  social,media</t>
  </si>
  <si>
    <t>alisepaire,alisepaire  alisepaire,hyphenation  hyphenation,expert  cleanup,reverted  contribs,alisepaire  special,contribs  reverted,special</t>
  </si>
  <si>
    <t>whyareyoureadingthisusername,whyareyoureadingthisusername  regard,better  faith,special  good,faith  better,cleanup  whyareyoureadingthisusername,regard  agf,good  reverted,agf  special,whyareyoureadingthisusername</t>
  </si>
  <si>
    <t>whyareyoureadingthisusername,whyareyoureadingthisusername  regard,better  faith,special  good,faith  whyareyoureadingthisusername,regard  agf,good  reverted,agf  special,whyareyoureadingthisusername</t>
  </si>
  <si>
    <t>penguine24,penguine24  penguine24,revision  revision,wikidan61  special,penguine24  reverted,special</t>
  </si>
  <si>
    <t>penguine24,penguine24  timeline,social  penguine24,revision  revision,wikidan61  media,1973  social,media  special,penguine24  1973,2022  reverted,special  2022,reverted</t>
  </si>
  <si>
    <t>2ca,253c  253c,c92  eb76,1c47  e280,3d22  2402,e280  c92,eb76  3d22,2ca  1c47,2402  1c47,platform  special,2402</t>
  </si>
  <si>
    <t>1300,89be  89be,c514  vandalism,special  cluebot,ng  8745,1300  special,contribs  7b3c,5da1  2603,7000  false,positive  7000,8745</t>
  </si>
  <si>
    <t>c514,7b3c  1300,89be  8745,1300  89be,c514  7000,8745  7b3c,5da1  2603,7000  positive,cbng  5da1,bruce1ee  cbfp,report</t>
  </si>
  <si>
    <t>haanikhan53,haanikhan53  fixed,grammar  social,media  reverted,special  grammar,issue  special,contribs  contribs,haanikhan53  media,platforms  haanikhan53,cluebot  cluebot,ng</t>
  </si>
  <si>
    <t>development,social  source,development  trustworthiness,reliability  supporting,academic  reliability,reference  reference,supporting  platforms,fixed  social,media  grammar,issue  media,platforms</t>
  </si>
  <si>
    <t>jack0564,jack0564  trustworthiness,reliability  reliability,reference  reverted,special  academic,source  reference,supporting  special,jack0564  jack0564,spam  supporting,academic</t>
  </si>
  <si>
    <t>jack0564,jack0564  jack0564,spam  special,jack0564  reverted,special</t>
  </si>
  <si>
    <t>disruptive,editing  confirmed,access  46,october  access,expires  social,media  autoconfirmed,confirmed  editing,require  october,2023  persistent,disruptive  editing,disruptive</t>
  </si>
  <si>
    <t>waybackmedic_2,wayback  medic,pp  wayback,medic  greenc,waybackmedic_2  urlreq#blacklist_healthlinedotcom,greenc  remove,citation  citation,urlreq#blacklist_healthlinedotcom</t>
  </si>
  <si>
    <t>spam,remove  remove,citation  cn,blacklisted  citation,urlreq#blacklist_healthlinedotcom  unnecessary,cn  greenc,waybackmedic_2  wayback,medic  rv,unnecessary  blacklisted,healthline  healthline,spam</t>
  </si>
  <si>
    <t>social,media  cn,blacklisted  platforms,rv  unnecessary,cn  media,platforms  timeline,social  2023,threads  rv,unnecessary  list,social  media,1973</t>
  </si>
  <si>
    <t>social,media  cw,project  wcw,cw  cw#61,fix  reference,punctuation  project,reference  fix,errors  v2,05b  media,platforms  errors,wcw</t>
  </si>
  <si>
    <t>additions,deletions  changes,en  parameter,changes  en,ucb  en,dbug  removed,parameters  bot,en  report,bugs  authors,removed  deletions,parameter</t>
  </si>
  <si>
    <t>1363,1654  en,ucb  additions,deletions  deletions,parameter  bugs,#ucb_commandline  sneaky,lowercase  bot,en  removed,parameters  formatted,endash  lowercase,noticed</t>
  </si>
  <si>
    <t>organizational,level  sneaky,lowercase  lowercase,noticed  heading,organizational  level,capitalized  capitalized,sneaky  level,clearer  clearer,heading</t>
  </si>
  <si>
    <t>charlietheking,charlietheking  clean,coi  social,media  organizational,level  reverted,special  spam,social  citespam,organizational  charlietheking,blog  special,charlietheking  level,clearer</t>
  </si>
  <si>
    <t>clean,coi  timeline,social  bereal,timeline  coi,citespam  media,1973  social,media  1973,2023  2023,clean</t>
  </si>
  <si>
    <t>removed,parameters  series,authors  add,s2cid  journals_cited_by_wikipedia,sandbox2  chapter,series  ucb,bot  changes,en  parameter,changes  sandbox2,#ucb_webform_linked  1852,2384</t>
  </si>
  <si>
    <t>sultanhamad,sultanhamad  sultanhamad,revision  reverted,special  rollback,reverted  special,sultanhamad  citation,bot  revision,citation  bot,nonconstructive</t>
  </si>
  <si>
    <t>sultanhamad,sultanhamad  rollback,reverted  revision,citation  media,marketing  special,sultanhamad  marketing,rollback  citation,bot  social,media  bot,nonconstructive  sultanhamad,revision</t>
  </si>
  <si>
    <t>Top Word Pairs in Edit Comment by Salience</t>
  </si>
  <si>
    <t>3d22,2ca  253c,c92  2402,e280  e280,3d22  c92,eb76  2ca,253c  eb76,1c47  1c47,2402  alisepaire,alisepaire  haanikhan53,haanikhan53</t>
  </si>
  <si>
    <t>1300,89be  89be,c514  8745,1300  7b3c,5da1  2603,7000  7000,8745  c514,7b3c  jack0564,jack0564  bruce1ee,cbfp  4250316,bot</t>
  </si>
  <si>
    <t>jack0564,jack0564  jack0564,john  vandalism,special  cluebot,ng  special,contribs  4252866,bot  ng,4252866  false,positive  report,false  cbfp,report</t>
  </si>
  <si>
    <t>timeline,social  template,type  1363,1654  parameters,additions  endash,dashes  doi,authors  wikiproject_academic_journals,journals_cited_by_wikipedia  alter,title  bugs,#ucb_commandline  2384,bereal</t>
  </si>
  <si>
    <t>192, 192, 192</t>
  </si>
  <si>
    <t>G1: social media fix predatory theresnotime source definition influence society today's</t>
  </si>
  <si>
    <t>G2: special jack0564 reverted c92 3d22 2ca 2402 e280 haanikhan53 1c47</t>
  </si>
  <si>
    <t>G3: en bot sultanhamad bugs level authors media social alter organizational</t>
  </si>
  <si>
    <t>G4: social media disruptive 2023 editing confirmed expires 46 spam urlreq#blacklist_healthlinedotcom</t>
  </si>
  <si>
    <t>G5: whyareyoureadingthisusername penguine24 reverted special alisepaire good faith better revision wikidan61</t>
  </si>
  <si>
    <t>Edge Weight▓1▓1▓0▓True▓Silver▓255, 128, 0▓▓Edge Weight▓1▓1▓0▓3▓10▓False▓Edge Weight▓1▓1▓0▓70▓40▓False▓▓0▓0▓0▓True▓Black▓Black▓▓Betweenness Centrality▓45▓558▓3▓50▓200▓False▓▓0▓0▓0▓0▓0▓False▓▓0▓0▓0▓0▓0▓False▓▓0▓0▓0▓0▓0▓False</t>
  </si>
  <si>
    <t>GraphSource░MediaWiki▓GraphTerm░Social_media▓ImportDescription░The graph represents the User-User Article Trajectory network of the "Social_media" seed article in en.wikipedia.org MediaWiki domain.  The network was obtained from MediaWiki on Tuesday, 01 August 2023 at 19:51 UTC.
The 50 most recent revisions are being analyzed.▓ImportSuggestedTitle░MediaWiki Map for "Social_media" article▓ImportSuggestedFileNameNoExtension░2023-08-01 19-50-37 NodeXL MediaWiki Social_media▓GroupingDescription░The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</si>
  <si>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</si>
  <si>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https://nodexlgraphgallery.org/Pages/Graph.aspx?graphID=292193</t>
  </si>
  <si>
    <t>https://nodexlgraphgallery.org/Images/Image.ashx?graphID=292193&amp;type=f</t>
  </si>
  <si>
    <t>lpha" serializeAs="String"&gt;
        &lt;value&gt;100&lt;/value&gt;
      &lt;/setting&gt;
      &lt;setting name="LabelUserSettings" serializeAs="String"&gt;
        &lt;value&gt;Microsoft Sans Serif, 24pt White BottomCenter 2147483647 2147483647 Black True 418 Black 86 TopLeft Microsoft Sans Serif, 8.25pt Microsoft Sans Serif, 9pt&lt;/value&gt;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&lt;value&gt;Disk&lt;/value&gt;
      &lt;/setting&gt;
      &lt;setting name="EdgeCurveStyle" serializeAs="String"&gt;
        &lt;value&gt;Bezier&lt;/value&gt;
      &lt;/setting&gt;
    &lt;/GeneralUserSettings4&gt;
    &lt;AutoScaleUserSettings&gt;
      &lt;setting name="AutoScale" serializeAs="String"&gt;
        &lt;value&gt;True&lt;/value&gt;
      &lt;/setting&gt;
    &lt;/AutoScaleUserSettings&gt;
    &lt;GraphZoomAndScaleUserSettings&gt;
      &lt;setting name="GraphScale" serializeAs="String"&gt;
        &lt;value&gt;0.36&lt;/value&gt;
      &lt;/setting&gt;
    &lt;/GraphZoomAndScaleUserSettings&gt;
    &lt;PlugInUserSettings&gt;
      &lt;setting name="PlugInFolderPath" serializeAs="String"&gt;
        &lt;value /&gt;
      &lt;/setting&gt;
    &lt;/PlugInUserSettings&gt;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</si>
</sst>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0" fillId="3" borderId="1" xfId="23" applyNumberFormat="1" applyFont="1" applyAlignment="1">
      <alignment/>
    </xf>
    <xf numFmtId="0" fontId="0" fillId="3" borderId="11" xfId="23" applyNumberFormat="1" applyFont="1" applyBorder="1" applyAlignment="1">
      <alignment/>
    </xf>
    <xf numFmtId="0" fontId="10" fillId="0" borderId="0" xfId="28" applyAlignment="1">
      <alignment/>
    </xf>
    <xf numFmtId="49" fontId="6" fillId="5" borderId="1" xfId="25" applyNumberFormat="1" applyAlignment="1">
      <alignment/>
    </xf>
    <xf numFmtId="49" fontId="6" fillId="5" borderId="11" xfId="25" applyNumberFormat="1" applyBorder="1" applyAlignment="1">
      <alignment/>
    </xf>
    <xf numFmtId="21" fontId="0" fillId="0" borderId="0" xfId="0" applyNumberFormat="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Alignment="1" quotePrefix="1">
      <alignment/>
    </xf>
    <xf numFmtId="49" fontId="0" fillId="0" borderId="0" xfId="0" applyNumberFormat="1" applyFill="1" applyAlignment="1">
      <alignment/>
    </xf>
    <xf numFmtId="0" fontId="0" fillId="0" borderId="0" xfId="0" applyFill="1" applyAlignment="1" quotePrefix="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12">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64" formatCode="0.0"/>
      <border>
        <left style="thin">
          <color theme="0"/>
        </left>
      </border>
    </dxf>
    <dxf>
      <numFmt numFmtId="179" formatCode="General"/>
      <border>
        <right style="thin">
          <color theme="0"/>
        </right>
      </border>
    </dxf>
    <dxf>
      <alignment horizontal="general" vertical="bottom" textRotation="0" wrapText="1" shrinkToFit="1" readingOrder="0"/>
    </dxf>
    <dxf>
      <numFmt numFmtId="179" formatCode="General"/>
    </dxf>
    <dxf>
      <numFmt numFmtId="179" formatCode="General"/>
      <alignment horizontal="general" vertical="bottom" textRotation="0" wrapText="1" shrinkToFit="1" readingOrder="0"/>
    </dxf>
    <dxf>
      <numFmt numFmtId="179"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79" formatCode="General"/>
    </dxf>
    <dxf>
      <numFmt numFmtId="178" formatCode="@"/>
    </dxf>
    <dxf>
      <numFmt numFmtId="164" formatCode="0.0"/>
    </dxf>
    <dxf>
      <numFmt numFmtId="179" formatCode="General"/>
    </dxf>
    <dxf>
      <numFmt numFmtId="179" formatCode="General"/>
    </dxf>
    <dxf>
      <numFmt numFmtId="178" formatCode="@"/>
    </dxf>
    <dxf>
      <numFmt numFmtId="178" formatCode="@"/>
    </dxf>
    <dxf>
      <numFmt numFmtId="178" formatCode="@"/>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11"/>
      <tableStyleElement type="headerRow" dxfId="210"/>
    </tableStyle>
    <tableStyle name="NodeXL Table" pivot="0" count="1">
      <tableStyleElement type="headerRow" dxfId="20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866276"/>
        <c:axId val="61796485"/>
      </c:barChart>
      <c:catAx>
        <c:axId val="686627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1796485"/>
        <c:crosses val="autoZero"/>
        <c:auto val="1"/>
        <c:lblOffset val="100"/>
        <c:noMultiLvlLbl val="0"/>
      </c:catAx>
      <c:valAx>
        <c:axId val="617964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8662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9297454"/>
        <c:axId val="39459359"/>
      </c:barChart>
      <c:catAx>
        <c:axId val="1929745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459359"/>
        <c:crosses val="autoZero"/>
        <c:auto val="1"/>
        <c:lblOffset val="100"/>
        <c:noMultiLvlLbl val="0"/>
      </c:catAx>
      <c:valAx>
        <c:axId val="394593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974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9589912"/>
        <c:axId val="42091481"/>
      </c:barChart>
      <c:catAx>
        <c:axId val="1958991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091481"/>
        <c:crosses val="autoZero"/>
        <c:auto val="1"/>
        <c:lblOffset val="100"/>
        <c:noMultiLvlLbl val="0"/>
      </c:catAx>
      <c:valAx>
        <c:axId val="420914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899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3279010"/>
        <c:axId val="53966771"/>
      </c:barChart>
      <c:catAx>
        <c:axId val="4327901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3966771"/>
        <c:crosses val="autoZero"/>
        <c:auto val="1"/>
        <c:lblOffset val="100"/>
        <c:noMultiLvlLbl val="0"/>
      </c:catAx>
      <c:valAx>
        <c:axId val="539667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790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5938892"/>
        <c:axId val="9232301"/>
      </c:barChart>
      <c:catAx>
        <c:axId val="1593889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232301"/>
        <c:crosses val="autoZero"/>
        <c:auto val="1"/>
        <c:lblOffset val="100"/>
        <c:noMultiLvlLbl val="0"/>
      </c:catAx>
      <c:valAx>
        <c:axId val="92323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9388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5981846"/>
        <c:axId val="9618887"/>
      </c:barChart>
      <c:catAx>
        <c:axId val="1598184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618887"/>
        <c:crosses val="autoZero"/>
        <c:auto val="1"/>
        <c:lblOffset val="100"/>
        <c:noMultiLvlLbl val="0"/>
      </c:catAx>
      <c:valAx>
        <c:axId val="96188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9818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9461120"/>
        <c:axId val="40932353"/>
      </c:barChart>
      <c:catAx>
        <c:axId val="1946112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932353"/>
        <c:crosses val="autoZero"/>
        <c:auto val="1"/>
        <c:lblOffset val="100"/>
        <c:noMultiLvlLbl val="0"/>
      </c:catAx>
      <c:valAx>
        <c:axId val="409323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611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2846858"/>
        <c:axId val="27186267"/>
      </c:barChart>
      <c:catAx>
        <c:axId val="3284685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7186267"/>
        <c:crosses val="autoZero"/>
        <c:auto val="1"/>
        <c:lblOffset val="100"/>
        <c:noMultiLvlLbl val="0"/>
      </c:catAx>
      <c:valAx>
        <c:axId val="271862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468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3349812"/>
        <c:axId val="54603989"/>
      </c:barChart>
      <c:catAx>
        <c:axId val="43349812"/>
        <c:scaling>
          <c:orientation val="minMax"/>
        </c:scaling>
        <c:axPos val="b"/>
        <c:delete val="1"/>
        <c:majorTickMark val="out"/>
        <c:minorTickMark val="none"/>
        <c:tickLblPos val="none"/>
        <c:crossAx val="54603989"/>
        <c:crosses val="autoZero"/>
        <c:auto val="1"/>
        <c:lblOffset val="100"/>
        <c:noMultiLvlLbl val="0"/>
      </c:catAx>
      <c:valAx>
        <c:axId val="54603989"/>
        <c:scaling>
          <c:orientation val="minMax"/>
        </c:scaling>
        <c:axPos val="l"/>
        <c:delete val="1"/>
        <c:majorTickMark val="out"/>
        <c:minorTickMark val="none"/>
        <c:tickLblPos val="none"/>
        <c:crossAx val="4334981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192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9859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517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165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7841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508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5833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156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AD51" totalsRowShown="0" headerRowDxfId="208" dataDxfId="207">
  <autoFilter ref="A2:AD51"/>
  <tableColumns count="30">
    <tableColumn id="1" name="Vertex 1" dataDxfId="157"/>
    <tableColumn id="2" name="Vertex 2" dataDxfId="155"/>
    <tableColumn id="3" name="Color" dataDxfId="156"/>
    <tableColumn id="4" name="Width" dataDxfId="206"/>
    <tableColumn id="11" name="Style" dataDxfId="205"/>
    <tableColumn id="5" name="Opacity" dataDxfId="204"/>
    <tableColumn id="6" name="Visibility" dataDxfId="203"/>
    <tableColumn id="10" name="Label" dataDxfId="202"/>
    <tableColumn id="12" name="Label Text Color" dataDxfId="201"/>
    <tableColumn id="13" name="Label Font Size" dataDxfId="200"/>
    <tableColumn id="14" name="Reciprocated?" dataDxfId="111"/>
    <tableColumn id="7" name="ID" dataDxfId="199"/>
    <tableColumn id="9" name="Dynamic Filter" dataDxfId="198"/>
    <tableColumn id="8" name="Add Your Own Columns Here" dataDxfId="154"/>
    <tableColumn id="15" name="Relationship" dataDxfId="153"/>
    <tableColumn id="16" name="Edge Weight" dataDxfId="152"/>
    <tableColumn id="17" name="Edge Type" dataDxfId="151"/>
    <tableColumn id="18" name="Edit Comment" dataDxfId="150"/>
    <tableColumn id="19" name="Edit Size" dataDxfId="127"/>
    <tableColumn id="20" name="Vertex 1 Group" dataDxfId="126">
      <calculatedColumnFormula>REPLACE(INDEX(GroupVertices[Group], MATCH(Edges[[#This Row],[Vertex 1]],GroupVertices[Vertex],0)),1,1,"")</calculatedColumnFormula>
    </tableColumn>
    <tableColumn id="21" name="Vertex 2 Group" dataDxfId="87">
      <calculatedColumnFormula>REPLACE(INDEX(GroupVertices[Group], MATCH(Edges[[#This Row],[Vertex 2]],GroupVertices[Vertex],0)),1,1,"")</calculatedColumnFormula>
    </tableColumn>
    <tableColumn id="22" name="Sentiment List #1: List1 Word Count" dataDxfId="86"/>
    <tableColumn id="23" name="Sentiment List #1: List1 Word Percentage (%)" dataDxfId="85"/>
    <tableColumn id="24" name="Sentiment List #2: List2 Word Count" dataDxfId="84"/>
    <tableColumn id="25" name="Sentiment List #2: List2 Word Percentage (%)" dataDxfId="83"/>
    <tableColumn id="26" name="Sentiment List #3: List3 Word Count" dataDxfId="82"/>
    <tableColumn id="27" name="Sentiment List #3: List3 Word Percentage (%)" dataDxfId="81"/>
    <tableColumn id="28" name="Non-categorized Word Count" dataDxfId="80"/>
    <tableColumn id="29" name="Non-categorized Word Percentage (%)" dataDxfId="79"/>
    <tableColumn id="30" name="Edge Content Word Count" dataDxfId="7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5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28" totalsRowShown="0" headerRowDxfId="110" dataDxfId="109">
  <autoFilter ref="A1:G428"/>
  <tableColumns count="7">
    <tableColumn id="1" name="Word" dataDxfId="108"/>
    <tableColumn id="2" name="Count" dataDxfId="107"/>
    <tableColumn id="3" name="Salience" dataDxfId="106"/>
    <tableColumn id="4" name="Group" dataDxfId="105"/>
    <tableColumn id="5" name="Word on Sentiment List #1: List1" dataDxfId="104"/>
    <tableColumn id="6" name="Word on Sentiment List #2: List2" dataDxfId="103"/>
    <tableColumn id="7" name="Word on Sentiment List #3: List3" dataDxfId="10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43" totalsRowShown="0" headerRowDxfId="101" dataDxfId="100">
  <autoFilter ref="A1:L443"/>
  <tableColumns count="12">
    <tableColumn id="1" name="Word 1" dataDxfId="99"/>
    <tableColumn id="2" name="Word 2" dataDxfId="98"/>
    <tableColumn id="3" name="Count" dataDxfId="97"/>
    <tableColumn id="4" name="Salience" dataDxfId="96"/>
    <tableColumn id="5" name="Mutual Information" dataDxfId="95"/>
    <tableColumn id="6" name="Group" dataDxfId="94"/>
    <tableColumn id="7" name="Word1 on Sentiment List #1: List1" dataDxfId="93"/>
    <tableColumn id="8" name="Word1 on Sentiment List #2: List2" dataDxfId="92"/>
    <tableColumn id="9" name="Word1 on Sentiment List #3: List3" dataDxfId="91"/>
    <tableColumn id="10" name="Word2 on Sentiment List #1: List1" dataDxfId="90"/>
    <tableColumn id="11" name="Word2 on Sentiment List #2: List2" dataDxfId="89"/>
    <tableColumn id="12" name="Word2 on Sentiment List #3: List3" dataDxfId="88"/>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12" totalsRowShown="0" headerRowDxfId="59" dataDxfId="58">
  <autoFilter ref="A2:C12"/>
  <tableColumns count="3">
    <tableColumn id="1" name="Group 1" dataDxfId="57"/>
    <tableColumn id="2" name="Group 2" dataDxfId="56"/>
    <tableColumn id="3" name="Edges" dataDxfId="55"/>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52" dataDxfId="51">
  <autoFilter ref="A1:B7"/>
  <tableColumns count="2">
    <tableColumn id="1" name="Key" dataDxfId="37"/>
    <tableColumn id="2" name="Value" dataDxfId="36"/>
  </tableColumns>
  <tableStyleInfo name="NodeXL Table" showFirstColumn="0" showLastColumn="0" showRowStripes="1" showColumnStripes="0"/>
</table>
</file>

<file path=xl/tables/table15.xml><?xml version="1.0" encoding="utf-8"?>
<table xmlns="http://schemas.openxmlformats.org/spreadsheetml/2006/main" id="14" name="TopItems_1" displayName="TopItems_1" ref="A1:B11" totalsRowShown="0" headerRowDxfId="41" dataDxfId="40">
  <autoFilter ref="A1:B11"/>
  <tableColumns count="2">
    <tableColumn id="1" name="Top 10 Vertices, Ranked by Betweenness Centrality" dataDxfId="39"/>
    <tableColumn id="2" name="Betweenness Centrality" dataDxfId="38"/>
  </tableColumns>
  <tableStyleInfo name="NodeXL Table" showFirstColumn="0" showLastColumn="0" showRowStripes="1" showColumnStripes="0"/>
</table>
</file>

<file path=xl/tables/table16.xml><?xml version="1.0" encoding="utf-8"?>
<table xmlns="http://schemas.openxmlformats.org/spreadsheetml/2006/main" id="16" name="NetworkTopItems_1" displayName="NetworkTopItems_1" ref="A1:L11" totalsRowShown="0" headerRowDxfId="35" dataDxfId="34">
  <autoFilter ref="A1:L11"/>
  <tableColumns count="12">
    <tableColumn id="1" name="Top Words in Edit Comment in Entire Graph" dataDxfId="33"/>
    <tableColumn id="2" name="Entire Graph Count" dataDxfId="32"/>
    <tableColumn id="3" name="Top Words in Edit Comment in G1" dataDxfId="31"/>
    <tableColumn id="4" name="G1 Count" dataDxfId="30"/>
    <tableColumn id="5" name="Top Words in Edit Comment in G2" dataDxfId="29"/>
    <tableColumn id="6" name="G2 Count" dataDxfId="28"/>
    <tableColumn id="7" name="Top Words in Edit Comment in G3" dataDxfId="27"/>
    <tableColumn id="8" name="G3 Count" dataDxfId="26"/>
    <tableColumn id="9" name="Top Words in Edit Comment in G4" dataDxfId="25"/>
    <tableColumn id="10" name="G4 Count" dataDxfId="24"/>
    <tableColumn id="11" name="Top Words in Edit Comment in G5" dataDxfId="23"/>
    <tableColumn id="12" name="G5 Count" dataDxfId="22"/>
  </tableColumns>
  <tableStyleInfo name="NodeXL Table" showFirstColumn="0" showLastColumn="0" showRowStripes="1" showColumnStripes="0"/>
</table>
</file>

<file path=xl/tables/table17.xml><?xml version="1.0" encoding="utf-8"?>
<table xmlns="http://schemas.openxmlformats.org/spreadsheetml/2006/main" id="17" name="NetworkTopItems_2" displayName="NetworkTopItems_2" ref="A14:L24" totalsRowShown="0" headerRowDxfId="20" dataDxfId="19">
  <autoFilter ref="A14:L24"/>
  <tableColumns count="12">
    <tableColumn id="1" name="Top Word Pairs in Edit Comment in Entire Graph" dataDxfId="18"/>
    <tableColumn id="2" name="Entire Graph Count" dataDxfId="17"/>
    <tableColumn id="3" name="Top Word Pairs in Edit Comment in G1" dataDxfId="16"/>
    <tableColumn id="4" name="G1 Count" dataDxfId="15"/>
    <tableColumn id="5" name="Top Word Pairs in Edit Comment in G2" dataDxfId="14"/>
    <tableColumn id="6" name="G2 Count" dataDxfId="13"/>
    <tableColumn id="7" name="Top Word Pairs in Edit Comment in G3" dataDxfId="12"/>
    <tableColumn id="8" name="G3 Count" dataDxfId="11"/>
    <tableColumn id="9" name="Top Word Pairs in Edit Comment in G4" dataDxfId="10"/>
    <tableColumn id="10" name="G4 Count" dataDxfId="9"/>
    <tableColumn id="11" name="Top Word Pairs in Edit Comment in G5" dataDxfId="8"/>
    <tableColumn id="12" name="G5 Count" dataDxfId="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Y43" totalsRowShown="0" headerRowDxfId="197" dataDxfId="196">
  <autoFilter ref="A2:AY43"/>
  <tableColumns count="51">
    <tableColumn id="1" name="Vertex" dataDxfId="195"/>
    <tableColumn id="2" name="Color" dataDxfId="194"/>
    <tableColumn id="5" name="Shape" dataDxfId="193"/>
    <tableColumn id="6" name="Size" dataDxfId="192"/>
    <tableColumn id="4" name="Opacity" dataDxfId="149"/>
    <tableColumn id="7" name="Image File" dataDxfId="147"/>
    <tableColumn id="3" name="Visibility" dataDxfId="148"/>
    <tableColumn id="10" name="Label" dataDxfId="191"/>
    <tableColumn id="16" name="Label Fill Color" dataDxfId="190"/>
    <tableColumn id="9" name="Label Position" dataDxfId="144"/>
    <tableColumn id="8" name="Tooltip" dataDxfId="142"/>
    <tableColumn id="18" name="Layout Order" dataDxfId="143"/>
    <tableColumn id="13" name="X" dataDxfId="189"/>
    <tableColumn id="14" name="Y" dataDxfId="188"/>
    <tableColumn id="12" name="Locked?" dataDxfId="187"/>
    <tableColumn id="19" name="Polar R" dataDxfId="186"/>
    <tableColumn id="20" name="Polar Angle" dataDxfId="185"/>
    <tableColumn id="21" name="Degree" dataDxfId="48"/>
    <tableColumn id="22" name="In-Degree" dataDxfId="47"/>
    <tableColumn id="23" name="Out-Degree" dataDxfId="45"/>
    <tableColumn id="24" name="Betweenness Centrality" dataDxfId="46"/>
    <tableColumn id="25" name="Closeness Centrality" dataDxfId="50"/>
    <tableColumn id="26" name="Eigenvector Centrality" dataDxfId="49"/>
    <tableColumn id="15" name="PageRank" dataDxfId="44"/>
    <tableColumn id="27" name="Clustering Coefficient" dataDxfId="42"/>
    <tableColumn id="29" name="Reciprocated Vertex Pair Ratio" dataDxfId="43"/>
    <tableColumn id="11" name="ID" dataDxfId="184"/>
    <tableColumn id="28" name="Dynamic Filter" dataDxfId="183"/>
    <tableColumn id="17" name="Add Your Own Columns Here" dataDxfId="146"/>
    <tableColumn id="30" name="Custom Menu Item Text" dataDxfId="145"/>
    <tableColumn id="31" name="Custom Menu Item Action" dataDxfId="141"/>
    <tableColumn id="32" name="Vertex Type" dataDxfId="138"/>
    <tableColumn id="33" name="Content" dataDxfId="136"/>
    <tableColumn id="34" name="Age" dataDxfId="137"/>
    <tableColumn id="35" name="Gini Coefficient" dataDxfId="140"/>
    <tableColumn id="36" name="Nr Revisions" dataDxfId="139"/>
    <tableColumn id="37" name="URL" dataDxfId="128"/>
    <tableColumn id="38" name="Vertex Group" dataDxfId="77">
      <calculatedColumnFormula>REPLACE(INDEX(GroupVertices[Group], MATCH(Vertices[[#This Row],[Vertex]],GroupVertices[Vertex],0)),1,1,"")</calculatedColumnFormula>
    </tableColumn>
    <tableColumn id="39" name="Sentiment List #1: List1 Word Count" dataDxfId="76"/>
    <tableColumn id="40" name="Sentiment List #1: List1 Word Percentage (%)" dataDxfId="75"/>
    <tableColumn id="41" name="Sentiment List #2: List2 Word Count" dataDxfId="74"/>
    <tableColumn id="42" name="Sentiment List #2: List2 Word Percentage (%)" dataDxfId="73"/>
    <tableColumn id="43" name="Sentiment List #3: List3 Word Count" dataDxfId="72"/>
    <tableColumn id="44" name="Sentiment List #3: List3 Word Percentage (%)" dataDxfId="71"/>
    <tableColumn id="45" name="Non-categorized Word Count" dataDxfId="70"/>
    <tableColumn id="46" name="Non-categorized Word Percentage (%)" dataDxfId="69"/>
    <tableColumn id="47" name="Vertex Content Word Count" dataDxfId="4"/>
    <tableColumn id="48" name="Top Words in Edit Comment by Count" dataDxfId="3"/>
    <tableColumn id="49" name="Top Words in Edit Comment by Salience" dataDxfId="2"/>
    <tableColumn id="50" name="Top Word Pairs in Edit Comment by Count" dataDxfId="1"/>
    <tableColumn id="51" name="Top Word Pairs in Edit Comment by Salience"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I7" totalsRowShown="0" headerRowDxfId="182">
  <autoFilter ref="A2:AI7"/>
  <tableColumns count="35">
    <tableColumn id="1" name="Group" dataDxfId="135"/>
    <tableColumn id="2" name="Vertex Color" dataDxfId="134"/>
    <tableColumn id="3" name="Vertex Shape" dataDxfId="132"/>
    <tableColumn id="22" name="Visibility" dataDxfId="133"/>
    <tableColumn id="4" name="Collapsed?"/>
    <tableColumn id="18" name="Label" dataDxfId="181"/>
    <tableColumn id="20" name="Collapsed X"/>
    <tableColumn id="21" name="Collapsed Y"/>
    <tableColumn id="6" name="ID" dataDxfId="180"/>
    <tableColumn id="19" name="Collapsed Properties" dataDxfId="125"/>
    <tableColumn id="5" name="Vertices" dataDxfId="124"/>
    <tableColumn id="7" name="Unique Edges" dataDxfId="123"/>
    <tableColumn id="8" name="Edges With Duplicates" dataDxfId="122"/>
    <tableColumn id="9" name="Total Edges" dataDxfId="121"/>
    <tableColumn id="10" name="Self-Loops" dataDxfId="120"/>
    <tableColumn id="24" name="Reciprocated Vertex Pair Ratio" dataDxfId="119"/>
    <tableColumn id="25" name="Reciprocated Edge Ratio" dataDxfId="118"/>
    <tableColumn id="11" name="Connected Components" dataDxfId="117"/>
    <tableColumn id="12" name="Single-Vertex Connected Components" dataDxfId="116"/>
    <tableColumn id="13" name="Maximum Vertices in a Connected Component" dataDxfId="115"/>
    <tableColumn id="14" name="Maximum Edges in a Connected Component" dataDxfId="114"/>
    <tableColumn id="15" name="Maximum Geodesic Distance (Diameter)" dataDxfId="113"/>
    <tableColumn id="16" name="Average Geodesic Distance" dataDxfId="112"/>
    <tableColumn id="17" name="Graph Density" dataDxfId="68"/>
    <tableColumn id="23" name="Sentiment List #1: List1 Word Count" dataDxfId="67"/>
    <tableColumn id="26" name="Sentiment List #1: List1 Word Percentage (%)" dataDxfId="66"/>
    <tableColumn id="27" name="Sentiment List #2: List2 Word Count" dataDxfId="65"/>
    <tableColumn id="28" name="Sentiment List #2: List2 Word Percentage (%)" dataDxfId="64"/>
    <tableColumn id="29" name="Sentiment List #3: List3 Word Count" dataDxfId="63"/>
    <tableColumn id="30" name="Sentiment List #3: List3 Word Percentage (%)" dataDxfId="62"/>
    <tableColumn id="31" name="Non-categorized Word Count" dataDxfId="61"/>
    <tableColumn id="32" name="Non-categorized Word Percentage (%)" dataDxfId="60"/>
    <tableColumn id="33" name="Group Content Word Count" dataDxfId="21"/>
    <tableColumn id="34" name="Top Words in Edit Comment" dataDxfId="6"/>
    <tableColumn id="35" name="Top Word Pairs in Edit Comment" dataDxfId="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2" totalsRowShown="0" headerRowDxfId="179" dataDxfId="178">
  <autoFilter ref="A1:C42"/>
  <tableColumns count="3">
    <tableColumn id="1" name="Group" dataDxfId="131"/>
    <tableColumn id="2" name="Vertex" dataDxfId="130"/>
    <tableColumn id="3" name="Vertex ID" dataDxfId="12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54"/>
    <tableColumn id="2" name="Value" dataDxfId="5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177"/>
    <tableColumn id="2" name="Degree Frequency" dataDxfId="176">
      <calculatedColumnFormula>COUNTIF(Vertices[Degree], "&gt;= " &amp; D2) - COUNTIF(Vertices[Degree], "&gt;=" &amp; D3)</calculatedColumnFormula>
    </tableColumn>
    <tableColumn id="3" name="In-Degree Bin" dataDxfId="175"/>
    <tableColumn id="4" name="In-Degree Frequency" dataDxfId="174">
      <calculatedColumnFormula>COUNTIF(Vertices[In-Degree], "&gt;= " &amp; F2) - COUNTIF(Vertices[In-Degree], "&gt;=" &amp; F3)</calculatedColumnFormula>
    </tableColumn>
    <tableColumn id="5" name="Out-Degree Bin" dataDxfId="173"/>
    <tableColumn id="6" name="Out-Degree Frequency" dataDxfId="172">
      <calculatedColumnFormula>COUNTIF(Vertices[Out-Degree], "&gt;= " &amp; H2) - COUNTIF(Vertices[Out-Degree], "&gt;=" &amp; H3)</calculatedColumnFormula>
    </tableColumn>
    <tableColumn id="7" name="Betweenness Centrality Bin" dataDxfId="171"/>
    <tableColumn id="8" name="Betweenness Centrality Frequency" dataDxfId="170">
      <calculatedColumnFormula>COUNTIF(Vertices[Betweenness Centrality], "&gt;= " &amp; J2) - COUNTIF(Vertices[Betweenness Centrality], "&gt;=" &amp; J3)</calculatedColumnFormula>
    </tableColumn>
    <tableColumn id="9" name="Closeness Centrality Bin" dataDxfId="169"/>
    <tableColumn id="10" name="Closeness Centrality Frequency" dataDxfId="168">
      <calculatedColumnFormula>COUNTIF(Vertices[Closeness Centrality], "&gt;= " &amp; L2) - COUNTIF(Vertices[Closeness Centrality], "&gt;=" &amp; L3)</calculatedColumnFormula>
    </tableColumn>
    <tableColumn id="11" name="Eigenvector Centrality Bin" dataDxfId="167"/>
    <tableColumn id="12" name="Eigenvector Centrality Frequency" dataDxfId="166">
      <calculatedColumnFormula>COUNTIF(Vertices[Eigenvector Centrality], "&gt;= " &amp; N2) - COUNTIF(Vertices[Eigenvector Centrality], "&gt;=" &amp; N3)</calculatedColumnFormula>
    </tableColumn>
    <tableColumn id="18" name="PageRank Bin" dataDxfId="165"/>
    <tableColumn id="17" name="PageRank Frequency" dataDxfId="164">
      <calculatedColumnFormula>COUNTIF(Vertices[Eigenvector Centrality], "&gt;= " &amp; P2) - COUNTIF(Vertices[Eigenvector Centrality], "&gt;=" &amp; P3)</calculatedColumnFormula>
    </tableColumn>
    <tableColumn id="13" name="Clustering Coefficient Bin" dataDxfId="163"/>
    <tableColumn id="14" name="Clustering Coefficient Frequency" dataDxfId="162">
      <calculatedColumnFormula>COUNTIF(Vertices[Clustering Coefficient], "&gt;= " &amp; R2) - COUNTIF(Vertices[Clustering Coefficient], "&gt;=" &amp; R3)</calculatedColumnFormula>
    </tableColumn>
    <tableColumn id="15" name="Dynamic Filter Bin" dataDxfId="161"/>
    <tableColumn id="16" name="Dynamic Filter Frequency" dataDxfId="16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5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 Id="rId2" Type="http://schemas.openxmlformats.org/officeDocument/2006/relationships/table" Target="../tables/table17.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5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9.7109375" style="0" bestFit="1" customWidth="1"/>
    <col min="17" max="17" width="7.57421875" style="0" bestFit="1" customWidth="1"/>
    <col min="18" max="18" width="12.00390625" style="0" bestFit="1" customWidth="1"/>
    <col min="19" max="21" width="10.7109375" style="0" bestFit="1" customWidth="1"/>
    <col min="22" max="22" width="19.140625" style="0" bestFit="1" customWidth="1"/>
    <col min="23" max="23" width="23.8515625" style="0" bestFit="1" customWidth="1"/>
    <col min="24" max="24" width="19.140625" style="0" bestFit="1" customWidth="1"/>
    <col min="25" max="25" width="23.8515625" style="0" bestFit="1" customWidth="1"/>
    <col min="26" max="26" width="19.140625" style="0" bestFit="1" customWidth="1"/>
    <col min="27" max="27" width="23.8515625" style="0" bestFit="1" customWidth="1"/>
    <col min="28" max="28" width="18.140625" style="0" bestFit="1" customWidth="1"/>
    <col min="29" max="29" width="22.28125" style="0" bestFit="1" customWidth="1"/>
    <col min="30" max="30" width="15.140625" style="0" bestFit="1" customWidth="1"/>
  </cols>
  <sheetData>
    <row r="1" spans="3:14" ht="15">
      <c r="C1" s="15" t="s">
        <v>39</v>
      </c>
      <c r="D1" s="16"/>
      <c r="E1" s="16"/>
      <c r="F1" s="16"/>
      <c r="G1" s="15"/>
      <c r="H1" s="13" t="s">
        <v>43</v>
      </c>
      <c r="I1" s="61"/>
      <c r="J1" s="61"/>
      <c r="K1" s="31" t="s">
        <v>42</v>
      </c>
      <c r="L1" s="17" t="s">
        <v>40</v>
      </c>
      <c r="M1" s="17"/>
      <c r="N1" s="14" t="s">
        <v>41</v>
      </c>
    </row>
    <row r="2" spans="1:30"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199</v>
      </c>
      <c r="P2" s="7" t="s">
        <v>200</v>
      </c>
      <c r="Q2" s="7" t="s">
        <v>201</v>
      </c>
      <c r="R2" s="7" t="s">
        <v>202</v>
      </c>
      <c r="S2" s="7" t="s">
        <v>203</v>
      </c>
      <c r="T2" s="7" t="s">
        <v>374</v>
      </c>
      <c r="U2" s="7" t="s">
        <v>375</v>
      </c>
      <c r="V2" s="64" t="s">
        <v>605</v>
      </c>
      <c r="W2" s="64" t="s">
        <v>606</v>
      </c>
      <c r="X2" s="64" t="s">
        <v>607</v>
      </c>
      <c r="Y2" s="64" t="s">
        <v>608</v>
      </c>
      <c r="Z2" s="64" t="s">
        <v>609</v>
      </c>
      <c r="AA2" s="64" t="s">
        <v>610</v>
      </c>
      <c r="AB2" s="64" t="s">
        <v>611</v>
      </c>
      <c r="AC2" s="64" t="s">
        <v>612</v>
      </c>
      <c r="AD2" s="64" t="s">
        <v>613</v>
      </c>
    </row>
    <row r="3" spans="1:30" ht="15" customHeight="1">
      <c r="A3" s="78" t="s">
        <v>243</v>
      </c>
      <c r="B3" s="78" t="s">
        <v>244</v>
      </c>
      <c r="C3" s="49" t="s">
        <v>819</v>
      </c>
      <c r="D3" s="50">
        <v>3</v>
      </c>
      <c r="E3" s="62"/>
      <c r="F3" s="51">
        <v>70</v>
      </c>
      <c r="G3" s="49"/>
      <c r="H3" s="53"/>
      <c r="I3" s="52"/>
      <c r="J3" s="52"/>
      <c r="K3" s="32" t="s">
        <v>65</v>
      </c>
      <c r="L3" s="58">
        <v>3</v>
      </c>
      <c r="M3" s="58"/>
      <c r="N3" s="59"/>
      <c r="O3" s="79" t="s">
        <v>245</v>
      </c>
      <c r="P3" s="79">
        <v>1</v>
      </c>
      <c r="Q3" s="79" t="s">
        <v>246</v>
      </c>
      <c r="R3" s="79" t="s">
        <v>294</v>
      </c>
      <c r="S3" s="79"/>
      <c r="T3" s="79" t="str">
        <f>REPLACE(INDEX(GroupVertices[Group],MATCH(Edges[[#This Row],[Vertex 1]],GroupVertices[Vertex],0)),1,1,"")</f>
        <v>1</v>
      </c>
      <c r="U3" s="79" t="str">
        <f>REPLACE(INDEX(GroupVertices[Group],MATCH(Edges[[#This Row],[Vertex 2]],GroupVertices[Vertex],0)),1,1,"")</f>
        <v>1</v>
      </c>
      <c r="V3" s="47">
        <v>0</v>
      </c>
      <c r="W3" s="48">
        <v>0</v>
      </c>
      <c r="X3" s="47">
        <v>1</v>
      </c>
      <c r="Y3" s="48">
        <v>8.333333333333334</v>
      </c>
      <c r="Z3" s="47">
        <v>0</v>
      </c>
      <c r="AA3" s="48">
        <v>0</v>
      </c>
      <c r="AB3" s="47">
        <v>7</v>
      </c>
      <c r="AC3" s="48">
        <v>58.333333333333336</v>
      </c>
      <c r="AD3" s="47">
        <v>12</v>
      </c>
    </row>
    <row r="4" spans="1:30" ht="15" customHeight="1">
      <c r="A4" s="78" t="s">
        <v>204</v>
      </c>
      <c r="B4" s="78" t="s">
        <v>243</v>
      </c>
      <c r="C4" s="49" t="s">
        <v>819</v>
      </c>
      <c r="D4" s="50">
        <v>3</v>
      </c>
      <c r="E4" s="62"/>
      <c r="F4" s="51">
        <v>70</v>
      </c>
      <c r="G4" s="49"/>
      <c r="H4" s="53"/>
      <c r="I4" s="52"/>
      <c r="J4" s="52"/>
      <c r="K4" s="32" t="s">
        <v>65</v>
      </c>
      <c r="L4" s="77">
        <v>4</v>
      </c>
      <c r="M4" s="77"/>
      <c r="N4" s="59"/>
      <c r="O4" s="80" t="s">
        <v>245</v>
      </c>
      <c r="P4" s="80">
        <v>1</v>
      </c>
      <c r="Q4" s="80" t="s">
        <v>246</v>
      </c>
      <c r="R4" s="80" t="s">
        <v>247</v>
      </c>
      <c r="S4" s="80"/>
      <c r="T4" s="79" t="str">
        <f>REPLACE(INDEX(GroupVertices[Group],MATCH(Edges[[#This Row],[Vertex 1]],GroupVertices[Vertex],0)),1,1,"")</f>
        <v>1</v>
      </c>
      <c r="U4" s="79" t="str">
        <f>REPLACE(INDEX(GroupVertices[Group],MATCH(Edges[[#This Row],[Vertex 2]],GroupVertices[Vertex],0)),1,1,"")</f>
        <v>1</v>
      </c>
      <c r="V4" s="47">
        <v>1</v>
      </c>
      <c r="W4" s="48">
        <v>4.166666666666667</v>
      </c>
      <c r="X4" s="47">
        <v>2</v>
      </c>
      <c r="Y4" s="48">
        <v>8.333333333333334</v>
      </c>
      <c r="Z4" s="47">
        <v>0</v>
      </c>
      <c r="AA4" s="48">
        <v>0</v>
      </c>
      <c r="AB4" s="47">
        <v>8</v>
      </c>
      <c r="AC4" s="48">
        <v>33.333333333333336</v>
      </c>
      <c r="AD4" s="47">
        <v>24</v>
      </c>
    </row>
    <row r="5" spans="1:30" ht="45">
      <c r="A5" s="78" t="s">
        <v>205</v>
      </c>
      <c r="B5" s="78" t="s">
        <v>204</v>
      </c>
      <c r="C5" s="49" t="s">
        <v>819</v>
      </c>
      <c r="D5" s="50">
        <v>3</v>
      </c>
      <c r="E5" s="62"/>
      <c r="F5" s="51">
        <v>70</v>
      </c>
      <c r="G5" s="49"/>
      <c r="H5" s="53"/>
      <c r="I5" s="52"/>
      <c r="J5" s="52"/>
      <c r="K5" s="32" t="s">
        <v>65</v>
      </c>
      <c r="L5" s="77">
        <v>5</v>
      </c>
      <c r="M5" s="77"/>
      <c r="N5" s="59"/>
      <c r="O5" s="80" t="s">
        <v>245</v>
      </c>
      <c r="P5" s="80">
        <v>1</v>
      </c>
      <c r="Q5" s="80" t="s">
        <v>246</v>
      </c>
      <c r="R5" s="80" t="s">
        <v>248</v>
      </c>
      <c r="S5" s="80"/>
      <c r="T5" s="79" t="str">
        <f>REPLACE(INDEX(GroupVertices[Group],MATCH(Edges[[#This Row],[Vertex 1]],GroupVertices[Vertex],0)),1,1,"")</f>
        <v>1</v>
      </c>
      <c r="U5" s="79" t="str">
        <f>REPLACE(INDEX(GroupVertices[Group],MATCH(Edges[[#This Row],[Vertex 2]],GroupVertices[Vertex],0)),1,1,"")</f>
        <v>1</v>
      </c>
      <c r="V5" s="47">
        <v>1</v>
      </c>
      <c r="W5" s="48">
        <v>5</v>
      </c>
      <c r="X5" s="47">
        <v>1</v>
      </c>
      <c r="Y5" s="48">
        <v>5</v>
      </c>
      <c r="Z5" s="47">
        <v>0</v>
      </c>
      <c r="AA5" s="48">
        <v>0</v>
      </c>
      <c r="AB5" s="47">
        <v>6</v>
      </c>
      <c r="AC5" s="48">
        <v>30</v>
      </c>
      <c r="AD5" s="47">
        <v>20</v>
      </c>
    </row>
    <row r="6" spans="1:30" ht="45">
      <c r="A6" s="78" t="s">
        <v>206</v>
      </c>
      <c r="B6" s="78" t="s">
        <v>205</v>
      </c>
      <c r="C6" s="49" t="s">
        <v>819</v>
      </c>
      <c r="D6" s="50">
        <v>3</v>
      </c>
      <c r="E6" s="62"/>
      <c r="F6" s="51">
        <v>70</v>
      </c>
      <c r="G6" s="49"/>
      <c r="H6" s="53"/>
      <c r="I6" s="52"/>
      <c r="J6" s="52"/>
      <c r="K6" s="32" t="s">
        <v>65</v>
      </c>
      <c r="L6" s="77">
        <v>6</v>
      </c>
      <c r="M6" s="77"/>
      <c r="N6" s="59"/>
      <c r="O6" s="80" t="s">
        <v>245</v>
      </c>
      <c r="P6" s="80">
        <v>1</v>
      </c>
      <c r="Q6" s="80" t="s">
        <v>246</v>
      </c>
      <c r="R6" s="80" t="s">
        <v>249</v>
      </c>
      <c r="S6" s="80"/>
      <c r="T6" s="79" t="str">
        <f>REPLACE(INDEX(GroupVertices[Group],MATCH(Edges[[#This Row],[Vertex 1]],GroupVertices[Vertex],0)),1,1,"")</f>
        <v>1</v>
      </c>
      <c r="U6" s="79" t="str">
        <f>REPLACE(INDEX(GroupVertices[Group],MATCH(Edges[[#This Row],[Vertex 2]],GroupVertices[Vertex],0)),1,1,"")</f>
        <v>1</v>
      </c>
      <c r="V6" s="47">
        <v>0</v>
      </c>
      <c r="W6" s="48">
        <v>0</v>
      </c>
      <c r="X6" s="47">
        <v>2</v>
      </c>
      <c r="Y6" s="48">
        <v>50</v>
      </c>
      <c r="Z6" s="47">
        <v>0</v>
      </c>
      <c r="AA6" s="48">
        <v>0</v>
      </c>
      <c r="AB6" s="47">
        <v>2</v>
      </c>
      <c r="AC6" s="48">
        <v>50</v>
      </c>
      <c r="AD6" s="47">
        <v>4</v>
      </c>
    </row>
    <row r="7" spans="1:30" ht="45">
      <c r="A7" s="78" t="s">
        <v>207</v>
      </c>
      <c r="B7" s="78" t="s">
        <v>206</v>
      </c>
      <c r="C7" s="49" t="s">
        <v>819</v>
      </c>
      <c r="D7" s="50">
        <v>3</v>
      </c>
      <c r="E7" s="62"/>
      <c r="F7" s="51">
        <v>70</v>
      </c>
      <c r="G7" s="49"/>
      <c r="H7" s="53"/>
      <c r="I7" s="52"/>
      <c r="J7" s="52"/>
      <c r="K7" s="32" t="s">
        <v>65</v>
      </c>
      <c r="L7" s="77">
        <v>7</v>
      </c>
      <c r="M7" s="77"/>
      <c r="N7" s="59"/>
      <c r="O7" s="80" t="s">
        <v>245</v>
      </c>
      <c r="P7" s="80">
        <v>1</v>
      </c>
      <c r="Q7" s="80" t="s">
        <v>246</v>
      </c>
      <c r="R7" s="80" t="s">
        <v>250</v>
      </c>
      <c r="S7" s="80"/>
      <c r="T7" s="79" t="str">
        <f>REPLACE(INDEX(GroupVertices[Group],MATCH(Edges[[#This Row],[Vertex 1]],GroupVertices[Vertex],0)),1,1,"")</f>
        <v>1</v>
      </c>
      <c r="U7" s="79" t="str">
        <f>REPLACE(INDEX(GroupVertices[Group],MATCH(Edges[[#This Row],[Vertex 2]],GroupVertices[Vertex],0)),1,1,"")</f>
        <v>1</v>
      </c>
      <c r="V7" s="47">
        <v>0</v>
      </c>
      <c r="W7" s="48">
        <v>0</v>
      </c>
      <c r="X7" s="47">
        <v>2</v>
      </c>
      <c r="Y7" s="48">
        <v>25</v>
      </c>
      <c r="Z7" s="47">
        <v>0</v>
      </c>
      <c r="AA7" s="48">
        <v>0</v>
      </c>
      <c r="AB7" s="47">
        <v>6</v>
      </c>
      <c r="AC7" s="48">
        <v>75</v>
      </c>
      <c r="AD7" s="47">
        <v>8</v>
      </c>
    </row>
    <row r="8" spans="1:30" ht="45">
      <c r="A8" s="78" t="s">
        <v>208</v>
      </c>
      <c r="B8" s="78" t="s">
        <v>207</v>
      </c>
      <c r="C8" s="49" t="s">
        <v>819</v>
      </c>
      <c r="D8" s="50">
        <v>3</v>
      </c>
      <c r="E8" s="62"/>
      <c r="F8" s="51">
        <v>70</v>
      </c>
      <c r="G8" s="49"/>
      <c r="H8" s="53"/>
      <c r="I8" s="52"/>
      <c r="J8" s="52"/>
      <c r="K8" s="32" t="s">
        <v>65</v>
      </c>
      <c r="L8" s="77">
        <v>8</v>
      </c>
      <c r="M8" s="77"/>
      <c r="N8" s="59"/>
      <c r="O8" s="80" t="s">
        <v>245</v>
      </c>
      <c r="P8" s="80">
        <v>1</v>
      </c>
      <c r="Q8" s="80" t="s">
        <v>246</v>
      </c>
      <c r="R8" s="80" t="s">
        <v>251</v>
      </c>
      <c r="S8" s="80"/>
      <c r="T8" s="79" t="str">
        <f>REPLACE(INDEX(GroupVertices[Group],MATCH(Edges[[#This Row],[Vertex 1]],GroupVertices[Vertex],0)),1,1,"")</f>
        <v>1</v>
      </c>
      <c r="U8" s="79" t="str">
        <f>REPLACE(INDEX(GroupVertices[Group],MATCH(Edges[[#This Row],[Vertex 2]],GroupVertices[Vertex],0)),1,1,"")</f>
        <v>1</v>
      </c>
      <c r="V8" s="47">
        <v>0</v>
      </c>
      <c r="W8" s="48">
        <v>0</v>
      </c>
      <c r="X8" s="47">
        <v>0</v>
      </c>
      <c r="Y8" s="48">
        <v>0</v>
      </c>
      <c r="Z8" s="47">
        <v>0</v>
      </c>
      <c r="AA8" s="48">
        <v>0</v>
      </c>
      <c r="AB8" s="47">
        <v>17</v>
      </c>
      <c r="AC8" s="48">
        <v>50</v>
      </c>
      <c r="AD8" s="47">
        <v>34</v>
      </c>
    </row>
    <row r="9" spans="1:30" ht="45">
      <c r="A9" s="78" t="s">
        <v>209</v>
      </c>
      <c r="B9" s="78" t="s">
        <v>208</v>
      </c>
      <c r="C9" s="49" t="s">
        <v>819</v>
      </c>
      <c r="D9" s="50">
        <v>3</v>
      </c>
      <c r="E9" s="62"/>
      <c r="F9" s="51">
        <v>70</v>
      </c>
      <c r="G9" s="49"/>
      <c r="H9" s="53"/>
      <c r="I9" s="52"/>
      <c r="J9" s="52"/>
      <c r="K9" s="32" t="s">
        <v>65</v>
      </c>
      <c r="L9" s="77">
        <v>9</v>
      </c>
      <c r="M9" s="77"/>
      <c r="N9" s="59"/>
      <c r="O9" s="80" t="s">
        <v>245</v>
      </c>
      <c r="P9" s="80">
        <v>1</v>
      </c>
      <c r="Q9" s="80" t="s">
        <v>246</v>
      </c>
      <c r="R9" s="80" t="s">
        <v>252</v>
      </c>
      <c r="S9" s="80"/>
      <c r="T9" s="79" t="str">
        <f>REPLACE(INDEX(GroupVertices[Group],MATCH(Edges[[#This Row],[Vertex 1]],GroupVertices[Vertex],0)),1,1,"")</f>
        <v>1</v>
      </c>
      <c r="U9" s="79" t="str">
        <f>REPLACE(INDEX(GroupVertices[Group],MATCH(Edges[[#This Row],[Vertex 2]],GroupVertices[Vertex],0)),1,1,"")</f>
        <v>1</v>
      </c>
      <c r="V9" s="47">
        <v>0</v>
      </c>
      <c r="W9" s="48">
        <v>0</v>
      </c>
      <c r="X9" s="47">
        <v>0</v>
      </c>
      <c r="Y9" s="48">
        <v>0</v>
      </c>
      <c r="Z9" s="47">
        <v>0</v>
      </c>
      <c r="AA9" s="48">
        <v>0</v>
      </c>
      <c r="AB9" s="47">
        <v>15</v>
      </c>
      <c r="AC9" s="48">
        <v>42.857142857142854</v>
      </c>
      <c r="AD9" s="47">
        <v>35</v>
      </c>
    </row>
    <row r="10" spans="1:30" ht="45">
      <c r="A10" s="78" t="s">
        <v>210</v>
      </c>
      <c r="B10" s="78" t="s">
        <v>209</v>
      </c>
      <c r="C10" s="49" t="s">
        <v>819</v>
      </c>
      <c r="D10" s="50">
        <v>3</v>
      </c>
      <c r="E10" s="62"/>
      <c r="F10" s="51">
        <v>70</v>
      </c>
      <c r="G10" s="49"/>
      <c r="H10" s="53"/>
      <c r="I10" s="52"/>
      <c r="J10" s="52"/>
      <c r="K10" s="32" t="s">
        <v>65</v>
      </c>
      <c r="L10" s="77">
        <v>10</v>
      </c>
      <c r="M10" s="77"/>
      <c r="N10" s="59"/>
      <c r="O10" s="80" t="s">
        <v>245</v>
      </c>
      <c r="P10" s="80">
        <v>1</v>
      </c>
      <c r="Q10" s="80" t="s">
        <v>246</v>
      </c>
      <c r="R10" s="80" t="s">
        <v>253</v>
      </c>
      <c r="S10" s="80"/>
      <c r="T10" s="79" t="str">
        <f>REPLACE(INDEX(GroupVertices[Group],MATCH(Edges[[#This Row],[Vertex 1]],GroupVertices[Vertex],0)),1,1,"")</f>
        <v>1</v>
      </c>
      <c r="U10" s="79" t="str">
        <f>REPLACE(INDEX(GroupVertices[Group],MATCH(Edges[[#This Row],[Vertex 2]],GroupVertices[Vertex],0)),1,1,"")</f>
        <v>1</v>
      </c>
      <c r="V10" s="47">
        <v>0</v>
      </c>
      <c r="W10" s="48">
        <v>0</v>
      </c>
      <c r="X10" s="47">
        <v>1</v>
      </c>
      <c r="Y10" s="48">
        <v>4.545454545454546</v>
      </c>
      <c r="Z10" s="47">
        <v>0</v>
      </c>
      <c r="AA10" s="48">
        <v>0</v>
      </c>
      <c r="AB10" s="47">
        <v>10</v>
      </c>
      <c r="AC10" s="48">
        <v>45.45454545454545</v>
      </c>
      <c r="AD10" s="47">
        <v>22</v>
      </c>
    </row>
    <row r="11" spans="1:30" ht="45">
      <c r="A11" s="78" t="s">
        <v>211</v>
      </c>
      <c r="B11" s="78" t="s">
        <v>210</v>
      </c>
      <c r="C11" s="49" t="s">
        <v>819</v>
      </c>
      <c r="D11" s="50">
        <v>3</v>
      </c>
      <c r="E11" s="62"/>
      <c r="F11" s="51">
        <v>70</v>
      </c>
      <c r="G11" s="49"/>
      <c r="H11" s="53"/>
      <c r="I11" s="52"/>
      <c r="J11" s="52"/>
      <c r="K11" s="32" t="s">
        <v>65</v>
      </c>
      <c r="L11" s="77">
        <v>11</v>
      </c>
      <c r="M11" s="77"/>
      <c r="N11" s="59"/>
      <c r="O11" s="80" t="s">
        <v>245</v>
      </c>
      <c r="P11" s="80">
        <v>1</v>
      </c>
      <c r="Q11" s="80" t="s">
        <v>246</v>
      </c>
      <c r="R11" s="80" t="s">
        <v>254</v>
      </c>
      <c r="S11" s="80"/>
      <c r="T11" s="79" t="str">
        <f>REPLACE(INDEX(GroupVertices[Group],MATCH(Edges[[#This Row],[Vertex 1]],GroupVertices[Vertex],0)),1,1,"")</f>
        <v>1</v>
      </c>
      <c r="U11" s="79" t="str">
        <f>REPLACE(INDEX(GroupVertices[Group],MATCH(Edges[[#This Row],[Vertex 2]],GroupVertices[Vertex],0)),1,1,"")</f>
        <v>1</v>
      </c>
      <c r="V11" s="47">
        <v>0</v>
      </c>
      <c r="W11" s="48">
        <v>0</v>
      </c>
      <c r="X11" s="47">
        <v>2</v>
      </c>
      <c r="Y11" s="48">
        <v>8</v>
      </c>
      <c r="Z11" s="47">
        <v>0</v>
      </c>
      <c r="AA11" s="48">
        <v>0</v>
      </c>
      <c r="AB11" s="47">
        <v>14</v>
      </c>
      <c r="AC11" s="48">
        <v>56</v>
      </c>
      <c r="AD11" s="47">
        <v>25</v>
      </c>
    </row>
    <row r="12" spans="1:30" ht="45">
      <c r="A12" s="78" t="s">
        <v>212</v>
      </c>
      <c r="B12" s="78" t="s">
        <v>211</v>
      </c>
      <c r="C12" s="49" t="s">
        <v>819</v>
      </c>
      <c r="D12" s="50">
        <v>3</v>
      </c>
      <c r="E12" s="62"/>
      <c r="F12" s="51">
        <v>70</v>
      </c>
      <c r="G12" s="49"/>
      <c r="H12" s="53"/>
      <c r="I12" s="52"/>
      <c r="J12" s="52"/>
      <c r="K12" s="32" t="s">
        <v>65</v>
      </c>
      <c r="L12" s="77">
        <v>12</v>
      </c>
      <c r="M12" s="77"/>
      <c r="N12" s="59"/>
      <c r="O12" s="80" t="s">
        <v>245</v>
      </c>
      <c r="P12" s="80">
        <v>1</v>
      </c>
      <c r="Q12" s="80" t="s">
        <v>246</v>
      </c>
      <c r="R12" s="80" t="s">
        <v>255</v>
      </c>
      <c r="S12" s="80"/>
      <c r="T12" s="79" t="str">
        <f>REPLACE(INDEX(GroupVertices[Group],MATCH(Edges[[#This Row],[Vertex 1]],GroupVertices[Vertex],0)),1,1,"")</f>
        <v>1</v>
      </c>
      <c r="U12" s="79" t="str">
        <f>REPLACE(INDEX(GroupVertices[Group],MATCH(Edges[[#This Row],[Vertex 2]],GroupVertices[Vertex],0)),1,1,"")</f>
        <v>1</v>
      </c>
      <c r="V12" s="47">
        <v>0</v>
      </c>
      <c r="W12" s="48">
        <v>0</v>
      </c>
      <c r="X12" s="47">
        <v>1</v>
      </c>
      <c r="Y12" s="48">
        <v>7.142857142857143</v>
      </c>
      <c r="Z12" s="47">
        <v>0</v>
      </c>
      <c r="AA12" s="48">
        <v>0</v>
      </c>
      <c r="AB12" s="47">
        <v>10</v>
      </c>
      <c r="AC12" s="48">
        <v>71.42857142857143</v>
      </c>
      <c r="AD12" s="47">
        <v>14</v>
      </c>
    </row>
    <row r="13" spans="1:30" ht="45">
      <c r="A13" s="78" t="s">
        <v>213</v>
      </c>
      <c r="B13" s="78" t="s">
        <v>212</v>
      </c>
      <c r="C13" s="49" t="s">
        <v>819</v>
      </c>
      <c r="D13" s="50">
        <v>3</v>
      </c>
      <c r="E13" s="62"/>
      <c r="F13" s="51">
        <v>70</v>
      </c>
      <c r="G13" s="49"/>
      <c r="H13" s="53"/>
      <c r="I13" s="52"/>
      <c r="J13" s="52"/>
      <c r="K13" s="32" t="s">
        <v>65</v>
      </c>
      <c r="L13" s="77">
        <v>13</v>
      </c>
      <c r="M13" s="77"/>
      <c r="N13" s="59"/>
      <c r="O13" s="80" t="s">
        <v>245</v>
      </c>
      <c r="P13" s="80">
        <v>1</v>
      </c>
      <c r="Q13" s="80" t="s">
        <v>246</v>
      </c>
      <c r="R13" s="80" t="s">
        <v>256</v>
      </c>
      <c r="S13" s="80"/>
      <c r="T13" s="79" t="str">
        <f>REPLACE(INDEX(GroupVertices[Group],MATCH(Edges[[#This Row],[Vertex 1]],GroupVertices[Vertex],0)),1,1,"")</f>
        <v>1</v>
      </c>
      <c r="U13" s="79" t="str">
        <f>REPLACE(INDEX(GroupVertices[Group],MATCH(Edges[[#This Row],[Vertex 2]],GroupVertices[Vertex],0)),1,1,"")</f>
        <v>1</v>
      </c>
      <c r="V13" s="47">
        <v>0</v>
      </c>
      <c r="W13" s="48">
        <v>0</v>
      </c>
      <c r="X13" s="47">
        <v>0</v>
      </c>
      <c r="Y13" s="48">
        <v>0</v>
      </c>
      <c r="Z13" s="47">
        <v>0</v>
      </c>
      <c r="AA13" s="48">
        <v>0</v>
      </c>
      <c r="AB13" s="47">
        <v>13</v>
      </c>
      <c r="AC13" s="48">
        <v>54.166666666666664</v>
      </c>
      <c r="AD13" s="47">
        <v>24</v>
      </c>
    </row>
    <row r="14" spans="1:30" ht="45">
      <c r="A14" s="78" t="s">
        <v>214</v>
      </c>
      <c r="B14" s="78" t="s">
        <v>213</v>
      </c>
      <c r="C14" s="49" t="s">
        <v>819</v>
      </c>
      <c r="D14" s="50">
        <v>3</v>
      </c>
      <c r="E14" s="62"/>
      <c r="F14" s="51">
        <v>70</v>
      </c>
      <c r="G14" s="49"/>
      <c r="H14" s="53"/>
      <c r="I14" s="52"/>
      <c r="J14" s="52"/>
      <c r="K14" s="32" t="s">
        <v>65</v>
      </c>
      <c r="L14" s="77">
        <v>14</v>
      </c>
      <c r="M14" s="77"/>
      <c r="N14" s="59"/>
      <c r="O14" s="80" t="s">
        <v>245</v>
      </c>
      <c r="P14" s="80">
        <v>1</v>
      </c>
      <c r="Q14" s="80" t="s">
        <v>246</v>
      </c>
      <c r="R14" s="80" t="s">
        <v>257</v>
      </c>
      <c r="S14" s="80"/>
      <c r="T14" s="79" t="str">
        <f>REPLACE(INDEX(GroupVertices[Group],MATCH(Edges[[#This Row],[Vertex 1]],GroupVertices[Vertex],0)),1,1,"")</f>
        <v>1</v>
      </c>
      <c r="U14" s="79" t="str">
        <f>REPLACE(INDEX(GroupVertices[Group],MATCH(Edges[[#This Row],[Vertex 2]],GroupVertices[Vertex],0)),1,1,"")</f>
        <v>1</v>
      </c>
      <c r="V14" s="47">
        <v>0</v>
      </c>
      <c r="W14" s="48">
        <v>0</v>
      </c>
      <c r="X14" s="47">
        <v>0</v>
      </c>
      <c r="Y14" s="48">
        <v>0</v>
      </c>
      <c r="Z14" s="47">
        <v>0</v>
      </c>
      <c r="AA14" s="48">
        <v>0</v>
      </c>
      <c r="AB14" s="47">
        <v>10</v>
      </c>
      <c r="AC14" s="48">
        <v>50</v>
      </c>
      <c r="AD14" s="47">
        <v>20</v>
      </c>
    </row>
    <row r="15" spans="1:30" ht="45">
      <c r="A15" s="78" t="s">
        <v>214</v>
      </c>
      <c r="B15" s="78" t="s">
        <v>214</v>
      </c>
      <c r="C15" s="49" t="s">
        <v>819</v>
      </c>
      <c r="D15" s="50">
        <v>3</v>
      </c>
      <c r="E15" s="62"/>
      <c r="F15" s="51">
        <v>70</v>
      </c>
      <c r="G15" s="49"/>
      <c r="H15" s="53"/>
      <c r="I15" s="52"/>
      <c r="J15" s="52"/>
      <c r="K15" s="32" t="s">
        <v>65</v>
      </c>
      <c r="L15" s="77">
        <v>15</v>
      </c>
      <c r="M15" s="77"/>
      <c r="N15" s="59"/>
      <c r="O15" s="80" t="s">
        <v>245</v>
      </c>
      <c r="P15" s="80">
        <v>1</v>
      </c>
      <c r="Q15" s="80" t="s">
        <v>246</v>
      </c>
      <c r="R15" s="80" t="s">
        <v>258</v>
      </c>
      <c r="S15" s="80"/>
      <c r="T15" s="79" t="str">
        <f>REPLACE(INDEX(GroupVertices[Group],MATCH(Edges[[#This Row],[Vertex 1]],GroupVertices[Vertex],0)),1,1,"")</f>
        <v>1</v>
      </c>
      <c r="U15" s="79" t="str">
        <f>REPLACE(INDEX(GroupVertices[Group],MATCH(Edges[[#This Row],[Vertex 2]],GroupVertices[Vertex],0)),1,1,"")</f>
        <v>1</v>
      </c>
      <c r="V15" s="47">
        <v>0</v>
      </c>
      <c r="W15" s="48">
        <v>0</v>
      </c>
      <c r="X15" s="47">
        <v>1</v>
      </c>
      <c r="Y15" s="48">
        <v>33.333333333333336</v>
      </c>
      <c r="Z15" s="47">
        <v>0</v>
      </c>
      <c r="AA15" s="48">
        <v>0</v>
      </c>
      <c r="AB15" s="47">
        <v>1</v>
      </c>
      <c r="AC15" s="48">
        <v>33.333333333333336</v>
      </c>
      <c r="AD15" s="47">
        <v>3</v>
      </c>
    </row>
    <row r="16" spans="1:30" ht="45">
      <c r="A16" s="78" t="s">
        <v>215</v>
      </c>
      <c r="B16" s="78" t="s">
        <v>214</v>
      </c>
      <c r="C16" s="49" t="s">
        <v>819</v>
      </c>
      <c r="D16" s="50">
        <v>3</v>
      </c>
      <c r="E16" s="62"/>
      <c r="F16" s="51">
        <v>70</v>
      </c>
      <c r="G16" s="49"/>
      <c r="H16" s="53"/>
      <c r="I16" s="52"/>
      <c r="J16" s="52"/>
      <c r="K16" s="32" t="s">
        <v>65</v>
      </c>
      <c r="L16" s="77">
        <v>16</v>
      </c>
      <c r="M16" s="77"/>
      <c r="N16" s="59"/>
      <c r="O16" s="80" t="s">
        <v>245</v>
      </c>
      <c r="P16" s="80">
        <v>1</v>
      </c>
      <c r="Q16" s="80" t="s">
        <v>246</v>
      </c>
      <c r="R16" s="80" t="s">
        <v>259</v>
      </c>
      <c r="S16" s="80"/>
      <c r="T16" s="79" t="str">
        <f>REPLACE(INDEX(GroupVertices[Group],MATCH(Edges[[#This Row],[Vertex 1]],GroupVertices[Vertex],0)),1,1,"")</f>
        <v>2</v>
      </c>
      <c r="U16" s="79" t="str">
        <f>REPLACE(INDEX(GroupVertices[Group],MATCH(Edges[[#This Row],[Vertex 2]],GroupVertices[Vertex],0)),1,1,"")</f>
        <v>1</v>
      </c>
      <c r="V16" s="47">
        <v>0</v>
      </c>
      <c r="W16" s="48">
        <v>0</v>
      </c>
      <c r="X16" s="47">
        <v>1</v>
      </c>
      <c r="Y16" s="48">
        <v>100</v>
      </c>
      <c r="Z16" s="47">
        <v>0</v>
      </c>
      <c r="AA16" s="48">
        <v>0</v>
      </c>
      <c r="AB16" s="47">
        <v>0</v>
      </c>
      <c r="AC16" s="48">
        <v>0</v>
      </c>
      <c r="AD16" s="47">
        <v>1</v>
      </c>
    </row>
    <row r="17" spans="1:30" ht="45">
      <c r="A17" s="78" t="s">
        <v>216</v>
      </c>
      <c r="B17" s="78" t="s">
        <v>215</v>
      </c>
      <c r="C17" s="49" t="s">
        <v>819</v>
      </c>
      <c r="D17" s="50">
        <v>3</v>
      </c>
      <c r="E17" s="62"/>
      <c r="F17" s="51">
        <v>70</v>
      </c>
      <c r="G17" s="49"/>
      <c r="H17" s="53"/>
      <c r="I17" s="52"/>
      <c r="J17" s="52"/>
      <c r="K17" s="32" t="s">
        <v>65</v>
      </c>
      <c r="L17" s="77">
        <v>17</v>
      </c>
      <c r="M17" s="77"/>
      <c r="N17" s="59"/>
      <c r="O17" s="80" t="s">
        <v>245</v>
      </c>
      <c r="P17" s="80">
        <v>1</v>
      </c>
      <c r="Q17" s="80" t="s">
        <v>246</v>
      </c>
      <c r="R17" s="80" t="s">
        <v>260</v>
      </c>
      <c r="S17" s="80"/>
      <c r="T17" s="79" t="str">
        <f>REPLACE(INDEX(GroupVertices[Group],MATCH(Edges[[#This Row],[Vertex 1]],GroupVertices[Vertex],0)),1,1,"")</f>
        <v>2</v>
      </c>
      <c r="U17" s="79" t="str">
        <f>REPLACE(INDEX(GroupVertices[Group],MATCH(Edges[[#This Row],[Vertex 2]],GroupVertices[Vertex],0)),1,1,"")</f>
        <v>2</v>
      </c>
      <c r="V17" s="47">
        <v>0</v>
      </c>
      <c r="W17" s="48">
        <v>0</v>
      </c>
      <c r="X17" s="47">
        <v>0</v>
      </c>
      <c r="Y17" s="48">
        <v>0</v>
      </c>
      <c r="Z17" s="47">
        <v>0</v>
      </c>
      <c r="AA17" s="48">
        <v>0</v>
      </c>
      <c r="AB17" s="47">
        <v>6</v>
      </c>
      <c r="AC17" s="48">
        <v>35.294117647058826</v>
      </c>
      <c r="AD17" s="47">
        <v>17</v>
      </c>
    </row>
    <row r="18" spans="1:30" ht="45">
      <c r="A18" s="78" t="s">
        <v>217</v>
      </c>
      <c r="B18" s="78" t="s">
        <v>216</v>
      </c>
      <c r="C18" s="49" t="s">
        <v>819</v>
      </c>
      <c r="D18" s="50">
        <v>3</v>
      </c>
      <c r="E18" s="62"/>
      <c r="F18" s="51">
        <v>70</v>
      </c>
      <c r="G18" s="49"/>
      <c r="H18" s="53"/>
      <c r="I18" s="52"/>
      <c r="J18" s="52"/>
      <c r="K18" s="32" t="s">
        <v>65</v>
      </c>
      <c r="L18" s="77">
        <v>18</v>
      </c>
      <c r="M18" s="77"/>
      <c r="N18" s="59"/>
      <c r="O18" s="80" t="s">
        <v>245</v>
      </c>
      <c r="P18" s="80">
        <v>1</v>
      </c>
      <c r="Q18" s="80" t="s">
        <v>246</v>
      </c>
      <c r="R18" s="80" t="s">
        <v>261</v>
      </c>
      <c r="S18" s="80"/>
      <c r="T18" s="79" t="str">
        <f>REPLACE(INDEX(GroupVertices[Group],MATCH(Edges[[#This Row],[Vertex 1]],GroupVertices[Vertex],0)),1,1,"")</f>
        <v>2</v>
      </c>
      <c r="U18" s="79" t="str">
        <f>REPLACE(INDEX(GroupVertices[Group],MATCH(Edges[[#This Row],[Vertex 2]],GroupVertices[Vertex],0)),1,1,"")</f>
        <v>2</v>
      </c>
      <c r="V18" s="47">
        <v>0</v>
      </c>
      <c r="W18" s="48">
        <v>0</v>
      </c>
      <c r="X18" s="47">
        <v>0</v>
      </c>
      <c r="Y18" s="48">
        <v>0</v>
      </c>
      <c r="Z18" s="47">
        <v>0</v>
      </c>
      <c r="AA18" s="48">
        <v>0</v>
      </c>
      <c r="AB18" s="47">
        <v>14</v>
      </c>
      <c r="AC18" s="48">
        <v>41.1764705882353</v>
      </c>
      <c r="AD18" s="47">
        <v>34</v>
      </c>
    </row>
    <row r="19" spans="1:30" ht="45">
      <c r="A19" s="78" t="s">
        <v>218</v>
      </c>
      <c r="B19" s="78" t="s">
        <v>217</v>
      </c>
      <c r="C19" s="49" t="s">
        <v>819</v>
      </c>
      <c r="D19" s="50">
        <v>3</v>
      </c>
      <c r="E19" s="62"/>
      <c r="F19" s="51">
        <v>70</v>
      </c>
      <c r="G19" s="49"/>
      <c r="H19" s="53"/>
      <c r="I19" s="52"/>
      <c r="J19" s="52"/>
      <c r="K19" s="32" t="s">
        <v>65</v>
      </c>
      <c r="L19" s="77">
        <v>19</v>
      </c>
      <c r="M19" s="77"/>
      <c r="N19" s="59"/>
      <c r="O19" s="80" t="s">
        <v>245</v>
      </c>
      <c r="P19" s="80">
        <v>1</v>
      </c>
      <c r="Q19" s="80" t="s">
        <v>246</v>
      </c>
      <c r="R19" s="80" t="s">
        <v>262</v>
      </c>
      <c r="S19" s="80"/>
      <c r="T19" s="79" t="str">
        <f>REPLACE(INDEX(GroupVertices[Group],MATCH(Edges[[#This Row],[Vertex 1]],GroupVertices[Vertex],0)),1,1,"")</f>
        <v>5</v>
      </c>
      <c r="U19" s="79" t="str">
        <f>REPLACE(INDEX(GroupVertices[Group],MATCH(Edges[[#This Row],[Vertex 2]],GroupVertices[Vertex],0)),1,1,"")</f>
        <v>2</v>
      </c>
      <c r="V19" s="47">
        <v>0</v>
      </c>
      <c r="W19" s="48">
        <v>0</v>
      </c>
      <c r="X19" s="47">
        <v>0</v>
      </c>
      <c r="Y19" s="48">
        <v>0</v>
      </c>
      <c r="Z19" s="47">
        <v>0</v>
      </c>
      <c r="AA19" s="48">
        <v>0</v>
      </c>
      <c r="AB19" s="47">
        <v>9</v>
      </c>
      <c r="AC19" s="48">
        <v>50</v>
      </c>
      <c r="AD19" s="47">
        <v>18</v>
      </c>
    </row>
    <row r="20" spans="1:30" ht="45">
      <c r="A20" s="78" t="s">
        <v>219</v>
      </c>
      <c r="B20" s="78" t="s">
        <v>218</v>
      </c>
      <c r="C20" s="49" t="s">
        <v>819</v>
      </c>
      <c r="D20" s="50">
        <v>3</v>
      </c>
      <c r="E20" s="62"/>
      <c r="F20" s="51">
        <v>70</v>
      </c>
      <c r="G20" s="49"/>
      <c r="H20" s="53"/>
      <c r="I20" s="52"/>
      <c r="J20" s="52"/>
      <c r="K20" s="32" t="s">
        <v>65</v>
      </c>
      <c r="L20" s="77">
        <v>20</v>
      </c>
      <c r="M20" s="77"/>
      <c r="N20" s="59"/>
      <c r="O20" s="80" t="s">
        <v>245</v>
      </c>
      <c r="P20" s="80">
        <v>1</v>
      </c>
      <c r="Q20" s="80" t="s">
        <v>246</v>
      </c>
      <c r="R20" s="80" t="s">
        <v>263</v>
      </c>
      <c r="S20" s="80"/>
      <c r="T20" s="79" t="str">
        <f>REPLACE(INDEX(GroupVertices[Group],MATCH(Edges[[#This Row],[Vertex 1]],GroupVertices[Vertex],0)),1,1,"")</f>
        <v>5</v>
      </c>
      <c r="U20" s="79" t="str">
        <f>REPLACE(INDEX(GroupVertices[Group],MATCH(Edges[[#This Row],[Vertex 2]],GroupVertices[Vertex],0)),1,1,"")</f>
        <v>5</v>
      </c>
      <c r="V20" s="47">
        <v>4</v>
      </c>
      <c r="W20" s="48">
        <v>18.181818181818183</v>
      </c>
      <c r="X20" s="47">
        <v>0</v>
      </c>
      <c r="Y20" s="48">
        <v>0</v>
      </c>
      <c r="Z20" s="47">
        <v>0</v>
      </c>
      <c r="AA20" s="48">
        <v>0</v>
      </c>
      <c r="AB20" s="47">
        <v>7</v>
      </c>
      <c r="AC20" s="48">
        <v>31.818181818181817</v>
      </c>
      <c r="AD20" s="47">
        <v>22</v>
      </c>
    </row>
    <row r="21" spans="1:30" ht="45">
      <c r="A21" s="78" t="s">
        <v>220</v>
      </c>
      <c r="B21" s="78" t="s">
        <v>219</v>
      </c>
      <c r="C21" s="49" t="s">
        <v>819</v>
      </c>
      <c r="D21" s="50">
        <v>3</v>
      </c>
      <c r="E21" s="62"/>
      <c r="F21" s="51">
        <v>70</v>
      </c>
      <c r="G21" s="49"/>
      <c r="H21" s="53"/>
      <c r="I21" s="52"/>
      <c r="J21" s="52"/>
      <c r="K21" s="32" t="s">
        <v>65</v>
      </c>
      <c r="L21" s="77">
        <v>21</v>
      </c>
      <c r="M21" s="77"/>
      <c r="N21" s="59"/>
      <c r="O21" s="80" t="s">
        <v>245</v>
      </c>
      <c r="P21" s="80">
        <v>1</v>
      </c>
      <c r="Q21" s="80" t="s">
        <v>246</v>
      </c>
      <c r="R21" s="80" t="s">
        <v>264</v>
      </c>
      <c r="S21" s="80"/>
      <c r="T21" s="79" t="str">
        <f>REPLACE(INDEX(GroupVertices[Group],MATCH(Edges[[#This Row],[Vertex 1]],GroupVertices[Vertex],0)),1,1,"")</f>
        <v>5</v>
      </c>
      <c r="U21" s="79" t="str">
        <f>REPLACE(INDEX(GroupVertices[Group],MATCH(Edges[[#This Row],[Vertex 2]],GroupVertices[Vertex],0)),1,1,"")</f>
        <v>5</v>
      </c>
      <c r="V21" s="47">
        <v>4</v>
      </c>
      <c r="W21" s="48">
        <v>19.047619047619047</v>
      </c>
      <c r="X21" s="47">
        <v>0</v>
      </c>
      <c r="Y21" s="48">
        <v>0</v>
      </c>
      <c r="Z21" s="47">
        <v>0</v>
      </c>
      <c r="AA21" s="48">
        <v>0</v>
      </c>
      <c r="AB21" s="47">
        <v>6</v>
      </c>
      <c r="AC21" s="48">
        <v>28.571428571428573</v>
      </c>
      <c r="AD21" s="47">
        <v>21</v>
      </c>
    </row>
    <row r="22" spans="1:30" ht="45">
      <c r="A22" s="78" t="s">
        <v>221</v>
      </c>
      <c r="B22" s="78" t="s">
        <v>220</v>
      </c>
      <c r="C22" s="49" t="s">
        <v>819</v>
      </c>
      <c r="D22" s="50">
        <v>3</v>
      </c>
      <c r="E22" s="62"/>
      <c r="F22" s="51">
        <v>70</v>
      </c>
      <c r="G22" s="49"/>
      <c r="H22" s="53"/>
      <c r="I22" s="52"/>
      <c r="J22" s="52"/>
      <c r="K22" s="32" t="s">
        <v>65</v>
      </c>
      <c r="L22" s="77">
        <v>22</v>
      </c>
      <c r="M22" s="77"/>
      <c r="N22" s="59"/>
      <c r="O22" s="80" t="s">
        <v>245</v>
      </c>
      <c r="P22" s="80">
        <v>1</v>
      </c>
      <c r="Q22" s="80" t="s">
        <v>246</v>
      </c>
      <c r="R22" s="80" t="s">
        <v>265</v>
      </c>
      <c r="S22" s="80"/>
      <c r="T22" s="79" t="str">
        <f>REPLACE(INDEX(GroupVertices[Group],MATCH(Edges[[#This Row],[Vertex 1]],GroupVertices[Vertex],0)),1,1,"")</f>
        <v>5</v>
      </c>
      <c r="U22" s="79" t="str">
        <f>REPLACE(INDEX(GroupVertices[Group],MATCH(Edges[[#This Row],[Vertex 2]],GroupVertices[Vertex],0)),1,1,"")</f>
        <v>5</v>
      </c>
      <c r="V22" s="47">
        <v>0</v>
      </c>
      <c r="W22" s="48">
        <v>0</v>
      </c>
      <c r="X22" s="47">
        <v>0</v>
      </c>
      <c r="Y22" s="48">
        <v>0</v>
      </c>
      <c r="Z22" s="47">
        <v>0</v>
      </c>
      <c r="AA22" s="48">
        <v>0</v>
      </c>
      <c r="AB22" s="47">
        <v>7</v>
      </c>
      <c r="AC22" s="48">
        <v>41.1764705882353</v>
      </c>
      <c r="AD22" s="47">
        <v>17</v>
      </c>
    </row>
    <row r="23" spans="1:30" ht="45">
      <c r="A23" s="78" t="s">
        <v>222</v>
      </c>
      <c r="B23" s="78" t="s">
        <v>221</v>
      </c>
      <c r="C23" s="49" t="s">
        <v>819</v>
      </c>
      <c r="D23" s="50">
        <v>3</v>
      </c>
      <c r="E23" s="62"/>
      <c r="F23" s="51">
        <v>70</v>
      </c>
      <c r="G23" s="49"/>
      <c r="H23" s="53"/>
      <c r="I23" s="52"/>
      <c r="J23" s="52"/>
      <c r="K23" s="32" t="s">
        <v>65</v>
      </c>
      <c r="L23" s="77">
        <v>23</v>
      </c>
      <c r="M23" s="77"/>
      <c r="N23" s="59"/>
      <c r="O23" s="80" t="s">
        <v>245</v>
      </c>
      <c r="P23" s="80">
        <v>1</v>
      </c>
      <c r="Q23" s="80" t="s">
        <v>246</v>
      </c>
      <c r="R23" s="80" t="s">
        <v>266</v>
      </c>
      <c r="S23" s="80"/>
      <c r="T23" s="79" t="str">
        <f>REPLACE(INDEX(GroupVertices[Group],MATCH(Edges[[#This Row],[Vertex 1]],GroupVertices[Vertex],0)),1,1,"")</f>
        <v>5</v>
      </c>
      <c r="U23" s="79" t="str">
        <f>REPLACE(INDEX(GroupVertices[Group],MATCH(Edges[[#This Row],[Vertex 2]],GroupVertices[Vertex],0)),1,1,"")</f>
        <v>5</v>
      </c>
      <c r="V23" s="47">
        <v>0</v>
      </c>
      <c r="W23" s="48">
        <v>0</v>
      </c>
      <c r="X23" s="47">
        <v>0</v>
      </c>
      <c r="Y23" s="48">
        <v>0</v>
      </c>
      <c r="Z23" s="47">
        <v>0</v>
      </c>
      <c r="AA23" s="48">
        <v>0</v>
      </c>
      <c r="AB23" s="47">
        <v>12</v>
      </c>
      <c r="AC23" s="48">
        <v>52.17391304347826</v>
      </c>
      <c r="AD23" s="47">
        <v>23</v>
      </c>
    </row>
    <row r="24" spans="1:30" ht="45">
      <c r="A24" s="78" t="s">
        <v>217</v>
      </c>
      <c r="B24" s="78" t="s">
        <v>222</v>
      </c>
      <c r="C24" s="49" t="s">
        <v>819</v>
      </c>
      <c r="D24" s="50">
        <v>3</v>
      </c>
      <c r="E24" s="62"/>
      <c r="F24" s="51">
        <v>70</v>
      </c>
      <c r="G24" s="49"/>
      <c r="H24" s="53"/>
      <c r="I24" s="52"/>
      <c r="J24" s="52"/>
      <c r="K24" s="32" t="s">
        <v>65</v>
      </c>
      <c r="L24" s="77">
        <v>24</v>
      </c>
      <c r="M24" s="77"/>
      <c r="N24" s="59"/>
      <c r="O24" s="80" t="s">
        <v>245</v>
      </c>
      <c r="P24" s="80">
        <v>1</v>
      </c>
      <c r="Q24" s="80" t="s">
        <v>246</v>
      </c>
      <c r="R24" s="80" t="s">
        <v>267</v>
      </c>
      <c r="S24" s="80"/>
      <c r="T24" s="79" t="str">
        <f>REPLACE(INDEX(GroupVertices[Group],MATCH(Edges[[#This Row],[Vertex 1]],GroupVertices[Vertex],0)),1,1,"")</f>
        <v>2</v>
      </c>
      <c r="U24" s="79" t="str">
        <f>REPLACE(INDEX(GroupVertices[Group],MATCH(Edges[[#This Row],[Vertex 2]],GroupVertices[Vertex],0)),1,1,"")</f>
        <v>5</v>
      </c>
      <c r="V24" s="47">
        <v>0</v>
      </c>
      <c r="W24" s="48">
        <v>0</v>
      </c>
      <c r="X24" s="47">
        <v>0</v>
      </c>
      <c r="Y24" s="48">
        <v>0</v>
      </c>
      <c r="Z24" s="47">
        <v>0</v>
      </c>
      <c r="AA24" s="48">
        <v>0</v>
      </c>
      <c r="AB24" s="47">
        <v>32</v>
      </c>
      <c r="AC24" s="48">
        <v>71.11111111111111</v>
      </c>
      <c r="AD24" s="47">
        <v>45</v>
      </c>
    </row>
    <row r="25" spans="1:30" ht="45">
      <c r="A25" s="78" t="s">
        <v>223</v>
      </c>
      <c r="B25" s="78" t="s">
        <v>217</v>
      </c>
      <c r="C25" s="49" t="s">
        <v>819</v>
      </c>
      <c r="D25" s="50">
        <v>3</v>
      </c>
      <c r="E25" s="62"/>
      <c r="F25" s="51">
        <v>70</v>
      </c>
      <c r="G25" s="49"/>
      <c r="H25" s="53"/>
      <c r="I25" s="52"/>
      <c r="J25" s="52"/>
      <c r="K25" s="32" t="s">
        <v>65</v>
      </c>
      <c r="L25" s="77">
        <v>25</v>
      </c>
      <c r="M25" s="77"/>
      <c r="N25" s="59"/>
      <c r="O25" s="80" t="s">
        <v>245</v>
      </c>
      <c r="P25" s="80">
        <v>1</v>
      </c>
      <c r="Q25" s="80" t="s">
        <v>246</v>
      </c>
      <c r="R25" s="80" t="s">
        <v>268</v>
      </c>
      <c r="S25" s="80"/>
      <c r="T25" s="79" t="str">
        <f>REPLACE(INDEX(GroupVertices[Group],MATCH(Edges[[#This Row],[Vertex 1]],GroupVertices[Vertex],0)),1,1,"")</f>
        <v>2</v>
      </c>
      <c r="U25" s="79" t="str">
        <f>REPLACE(INDEX(GroupVertices[Group],MATCH(Edges[[#This Row],[Vertex 2]],GroupVertices[Vertex],0)),1,1,"")</f>
        <v>2</v>
      </c>
      <c r="V25" s="47">
        <v>0</v>
      </c>
      <c r="W25" s="48">
        <v>0</v>
      </c>
      <c r="X25" s="47">
        <v>0</v>
      </c>
      <c r="Y25" s="48">
        <v>0</v>
      </c>
      <c r="Z25" s="47">
        <v>0</v>
      </c>
      <c r="AA25" s="48">
        <v>0</v>
      </c>
      <c r="AB25" s="47">
        <v>27</v>
      </c>
      <c r="AC25" s="48">
        <v>69.23076923076923</v>
      </c>
      <c r="AD25" s="47">
        <v>39</v>
      </c>
    </row>
    <row r="26" spans="1:30" ht="45">
      <c r="A26" s="78" t="s">
        <v>224</v>
      </c>
      <c r="B26" s="78" t="s">
        <v>223</v>
      </c>
      <c r="C26" s="49" t="s">
        <v>819</v>
      </c>
      <c r="D26" s="50">
        <v>3</v>
      </c>
      <c r="E26" s="62"/>
      <c r="F26" s="51">
        <v>70</v>
      </c>
      <c r="G26" s="49"/>
      <c r="H26" s="53"/>
      <c r="I26" s="52"/>
      <c r="J26" s="52"/>
      <c r="K26" s="32" t="s">
        <v>65</v>
      </c>
      <c r="L26" s="77">
        <v>26</v>
      </c>
      <c r="M26" s="77"/>
      <c r="N26" s="59"/>
      <c r="O26" s="80" t="s">
        <v>245</v>
      </c>
      <c r="P26" s="80">
        <v>1</v>
      </c>
      <c r="Q26" s="80" t="s">
        <v>246</v>
      </c>
      <c r="R26" s="80" t="s">
        <v>269</v>
      </c>
      <c r="S26" s="80"/>
      <c r="T26" s="79" t="str">
        <f>REPLACE(INDEX(GroupVertices[Group],MATCH(Edges[[#This Row],[Vertex 1]],GroupVertices[Vertex],0)),1,1,"")</f>
        <v>2</v>
      </c>
      <c r="U26" s="79" t="str">
        <f>REPLACE(INDEX(GroupVertices[Group],MATCH(Edges[[#This Row],[Vertex 2]],GroupVertices[Vertex],0)),1,1,"")</f>
        <v>2</v>
      </c>
      <c r="V26" s="47">
        <v>1</v>
      </c>
      <c r="W26" s="48">
        <v>2.6315789473684212</v>
      </c>
      <c r="X26" s="47">
        <v>1</v>
      </c>
      <c r="Y26" s="48">
        <v>2.6315789473684212</v>
      </c>
      <c r="Z26" s="47">
        <v>0</v>
      </c>
      <c r="AA26" s="48">
        <v>0</v>
      </c>
      <c r="AB26" s="47">
        <v>28</v>
      </c>
      <c r="AC26" s="48">
        <v>73.6842105263158</v>
      </c>
      <c r="AD26" s="47">
        <v>38</v>
      </c>
    </row>
    <row r="27" spans="1:30" ht="45">
      <c r="A27" s="78" t="s">
        <v>225</v>
      </c>
      <c r="B27" s="78" t="s">
        <v>224</v>
      </c>
      <c r="C27" s="49" t="s">
        <v>819</v>
      </c>
      <c r="D27" s="50">
        <v>3</v>
      </c>
      <c r="E27" s="62"/>
      <c r="F27" s="51">
        <v>70</v>
      </c>
      <c r="G27" s="49"/>
      <c r="H27" s="53"/>
      <c r="I27" s="52"/>
      <c r="J27" s="52"/>
      <c r="K27" s="32" t="s">
        <v>65</v>
      </c>
      <c r="L27" s="77">
        <v>27</v>
      </c>
      <c r="M27" s="77"/>
      <c r="N27" s="59"/>
      <c r="O27" s="80" t="s">
        <v>245</v>
      </c>
      <c r="P27" s="80">
        <v>1</v>
      </c>
      <c r="Q27" s="80" t="s">
        <v>246</v>
      </c>
      <c r="R27" s="80" t="s">
        <v>270</v>
      </c>
      <c r="S27" s="80"/>
      <c r="T27" s="79" t="str">
        <f>REPLACE(INDEX(GroupVertices[Group],MATCH(Edges[[#This Row],[Vertex 1]],GroupVertices[Vertex],0)),1,1,"")</f>
        <v>2</v>
      </c>
      <c r="U27" s="79" t="str">
        <f>REPLACE(INDEX(GroupVertices[Group],MATCH(Edges[[#This Row],[Vertex 2]],GroupVertices[Vertex],0)),1,1,"")</f>
        <v>2</v>
      </c>
      <c r="V27" s="47">
        <v>1</v>
      </c>
      <c r="W27" s="48">
        <v>2.6315789473684212</v>
      </c>
      <c r="X27" s="47">
        <v>1</v>
      </c>
      <c r="Y27" s="48">
        <v>2.6315789473684212</v>
      </c>
      <c r="Z27" s="47">
        <v>0</v>
      </c>
      <c r="AA27" s="48">
        <v>0</v>
      </c>
      <c r="AB27" s="47">
        <v>28</v>
      </c>
      <c r="AC27" s="48">
        <v>73.6842105263158</v>
      </c>
      <c r="AD27" s="47">
        <v>38</v>
      </c>
    </row>
    <row r="28" spans="1:30" ht="45">
      <c r="A28" s="78" t="s">
        <v>217</v>
      </c>
      <c r="B28" s="78" t="s">
        <v>225</v>
      </c>
      <c r="C28" s="49" t="s">
        <v>819</v>
      </c>
      <c r="D28" s="50">
        <v>3</v>
      </c>
      <c r="E28" s="62"/>
      <c r="F28" s="51">
        <v>70</v>
      </c>
      <c r="G28" s="49"/>
      <c r="H28" s="53"/>
      <c r="I28" s="52"/>
      <c r="J28" s="52"/>
      <c r="K28" s="32" t="s">
        <v>65</v>
      </c>
      <c r="L28" s="77">
        <v>28</v>
      </c>
      <c r="M28" s="77"/>
      <c r="N28" s="59"/>
      <c r="O28" s="80" t="s">
        <v>245</v>
      </c>
      <c r="P28" s="80">
        <v>1</v>
      </c>
      <c r="Q28" s="80" t="s">
        <v>246</v>
      </c>
      <c r="R28" s="80" t="s">
        <v>271</v>
      </c>
      <c r="S28" s="80"/>
      <c r="T28" s="79" t="str">
        <f>REPLACE(INDEX(GroupVertices[Group],MATCH(Edges[[#This Row],[Vertex 1]],GroupVertices[Vertex],0)),1,1,"")</f>
        <v>2</v>
      </c>
      <c r="U28" s="79" t="str">
        <f>REPLACE(INDEX(GroupVertices[Group],MATCH(Edges[[#This Row],[Vertex 2]],GroupVertices[Vertex],0)),1,1,"")</f>
        <v>2</v>
      </c>
      <c r="V28" s="47">
        <v>0</v>
      </c>
      <c r="W28" s="48">
        <v>0</v>
      </c>
      <c r="X28" s="47">
        <v>0</v>
      </c>
      <c r="Y28" s="48">
        <v>0</v>
      </c>
      <c r="Z28" s="47">
        <v>0</v>
      </c>
      <c r="AA28" s="48">
        <v>0</v>
      </c>
      <c r="AB28" s="47">
        <v>8</v>
      </c>
      <c r="AC28" s="48">
        <v>47.05882352941177</v>
      </c>
      <c r="AD28" s="47">
        <v>17</v>
      </c>
    </row>
    <row r="29" spans="1:30" ht="45">
      <c r="A29" s="78" t="s">
        <v>226</v>
      </c>
      <c r="B29" s="78" t="s">
        <v>217</v>
      </c>
      <c r="C29" s="49" t="s">
        <v>819</v>
      </c>
      <c r="D29" s="50">
        <v>3</v>
      </c>
      <c r="E29" s="62"/>
      <c r="F29" s="51">
        <v>70</v>
      </c>
      <c r="G29" s="49"/>
      <c r="H29" s="53"/>
      <c r="I29" s="52"/>
      <c r="J29" s="52"/>
      <c r="K29" s="32" t="s">
        <v>65</v>
      </c>
      <c r="L29" s="77">
        <v>29</v>
      </c>
      <c r="M29" s="77"/>
      <c r="N29" s="59"/>
      <c r="O29" s="80" t="s">
        <v>245</v>
      </c>
      <c r="P29" s="80">
        <v>1</v>
      </c>
      <c r="Q29" s="80" t="s">
        <v>246</v>
      </c>
      <c r="R29" s="80" t="s">
        <v>272</v>
      </c>
      <c r="S29" s="80"/>
      <c r="T29" s="79" t="str">
        <f>REPLACE(INDEX(GroupVertices[Group],MATCH(Edges[[#This Row],[Vertex 1]],GroupVertices[Vertex],0)),1,1,"")</f>
        <v>2</v>
      </c>
      <c r="U29" s="79" t="str">
        <f>REPLACE(INDEX(GroupVertices[Group],MATCH(Edges[[#This Row],[Vertex 2]],GroupVertices[Vertex],0)),1,1,"")</f>
        <v>2</v>
      </c>
      <c r="V29" s="47">
        <v>0</v>
      </c>
      <c r="W29" s="48">
        <v>0</v>
      </c>
      <c r="X29" s="47">
        <v>1</v>
      </c>
      <c r="Y29" s="48">
        <v>4</v>
      </c>
      <c r="Z29" s="47">
        <v>0</v>
      </c>
      <c r="AA29" s="48">
        <v>0</v>
      </c>
      <c r="AB29" s="47">
        <v>14</v>
      </c>
      <c r="AC29" s="48">
        <v>56</v>
      </c>
      <c r="AD29" s="47">
        <v>25</v>
      </c>
    </row>
    <row r="30" spans="1:30" ht="45">
      <c r="A30" s="78" t="s">
        <v>227</v>
      </c>
      <c r="B30" s="78" t="s">
        <v>226</v>
      </c>
      <c r="C30" s="49" t="s">
        <v>819</v>
      </c>
      <c r="D30" s="50">
        <v>3</v>
      </c>
      <c r="E30" s="62"/>
      <c r="F30" s="51">
        <v>70</v>
      </c>
      <c r="G30" s="49"/>
      <c r="H30" s="53"/>
      <c r="I30" s="52"/>
      <c r="J30" s="52"/>
      <c r="K30" s="32" t="s">
        <v>65</v>
      </c>
      <c r="L30" s="77">
        <v>30</v>
      </c>
      <c r="M30" s="77"/>
      <c r="N30" s="59"/>
      <c r="O30" s="80" t="s">
        <v>245</v>
      </c>
      <c r="P30" s="80">
        <v>1</v>
      </c>
      <c r="Q30" s="80" t="s">
        <v>246</v>
      </c>
      <c r="R30" s="80" t="s">
        <v>273</v>
      </c>
      <c r="S30" s="80"/>
      <c r="T30" s="79" t="str">
        <f>REPLACE(INDEX(GroupVertices[Group],MATCH(Edges[[#This Row],[Vertex 1]],GroupVertices[Vertex],0)),1,1,"")</f>
        <v>2</v>
      </c>
      <c r="U30" s="79" t="str">
        <f>REPLACE(INDEX(GroupVertices[Group],MATCH(Edges[[#This Row],[Vertex 2]],GroupVertices[Vertex],0)),1,1,"")</f>
        <v>2</v>
      </c>
      <c r="V30" s="47">
        <v>2</v>
      </c>
      <c r="W30" s="48">
        <v>11.11111111111111</v>
      </c>
      <c r="X30" s="47">
        <v>1</v>
      </c>
      <c r="Y30" s="48">
        <v>5.555555555555555</v>
      </c>
      <c r="Z30" s="47">
        <v>0</v>
      </c>
      <c r="AA30" s="48">
        <v>0</v>
      </c>
      <c r="AB30" s="47">
        <v>10</v>
      </c>
      <c r="AC30" s="48">
        <v>55.55555555555556</v>
      </c>
      <c r="AD30" s="47">
        <v>18</v>
      </c>
    </row>
    <row r="31" spans="1:30" ht="45">
      <c r="A31" s="78" t="s">
        <v>228</v>
      </c>
      <c r="B31" s="78" t="s">
        <v>227</v>
      </c>
      <c r="C31" s="49" t="s">
        <v>819</v>
      </c>
      <c r="D31" s="50">
        <v>3</v>
      </c>
      <c r="E31" s="62"/>
      <c r="F31" s="51">
        <v>70</v>
      </c>
      <c r="G31" s="49"/>
      <c r="H31" s="53"/>
      <c r="I31" s="52"/>
      <c r="J31" s="52"/>
      <c r="K31" s="32" t="s">
        <v>65</v>
      </c>
      <c r="L31" s="77">
        <v>31</v>
      </c>
      <c r="M31" s="77"/>
      <c r="N31" s="59"/>
      <c r="O31" s="80" t="s">
        <v>245</v>
      </c>
      <c r="P31" s="80">
        <v>1</v>
      </c>
      <c r="Q31" s="80" t="s">
        <v>246</v>
      </c>
      <c r="R31" s="80" t="s">
        <v>274</v>
      </c>
      <c r="S31" s="80"/>
      <c r="T31" s="79" t="str">
        <f>REPLACE(INDEX(GroupVertices[Group],MATCH(Edges[[#This Row],[Vertex 1]],GroupVertices[Vertex],0)),1,1,"")</f>
        <v>2</v>
      </c>
      <c r="U31" s="79" t="str">
        <f>REPLACE(INDEX(GroupVertices[Group],MATCH(Edges[[#This Row],[Vertex 2]],GroupVertices[Vertex],0)),1,1,"")</f>
        <v>2</v>
      </c>
      <c r="V31" s="47">
        <v>2</v>
      </c>
      <c r="W31" s="48">
        <v>20</v>
      </c>
      <c r="X31" s="47">
        <v>0</v>
      </c>
      <c r="Y31" s="48">
        <v>0</v>
      </c>
      <c r="Z31" s="47">
        <v>0</v>
      </c>
      <c r="AA31" s="48">
        <v>0</v>
      </c>
      <c r="AB31" s="47">
        <v>4</v>
      </c>
      <c r="AC31" s="48">
        <v>40</v>
      </c>
      <c r="AD31" s="47">
        <v>10</v>
      </c>
    </row>
    <row r="32" spans="1:30" ht="45">
      <c r="A32" s="78" t="s">
        <v>229</v>
      </c>
      <c r="B32" s="78" t="s">
        <v>228</v>
      </c>
      <c r="C32" s="49" t="s">
        <v>819</v>
      </c>
      <c r="D32" s="50">
        <v>3</v>
      </c>
      <c r="E32" s="62"/>
      <c r="F32" s="51">
        <v>70</v>
      </c>
      <c r="G32" s="49"/>
      <c r="H32" s="53"/>
      <c r="I32" s="52"/>
      <c r="J32" s="52"/>
      <c r="K32" s="32" t="s">
        <v>66</v>
      </c>
      <c r="L32" s="77">
        <v>32</v>
      </c>
      <c r="M32" s="77"/>
      <c r="N32" s="59"/>
      <c r="O32" s="80" t="s">
        <v>245</v>
      </c>
      <c r="P32" s="80">
        <v>1</v>
      </c>
      <c r="Q32" s="80" t="s">
        <v>246</v>
      </c>
      <c r="R32" s="80" t="s">
        <v>275</v>
      </c>
      <c r="S32" s="80"/>
      <c r="T32" s="79" t="str">
        <f>REPLACE(INDEX(GroupVertices[Group],MATCH(Edges[[#This Row],[Vertex 1]],GroupVertices[Vertex],0)),1,1,"")</f>
        <v>2</v>
      </c>
      <c r="U32" s="79" t="str">
        <f>REPLACE(INDEX(GroupVertices[Group],MATCH(Edges[[#This Row],[Vertex 2]],GroupVertices[Vertex],0)),1,1,"")</f>
        <v>2</v>
      </c>
      <c r="V32" s="47">
        <v>0</v>
      </c>
      <c r="W32" s="48">
        <v>0</v>
      </c>
      <c r="X32" s="47">
        <v>0</v>
      </c>
      <c r="Y32" s="48">
        <v>0</v>
      </c>
      <c r="Z32" s="47">
        <v>0</v>
      </c>
      <c r="AA32" s="48">
        <v>0</v>
      </c>
      <c r="AB32" s="47">
        <v>6</v>
      </c>
      <c r="AC32" s="48">
        <v>42.857142857142854</v>
      </c>
      <c r="AD32" s="47">
        <v>14</v>
      </c>
    </row>
    <row r="33" spans="1:30" ht="45">
      <c r="A33" s="78" t="s">
        <v>228</v>
      </c>
      <c r="B33" s="78" t="s">
        <v>229</v>
      </c>
      <c r="C33" s="49" t="s">
        <v>819</v>
      </c>
      <c r="D33" s="50">
        <v>3</v>
      </c>
      <c r="E33" s="62"/>
      <c r="F33" s="51">
        <v>70</v>
      </c>
      <c r="G33" s="49"/>
      <c r="H33" s="53"/>
      <c r="I33" s="52"/>
      <c r="J33" s="52"/>
      <c r="K33" s="32" t="s">
        <v>66</v>
      </c>
      <c r="L33" s="77">
        <v>33</v>
      </c>
      <c r="M33" s="77"/>
      <c r="N33" s="59"/>
      <c r="O33" s="80" t="s">
        <v>245</v>
      </c>
      <c r="P33" s="80">
        <v>1</v>
      </c>
      <c r="Q33" s="80" t="s">
        <v>246</v>
      </c>
      <c r="R33" s="80" t="s">
        <v>276</v>
      </c>
      <c r="S33" s="80"/>
      <c r="T33" s="79" t="str">
        <f>REPLACE(INDEX(GroupVertices[Group],MATCH(Edges[[#This Row],[Vertex 1]],GroupVertices[Vertex],0)),1,1,"")</f>
        <v>2</v>
      </c>
      <c r="U33" s="79" t="str">
        <f>REPLACE(INDEX(GroupVertices[Group],MATCH(Edges[[#This Row],[Vertex 2]],GroupVertices[Vertex],0)),1,1,"")</f>
        <v>2</v>
      </c>
      <c r="V33" s="47">
        <v>0</v>
      </c>
      <c r="W33" s="48">
        <v>0</v>
      </c>
      <c r="X33" s="47">
        <v>0</v>
      </c>
      <c r="Y33" s="48">
        <v>0</v>
      </c>
      <c r="Z33" s="47">
        <v>0</v>
      </c>
      <c r="AA33" s="48">
        <v>0</v>
      </c>
      <c r="AB33" s="47">
        <v>6</v>
      </c>
      <c r="AC33" s="48">
        <v>42.857142857142854</v>
      </c>
      <c r="AD33" s="47">
        <v>14</v>
      </c>
    </row>
    <row r="34" spans="1:30" ht="45">
      <c r="A34" s="78" t="s">
        <v>228</v>
      </c>
      <c r="B34" s="78" t="s">
        <v>228</v>
      </c>
      <c r="C34" s="49" t="s">
        <v>819</v>
      </c>
      <c r="D34" s="50">
        <v>3</v>
      </c>
      <c r="E34" s="62"/>
      <c r="F34" s="51">
        <v>70</v>
      </c>
      <c r="G34" s="49"/>
      <c r="H34" s="53"/>
      <c r="I34" s="52"/>
      <c r="J34" s="52"/>
      <c r="K34" s="32" t="s">
        <v>65</v>
      </c>
      <c r="L34" s="77">
        <v>34</v>
      </c>
      <c r="M34" s="77"/>
      <c r="N34" s="59"/>
      <c r="O34" s="80" t="s">
        <v>245</v>
      </c>
      <c r="P34" s="80">
        <v>1</v>
      </c>
      <c r="Q34" s="80" t="s">
        <v>246</v>
      </c>
      <c r="R34" s="80"/>
      <c r="S34" s="80"/>
      <c r="T34" s="79" t="str">
        <f>REPLACE(INDEX(GroupVertices[Group],MATCH(Edges[[#This Row],[Vertex 1]],GroupVertices[Vertex],0)),1,1,"")</f>
        <v>2</v>
      </c>
      <c r="U34" s="79" t="str">
        <f>REPLACE(INDEX(GroupVertices[Group],MATCH(Edges[[#This Row],[Vertex 2]],GroupVertices[Vertex],0)),1,1,"")</f>
        <v>2</v>
      </c>
      <c r="V34" s="47"/>
      <c r="W34" s="48"/>
      <c r="X34" s="47"/>
      <c r="Y34" s="48"/>
      <c r="Z34" s="47"/>
      <c r="AA34" s="48"/>
      <c r="AB34" s="47"/>
      <c r="AC34" s="48"/>
      <c r="AD34" s="47"/>
    </row>
    <row r="35" spans="1:30" ht="45">
      <c r="A35" s="78" t="s">
        <v>224</v>
      </c>
      <c r="B35" s="78" t="s">
        <v>228</v>
      </c>
      <c r="C35" s="49" t="s">
        <v>819</v>
      </c>
      <c r="D35" s="50">
        <v>3</v>
      </c>
      <c r="E35" s="62"/>
      <c r="F35" s="51">
        <v>70</v>
      </c>
      <c r="G35" s="49"/>
      <c r="H35" s="53"/>
      <c r="I35" s="52"/>
      <c r="J35" s="52"/>
      <c r="K35" s="32" t="s">
        <v>65</v>
      </c>
      <c r="L35" s="77">
        <v>35</v>
      </c>
      <c r="M35" s="77"/>
      <c r="N35" s="59"/>
      <c r="O35" s="80" t="s">
        <v>245</v>
      </c>
      <c r="P35" s="80">
        <v>1</v>
      </c>
      <c r="Q35" s="80" t="s">
        <v>246</v>
      </c>
      <c r="R35" s="80" t="s">
        <v>277</v>
      </c>
      <c r="S35" s="80"/>
      <c r="T35" s="79" t="str">
        <f>REPLACE(INDEX(GroupVertices[Group],MATCH(Edges[[#This Row],[Vertex 1]],GroupVertices[Vertex],0)),1,1,"")</f>
        <v>2</v>
      </c>
      <c r="U35" s="79" t="str">
        <f>REPLACE(INDEX(GroupVertices[Group],MATCH(Edges[[#This Row],[Vertex 2]],GroupVertices[Vertex],0)),1,1,"")</f>
        <v>2</v>
      </c>
      <c r="V35" s="47">
        <v>1</v>
      </c>
      <c r="W35" s="48">
        <v>3.8461538461538463</v>
      </c>
      <c r="X35" s="47">
        <v>1</v>
      </c>
      <c r="Y35" s="48">
        <v>3.8461538461538463</v>
      </c>
      <c r="Z35" s="47">
        <v>0</v>
      </c>
      <c r="AA35" s="48">
        <v>0</v>
      </c>
      <c r="AB35" s="47">
        <v>15</v>
      </c>
      <c r="AC35" s="48">
        <v>57.69230769230769</v>
      </c>
      <c r="AD35" s="47">
        <v>26</v>
      </c>
    </row>
    <row r="36" spans="1:30" ht="45">
      <c r="A36" s="78" t="s">
        <v>230</v>
      </c>
      <c r="B36" s="78" t="s">
        <v>224</v>
      </c>
      <c r="C36" s="49" t="s">
        <v>819</v>
      </c>
      <c r="D36" s="50">
        <v>3</v>
      </c>
      <c r="E36" s="62"/>
      <c r="F36" s="51">
        <v>70</v>
      </c>
      <c r="G36" s="49"/>
      <c r="H36" s="53"/>
      <c r="I36" s="52"/>
      <c r="J36" s="52"/>
      <c r="K36" s="32" t="s">
        <v>65</v>
      </c>
      <c r="L36" s="77">
        <v>36</v>
      </c>
      <c r="M36" s="77"/>
      <c r="N36" s="59"/>
      <c r="O36" s="80" t="s">
        <v>245</v>
      </c>
      <c r="P36" s="80">
        <v>1</v>
      </c>
      <c r="Q36" s="80" t="s">
        <v>246</v>
      </c>
      <c r="R36" s="80" t="s">
        <v>278</v>
      </c>
      <c r="S36" s="80"/>
      <c r="T36" s="79" t="str">
        <f>REPLACE(INDEX(GroupVertices[Group],MATCH(Edges[[#This Row],[Vertex 1]],GroupVertices[Vertex],0)),1,1,"")</f>
        <v>4</v>
      </c>
      <c r="U36" s="79" t="str">
        <f>REPLACE(INDEX(GroupVertices[Group],MATCH(Edges[[#This Row],[Vertex 2]],GroupVertices[Vertex],0)),1,1,"")</f>
        <v>2</v>
      </c>
      <c r="V36" s="47">
        <v>1</v>
      </c>
      <c r="W36" s="48">
        <v>2.0833333333333335</v>
      </c>
      <c r="X36" s="47">
        <v>3</v>
      </c>
      <c r="Y36" s="48">
        <v>6.25</v>
      </c>
      <c r="Z36" s="47">
        <v>0</v>
      </c>
      <c r="AA36" s="48">
        <v>0</v>
      </c>
      <c r="AB36" s="47">
        <v>30</v>
      </c>
      <c r="AC36" s="48">
        <v>62.5</v>
      </c>
      <c r="AD36" s="47">
        <v>48</v>
      </c>
    </row>
    <row r="37" spans="1:30" ht="45">
      <c r="A37" s="78" t="s">
        <v>230</v>
      </c>
      <c r="B37" s="78" t="s">
        <v>230</v>
      </c>
      <c r="C37" s="49" t="s">
        <v>819</v>
      </c>
      <c r="D37" s="50">
        <v>3</v>
      </c>
      <c r="E37" s="62"/>
      <c r="F37" s="51">
        <v>70</v>
      </c>
      <c r="G37" s="49"/>
      <c r="H37" s="53"/>
      <c r="I37" s="52"/>
      <c r="J37" s="52"/>
      <c r="K37" s="32" t="s">
        <v>65</v>
      </c>
      <c r="L37" s="77">
        <v>37</v>
      </c>
      <c r="M37" s="77"/>
      <c r="N37" s="59"/>
      <c r="O37" s="80" t="s">
        <v>245</v>
      </c>
      <c r="P37" s="80">
        <v>1</v>
      </c>
      <c r="Q37" s="80" t="s">
        <v>246</v>
      </c>
      <c r="R37" s="80" t="s">
        <v>279</v>
      </c>
      <c r="S37" s="80"/>
      <c r="T37" s="79" t="str">
        <f>REPLACE(INDEX(GroupVertices[Group],MATCH(Edges[[#This Row],[Vertex 1]],GroupVertices[Vertex],0)),1,1,"")</f>
        <v>4</v>
      </c>
      <c r="U37" s="79" t="str">
        <f>REPLACE(INDEX(GroupVertices[Group],MATCH(Edges[[#This Row],[Vertex 2]],GroupVertices[Vertex],0)),1,1,"")</f>
        <v>4</v>
      </c>
      <c r="V37" s="47">
        <v>0</v>
      </c>
      <c r="W37" s="48">
        <v>0</v>
      </c>
      <c r="X37" s="47">
        <v>2</v>
      </c>
      <c r="Y37" s="48">
        <v>8</v>
      </c>
      <c r="Z37" s="47">
        <v>0</v>
      </c>
      <c r="AA37" s="48">
        <v>0</v>
      </c>
      <c r="AB37" s="47">
        <v>16</v>
      </c>
      <c r="AC37" s="48">
        <v>64</v>
      </c>
      <c r="AD37" s="47">
        <v>25</v>
      </c>
    </row>
    <row r="38" spans="1:30" ht="45">
      <c r="A38" s="78" t="s">
        <v>231</v>
      </c>
      <c r="B38" s="78" t="s">
        <v>230</v>
      </c>
      <c r="C38" s="49" t="s">
        <v>819</v>
      </c>
      <c r="D38" s="50">
        <v>3</v>
      </c>
      <c r="E38" s="62"/>
      <c r="F38" s="51">
        <v>70</v>
      </c>
      <c r="G38" s="49"/>
      <c r="H38" s="53"/>
      <c r="I38" s="52"/>
      <c r="J38" s="52"/>
      <c r="K38" s="32" t="s">
        <v>65</v>
      </c>
      <c r="L38" s="77">
        <v>38</v>
      </c>
      <c r="M38" s="77"/>
      <c r="N38" s="59"/>
      <c r="O38" s="80" t="s">
        <v>245</v>
      </c>
      <c r="P38" s="80">
        <v>1</v>
      </c>
      <c r="Q38" s="80" t="s">
        <v>246</v>
      </c>
      <c r="R38" s="80" t="s">
        <v>280</v>
      </c>
      <c r="S38" s="80"/>
      <c r="T38" s="79" t="str">
        <f>REPLACE(INDEX(GroupVertices[Group],MATCH(Edges[[#This Row],[Vertex 1]],GroupVertices[Vertex],0)),1,1,"")</f>
        <v>4</v>
      </c>
      <c r="U38" s="79" t="str">
        <f>REPLACE(INDEX(GroupVertices[Group],MATCH(Edges[[#This Row],[Vertex 2]],GroupVertices[Vertex],0)),1,1,"")</f>
        <v>4</v>
      </c>
      <c r="V38" s="47">
        <v>0</v>
      </c>
      <c r="W38" s="48">
        <v>0</v>
      </c>
      <c r="X38" s="47">
        <v>0</v>
      </c>
      <c r="Y38" s="48">
        <v>0</v>
      </c>
      <c r="Z38" s="47">
        <v>0</v>
      </c>
      <c r="AA38" s="48">
        <v>0</v>
      </c>
      <c r="AB38" s="47">
        <v>9</v>
      </c>
      <c r="AC38" s="48">
        <v>50</v>
      </c>
      <c r="AD38" s="47">
        <v>18</v>
      </c>
    </row>
    <row r="39" spans="1:30" ht="45">
      <c r="A39" s="78" t="s">
        <v>232</v>
      </c>
      <c r="B39" s="78" t="s">
        <v>231</v>
      </c>
      <c r="C39" s="49" t="s">
        <v>819</v>
      </c>
      <c r="D39" s="50">
        <v>3</v>
      </c>
      <c r="E39" s="62"/>
      <c r="F39" s="51">
        <v>70</v>
      </c>
      <c r="G39" s="49"/>
      <c r="H39" s="53"/>
      <c r="I39" s="52"/>
      <c r="J39" s="52"/>
      <c r="K39" s="32" t="s">
        <v>65</v>
      </c>
      <c r="L39" s="77">
        <v>39</v>
      </c>
      <c r="M39" s="77"/>
      <c r="N39" s="59"/>
      <c r="O39" s="80" t="s">
        <v>245</v>
      </c>
      <c r="P39" s="80">
        <v>1</v>
      </c>
      <c r="Q39" s="80" t="s">
        <v>246</v>
      </c>
      <c r="R39" s="80" t="s">
        <v>281</v>
      </c>
      <c r="S39" s="80"/>
      <c r="T39" s="79" t="str">
        <f>REPLACE(INDEX(GroupVertices[Group],MATCH(Edges[[#This Row],[Vertex 1]],GroupVertices[Vertex],0)),1,1,"")</f>
        <v>4</v>
      </c>
      <c r="U39" s="79" t="str">
        <f>REPLACE(INDEX(GroupVertices[Group],MATCH(Edges[[#This Row],[Vertex 2]],GroupVertices[Vertex],0)),1,1,"")</f>
        <v>4</v>
      </c>
      <c r="V39" s="47">
        <v>0</v>
      </c>
      <c r="W39" s="48">
        <v>0</v>
      </c>
      <c r="X39" s="47">
        <v>1</v>
      </c>
      <c r="Y39" s="48">
        <v>4.166666666666667</v>
      </c>
      <c r="Z39" s="47">
        <v>0</v>
      </c>
      <c r="AA39" s="48">
        <v>0</v>
      </c>
      <c r="AB39" s="47">
        <v>13</v>
      </c>
      <c r="AC39" s="48">
        <v>54.166666666666664</v>
      </c>
      <c r="AD39" s="47">
        <v>24</v>
      </c>
    </row>
    <row r="40" spans="1:30" ht="45">
      <c r="A40" s="78" t="s">
        <v>233</v>
      </c>
      <c r="B40" s="78" t="s">
        <v>232</v>
      </c>
      <c r="C40" s="49" t="s">
        <v>819</v>
      </c>
      <c r="D40" s="50">
        <v>3</v>
      </c>
      <c r="E40" s="62"/>
      <c r="F40" s="51">
        <v>70</v>
      </c>
      <c r="G40" s="49"/>
      <c r="H40" s="53"/>
      <c r="I40" s="52"/>
      <c r="J40" s="52"/>
      <c r="K40" s="32" t="s">
        <v>65</v>
      </c>
      <c r="L40" s="77">
        <v>40</v>
      </c>
      <c r="M40" s="77"/>
      <c r="N40" s="59"/>
      <c r="O40" s="80" t="s">
        <v>245</v>
      </c>
      <c r="P40" s="80">
        <v>1</v>
      </c>
      <c r="Q40" s="80" t="s">
        <v>246</v>
      </c>
      <c r="R40" s="80" t="s">
        <v>282</v>
      </c>
      <c r="S40" s="80"/>
      <c r="T40" s="79" t="str">
        <f>REPLACE(INDEX(GroupVertices[Group],MATCH(Edges[[#This Row],[Vertex 1]],GroupVertices[Vertex],0)),1,1,"")</f>
        <v>4</v>
      </c>
      <c r="U40" s="79" t="str">
        <f>REPLACE(INDEX(GroupVertices[Group],MATCH(Edges[[#This Row],[Vertex 2]],GroupVertices[Vertex],0)),1,1,"")</f>
        <v>4</v>
      </c>
      <c r="V40" s="47">
        <v>0</v>
      </c>
      <c r="W40" s="48">
        <v>0</v>
      </c>
      <c r="X40" s="47">
        <v>1</v>
      </c>
      <c r="Y40" s="48">
        <v>4.3478260869565215</v>
      </c>
      <c r="Z40" s="47">
        <v>0</v>
      </c>
      <c r="AA40" s="48">
        <v>0</v>
      </c>
      <c r="AB40" s="47">
        <v>15</v>
      </c>
      <c r="AC40" s="48">
        <v>65.21739130434783</v>
      </c>
      <c r="AD40" s="47">
        <v>23</v>
      </c>
    </row>
    <row r="41" spans="1:30" ht="45">
      <c r="A41" s="78" t="s">
        <v>234</v>
      </c>
      <c r="B41" s="78" t="s">
        <v>233</v>
      </c>
      <c r="C41" s="49" t="s">
        <v>819</v>
      </c>
      <c r="D41" s="50">
        <v>3</v>
      </c>
      <c r="E41" s="62"/>
      <c r="F41" s="51">
        <v>70</v>
      </c>
      <c r="G41" s="49"/>
      <c r="H41" s="53"/>
      <c r="I41" s="52"/>
      <c r="J41" s="52"/>
      <c r="K41" s="32" t="s">
        <v>65</v>
      </c>
      <c r="L41" s="77">
        <v>41</v>
      </c>
      <c r="M41" s="77"/>
      <c r="N41" s="59"/>
      <c r="O41" s="80" t="s">
        <v>245</v>
      </c>
      <c r="P41" s="80">
        <v>1</v>
      </c>
      <c r="Q41" s="80" t="s">
        <v>246</v>
      </c>
      <c r="R41" s="80" t="s">
        <v>283</v>
      </c>
      <c r="S41" s="80"/>
      <c r="T41" s="79" t="str">
        <f>REPLACE(INDEX(GroupVertices[Group],MATCH(Edges[[#This Row],[Vertex 1]],GroupVertices[Vertex],0)),1,1,"")</f>
        <v>4</v>
      </c>
      <c r="U41" s="79" t="str">
        <f>REPLACE(INDEX(GroupVertices[Group],MATCH(Edges[[#This Row],[Vertex 2]],GroupVertices[Vertex],0)),1,1,"")</f>
        <v>4</v>
      </c>
      <c r="V41" s="47">
        <v>0</v>
      </c>
      <c r="W41" s="48">
        <v>0</v>
      </c>
      <c r="X41" s="47">
        <v>1</v>
      </c>
      <c r="Y41" s="48">
        <v>3.0303030303030303</v>
      </c>
      <c r="Z41" s="47">
        <v>0</v>
      </c>
      <c r="AA41" s="48">
        <v>0</v>
      </c>
      <c r="AB41" s="47">
        <v>24</v>
      </c>
      <c r="AC41" s="48">
        <v>72.72727272727273</v>
      </c>
      <c r="AD41" s="47">
        <v>33</v>
      </c>
    </row>
    <row r="42" spans="1:30" ht="45">
      <c r="A42" s="78" t="s">
        <v>235</v>
      </c>
      <c r="B42" s="78" t="s">
        <v>234</v>
      </c>
      <c r="C42" s="49" t="s">
        <v>819</v>
      </c>
      <c r="D42" s="50">
        <v>3</v>
      </c>
      <c r="E42" s="62"/>
      <c r="F42" s="51">
        <v>70</v>
      </c>
      <c r="G42" s="49"/>
      <c r="H42" s="53"/>
      <c r="I42" s="52"/>
      <c r="J42" s="52"/>
      <c r="K42" s="32" t="s">
        <v>65</v>
      </c>
      <c r="L42" s="77">
        <v>42</v>
      </c>
      <c r="M42" s="77"/>
      <c r="N42" s="59"/>
      <c r="O42" s="80" t="s">
        <v>245</v>
      </c>
      <c r="P42" s="80">
        <v>1</v>
      </c>
      <c r="Q42" s="80" t="s">
        <v>246</v>
      </c>
      <c r="R42" s="80" t="s">
        <v>284</v>
      </c>
      <c r="S42" s="80"/>
      <c r="T42" s="79" t="str">
        <f>REPLACE(INDEX(GroupVertices[Group],MATCH(Edges[[#This Row],[Vertex 1]],GroupVertices[Vertex],0)),1,1,"")</f>
        <v>3</v>
      </c>
      <c r="U42" s="79" t="str">
        <f>REPLACE(INDEX(GroupVertices[Group],MATCH(Edges[[#This Row],[Vertex 2]],GroupVertices[Vertex],0)),1,1,"")</f>
        <v>4</v>
      </c>
      <c r="V42" s="47">
        <v>0</v>
      </c>
      <c r="W42" s="48">
        <v>0</v>
      </c>
      <c r="X42" s="47">
        <v>2</v>
      </c>
      <c r="Y42" s="48">
        <v>3.6363636363636362</v>
      </c>
      <c r="Z42" s="47">
        <v>0</v>
      </c>
      <c r="AA42" s="48">
        <v>0</v>
      </c>
      <c r="AB42" s="47">
        <v>38</v>
      </c>
      <c r="AC42" s="48">
        <v>69.0909090909091</v>
      </c>
      <c r="AD42" s="47">
        <v>55</v>
      </c>
    </row>
    <row r="43" spans="1:30" ht="45">
      <c r="A43" s="78" t="s">
        <v>236</v>
      </c>
      <c r="B43" s="78" t="s">
        <v>235</v>
      </c>
      <c r="C43" s="49" t="s">
        <v>819</v>
      </c>
      <c r="D43" s="50">
        <v>3</v>
      </c>
      <c r="E43" s="62"/>
      <c r="F43" s="51">
        <v>70</v>
      </c>
      <c r="G43" s="49"/>
      <c r="H43" s="53"/>
      <c r="I43" s="52"/>
      <c r="J43" s="52"/>
      <c r="K43" s="32" t="s">
        <v>65</v>
      </c>
      <c r="L43" s="77">
        <v>43</v>
      </c>
      <c r="M43" s="77"/>
      <c r="N43" s="59"/>
      <c r="O43" s="80" t="s">
        <v>245</v>
      </c>
      <c r="P43" s="80">
        <v>1</v>
      </c>
      <c r="Q43" s="80" t="s">
        <v>246</v>
      </c>
      <c r="R43" s="80" t="s">
        <v>285</v>
      </c>
      <c r="S43" s="80"/>
      <c r="T43" s="79" t="str">
        <f>REPLACE(INDEX(GroupVertices[Group],MATCH(Edges[[#This Row],[Vertex 1]],GroupVertices[Vertex],0)),1,1,"")</f>
        <v>3</v>
      </c>
      <c r="U43" s="79" t="str">
        <f>REPLACE(INDEX(GroupVertices[Group],MATCH(Edges[[#This Row],[Vertex 2]],GroupVertices[Vertex],0)),1,1,"")</f>
        <v>3</v>
      </c>
      <c r="V43" s="47">
        <v>0</v>
      </c>
      <c r="W43" s="48">
        <v>0</v>
      </c>
      <c r="X43" s="47">
        <v>2</v>
      </c>
      <c r="Y43" s="48">
        <v>3.8461538461538463</v>
      </c>
      <c r="Z43" s="47">
        <v>0</v>
      </c>
      <c r="AA43" s="48">
        <v>0</v>
      </c>
      <c r="AB43" s="47">
        <v>29</v>
      </c>
      <c r="AC43" s="48">
        <v>55.76923076923077</v>
      </c>
      <c r="AD43" s="47">
        <v>52</v>
      </c>
    </row>
    <row r="44" spans="1:30" ht="45">
      <c r="A44" s="78" t="s">
        <v>237</v>
      </c>
      <c r="B44" s="78" t="s">
        <v>236</v>
      </c>
      <c r="C44" s="49" t="s">
        <v>819</v>
      </c>
      <c r="D44" s="50">
        <v>3</v>
      </c>
      <c r="E44" s="62"/>
      <c r="F44" s="51">
        <v>70</v>
      </c>
      <c r="G44" s="49"/>
      <c r="H44" s="53"/>
      <c r="I44" s="52"/>
      <c r="J44" s="52"/>
      <c r="K44" s="32" t="s">
        <v>65</v>
      </c>
      <c r="L44" s="77">
        <v>44</v>
      </c>
      <c r="M44" s="77"/>
      <c r="N44" s="59"/>
      <c r="O44" s="80" t="s">
        <v>245</v>
      </c>
      <c r="P44" s="80">
        <v>1</v>
      </c>
      <c r="Q44" s="80" t="s">
        <v>246</v>
      </c>
      <c r="R44" s="80" t="s">
        <v>286</v>
      </c>
      <c r="S44" s="80"/>
      <c r="T44" s="79" t="str">
        <f>REPLACE(INDEX(GroupVertices[Group],MATCH(Edges[[#This Row],[Vertex 1]],GroupVertices[Vertex],0)),1,1,"")</f>
        <v>3</v>
      </c>
      <c r="U44" s="79" t="str">
        <f>REPLACE(INDEX(GroupVertices[Group],MATCH(Edges[[#This Row],[Vertex 2]],GroupVertices[Vertex],0)),1,1,"")</f>
        <v>3</v>
      </c>
      <c r="V44" s="47">
        <v>1</v>
      </c>
      <c r="W44" s="48">
        <v>4.545454545454546</v>
      </c>
      <c r="X44" s="47">
        <v>1</v>
      </c>
      <c r="Y44" s="48">
        <v>4.545454545454546</v>
      </c>
      <c r="Z44" s="47">
        <v>0</v>
      </c>
      <c r="AA44" s="48">
        <v>0</v>
      </c>
      <c r="AB44" s="47">
        <v>8</v>
      </c>
      <c r="AC44" s="48">
        <v>36.36363636363637</v>
      </c>
      <c r="AD44" s="47">
        <v>22</v>
      </c>
    </row>
    <row r="45" spans="1:30" ht="45">
      <c r="A45" s="78" t="s">
        <v>238</v>
      </c>
      <c r="B45" s="78" t="s">
        <v>237</v>
      </c>
      <c r="C45" s="49" t="s">
        <v>819</v>
      </c>
      <c r="D45" s="50">
        <v>3</v>
      </c>
      <c r="E45" s="62"/>
      <c r="F45" s="51">
        <v>70</v>
      </c>
      <c r="G45" s="49"/>
      <c r="H45" s="53"/>
      <c r="I45" s="52"/>
      <c r="J45" s="52"/>
      <c r="K45" s="32" t="s">
        <v>65</v>
      </c>
      <c r="L45" s="77">
        <v>45</v>
      </c>
      <c r="M45" s="77"/>
      <c r="N45" s="59"/>
      <c r="O45" s="80" t="s">
        <v>245</v>
      </c>
      <c r="P45" s="80">
        <v>1</v>
      </c>
      <c r="Q45" s="80" t="s">
        <v>246</v>
      </c>
      <c r="R45" s="80" t="s">
        <v>287</v>
      </c>
      <c r="S45" s="80"/>
      <c r="T45" s="79" t="str">
        <f>REPLACE(INDEX(GroupVertices[Group],MATCH(Edges[[#This Row],[Vertex 1]],GroupVertices[Vertex],0)),1,1,"")</f>
        <v>3</v>
      </c>
      <c r="U45" s="79" t="str">
        <f>REPLACE(INDEX(GroupVertices[Group],MATCH(Edges[[#This Row],[Vertex 2]],GroupVertices[Vertex],0)),1,1,"")</f>
        <v>3</v>
      </c>
      <c r="V45" s="47">
        <v>2</v>
      </c>
      <c r="W45" s="48">
        <v>20</v>
      </c>
      <c r="X45" s="47">
        <v>0</v>
      </c>
      <c r="Y45" s="48">
        <v>0</v>
      </c>
      <c r="Z45" s="47">
        <v>0</v>
      </c>
      <c r="AA45" s="48">
        <v>0</v>
      </c>
      <c r="AB45" s="47">
        <v>5</v>
      </c>
      <c r="AC45" s="48">
        <v>50</v>
      </c>
      <c r="AD45" s="47">
        <v>10</v>
      </c>
    </row>
    <row r="46" spans="1:30" ht="45">
      <c r="A46" s="78" t="s">
        <v>239</v>
      </c>
      <c r="B46" s="78" t="s">
        <v>238</v>
      </c>
      <c r="C46" s="49" t="s">
        <v>819</v>
      </c>
      <c r="D46" s="50">
        <v>3</v>
      </c>
      <c r="E46" s="62"/>
      <c r="F46" s="51">
        <v>70</v>
      </c>
      <c r="G46" s="49"/>
      <c r="H46" s="53"/>
      <c r="I46" s="52"/>
      <c r="J46" s="52"/>
      <c r="K46" s="32" t="s">
        <v>65</v>
      </c>
      <c r="L46" s="77">
        <v>46</v>
      </c>
      <c r="M46" s="77"/>
      <c r="N46" s="59"/>
      <c r="O46" s="80" t="s">
        <v>245</v>
      </c>
      <c r="P46" s="80">
        <v>1</v>
      </c>
      <c r="Q46" s="80" t="s">
        <v>246</v>
      </c>
      <c r="R46" s="80" t="s">
        <v>288</v>
      </c>
      <c r="S46" s="80"/>
      <c r="T46" s="79" t="str">
        <f>REPLACE(INDEX(GroupVertices[Group],MATCH(Edges[[#This Row],[Vertex 1]],GroupVertices[Vertex],0)),1,1,"")</f>
        <v>3</v>
      </c>
      <c r="U46" s="79" t="str">
        <f>REPLACE(INDEX(GroupVertices[Group],MATCH(Edges[[#This Row],[Vertex 2]],GroupVertices[Vertex],0)),1,1,"")</f>
        <v>3</v>
      </c>
      <c r="V46" s="47">
        <v>1</v>
      </c>
      <c r="W46" s="48">
        <v>6.666666666666667</v>
      </c>
      <c r="X46" s="47">
        <v>0</v>
      </c>
      <c r="Y46" s="48">
        <v>0</v>
      </c>
      <c r="Z46" s="47">
        <v>0</v>
      </c>
      <c r="AA46" s="48">
        <v>0</v>
      </c>
      <c r="AB46" s="47">
        <v>8</v>
      </c>
      <c r="AC46" s="48">
        <v>53.333333333333336</v>
      </c>
      <c r="AD46" s="47">
        <v>15</v>
      </c>
    </row>
    <row r="47" spans="1:30" ht="45">
      <c r="A47" s="78" t="s">
        <v>235</v>
      </c>
      <c r="B47" s="78" t="s">
        <v>239</v>
      </c>
      <c r="C47" s="49" t="s">
        <v>819</v>
      </c>
      <c r="D47" s="50">
        <v>3</v>
      </c>
      <c r="E47" s="62"/>
      <c r="F47" s="51">
        <v>70</v>
      </c>
      <c r="G47" s="49"/>
      <c r="H47" s="53"/>
      <c r="I47" s="52"/>
      <c r="J47" s="52"/>
      <c r="K47" s="32" t="s">
        <v>65</v>
      </c>
      <c r="L47" s="77">
        <v>47</v>
      </c>
      <c r="M47" s="77"/>
      <c r="N47" s="59"/>
      <c r="O47" s="80" t="s">
        <v>245</v>
      </c>
      <c r="P47" s="80">
        <v>1</v>
      </c>
      <c r="Q47" s="80" t="s">
        <v>246</v>
      </c>
      <c r="R47" s="80" t="s">
        <v>289</v>
      </c>
      <c r="S47" s="80"/>
      <c r="T47" s="79" t="str">
        <f>REPLACE(INDEX(GroupVertices[Group],MATCH(Edges[[#This Row],[Vertex 1]],GroupVertices[Vertex],0)),1,1,"")</f>
        <v>3</v>
      </c>
      <c r="U47" s="79" t="str">
        <f>REPLACE(INDEX(GroupVertices[Group],MATCH(Edges[[#This Row],[Vertex 2]],GroupVertices[Vertex],0)),1,1,"")</f>
        <v>3</v>
      </c>
      <c r="V47" s="47">
        <v>0</v>
      </c>
      <c r="W47" s="48">
        <v>0</v>
      </c>
      <c r="X47" s="47">
        <v>1</v>
      </c>
      <c r="Y47" s="48">
        <v>1.8518518518518519</v>
      </c>
      <c r="Z47" s="47">
        <v>0</v>
      </c>
      <c r="AA47" s="48">
        <v>0</v>
      </c>
      <c r="AB47" s="47">
        <v>35</v>
      </c>
      <c r="AC47" s="48">
        <v>64.81481481481481</v>
      </c>
      <c r="AD47" s="47">
        <v>54</v>
      </c>
    </row>
    <row r="48" spans="1:30" ht="45">
      <c r="A48" s="78" t="s">
        <v>240</v>
      </c>
      <c r="B48" s="78" t="s">
        <v>235</v>
      </c>
      <c r="C48" s="49" t="s">
        <v>819</v>
      </c>
      <c r="D48" s="50">
        <v>3</v>
      </c>
      <c r="E48" s="62"/>
      <c r="F48" s="51">
        <v>70</v>
      </c>
      <c r="G48" s="49"/>
      <c r="H48" s="53"/>
      <c r="I48" s="52"/>
      <c r="J48" s="52"/>
      <c r="K48" s="32" t="s">
        <v>65</v>
      </c>
      <c r="L48" s="77">
        <v>48</v>
      </c>
      <c r="M48" s="77"/>
      <c r="N48" s="59"/>
      <c r="O48" s="80" t="s">
        <v>245</v>
      </c>
      <c r="P48" s="80">
        <v>1</v>
      </c>
      <c r="Q48" s="80" t="s">
        <v>246</v>
      </c>
      <c r="R48" s="80" t="s">
        <v>290</v>
      </c>
      <c r="S48" s="80"/>
      <c r="T48" s="79" t="str">
        <f>REPLACE(INDEX(GroupVertices[Group],MATCH(Edges[[#This Row],[Vertex 1]],GroupVertices[Vertex],0)),1,1,"")</f>
        <v>3</v>
      </c>
      <c r="U48" s="79" t="str">
        <f>REPLACE(INDEX(GroupVertices[Group],MATCH(Edges[[#This Row],[Vertex 2]],GroupVertices[Vertex],0)),1,1,"")</f>
        <v>3</v>
      </c>
      <c r="V48" s="47">
        <v>0</v>
      </c>
      <c r="W48" s="48">
        <v>0</v>
      </c>
      <c r="X48" s="47">
        <v>1</v>
      </c>
      <c r="Y48" s="48">
        <v>2.3255813953488373</v>
      </c>
      <c r="Z48" s="47">
        <v>0</v>
      </c>
      <c r="AA48" s="48">
        <v>0</v>
      </c>
      <c r="AB48" s="47">
        <v>29</v>
      </c>
      <c r="AC48" s="48">
        <v>67.44186046511628</v>
      </c>
      <c r="AD48" s="47">
        <v>43</v>
      </c>
    </row>
    <row r="49" spans="1:30" ht="45">
      <c r="A49" s="78" t="s">
        <v>241</v>
      </c>
      <c r="B49" s="78" t="s">
        <v>240</v>
      </c>
      <c r="C49" s="49" t="s">
        <v>819</v>
      </c>
      <c r="D49" s="50">
        <v>3</v>
      </c>
      <c r="E49" s="62"/>
      <c r="F49" s="51">
        <v>70</v>
      </c>
      <c r="G49" s="49"/>
      <c r="H49" s="53"/>
      <c r="I49" s="52"/>
      <c r="J49" s="52"/>
      <c r="K49" s="32" t="s">
        <v>65</v>
      </c>
      <c r="L49" s="77">
        <v>49</v>
      </c>
      <c r="M49" s="77"/>
      <c r="N49" s="59"/>
      <c r="O49" s="80" t="s">
        <v>245</v>
      </c>
      <c r="P49" s="80">
        <v>1</v>
      </c>
      <c r="Q49" s="80" t="s">
        <v>246</v>
      </c>
      <c r="R49" s="80" t="s">
        <v>291</v>
      </c>
      <c r="S49" s="80"/>
      <c r="T49" s="79" t="str">
        <f>REPLACE(INDEX(GroupVertices[Group],MATCH(Edges[[#This Row],[Vertex 1]],GroupVertices[Vertex],0)),1,1,"")</f>
        <v>3</v>
      </c>
      <c r="U49" s="79" t="str">
        <f>REPLACE(INDEX(GroupVertices[Group],MATCH(Edges[[#This Row],[Vertex 2]],GroupVertices[Vertex],0)),1,1,"")</f>
        <v>3</v>
      </c>
      <c r="V49" s="47">
        <v>0</v>
      </c>
      <c r="W49" s="48">
        <v>0</v>
      </c>
      <c r="X49" s="47">
        <v>0</v>
      </c>
      <c r="Y49" s="48">
        <v>0</v>
      </c>
      <c r="Z49" s="47">
        <v>0</v>
      </c>
      <c r="AA49" s="48">
        <v>0</v>
      </c>
      <c r="AB49" s="47">
        <v>10</v>
      </c>
      <c r="AC49" s="48">
        <v>47.61904761904762</v>
      </c>
      <c r="AD49" s="47">
        <v>21</v>
      </c>
    </row>
    <row r="50" spans="1:30" ht="45">
      <c r="A50" s="78" t="s">
        <v>242</v>
      </c>
      <c r="B50" s="78" t="s">
        <v>241</v>
      </c>
      <c r="C50" s="49" t="s">
        <v>819</v>
      </c>
      <c r="D50" s="50">
        <v>3</v>
      </c>
      <c r="E50" s="62"/>
      <c r="F50" s="51">
        <v>70</v>
      </c>
      <c r="G50" s="49"/>
      <c r="H50" s="53"/>
      <c r="I50" s="52"/>
      <c r="J50" s="52"/>
      <c r="K50" s="32" t="s">
        <v>65</v>
      </c>
      <c r="L50" s="77">
        <v>50</v>
      </c>
      <c r="M50" s="77"/>
      <c r="N50" s="59"/>
      <c r="O50" s="80" t="s">
        <v>245</v>
      </c>
      <c r="P50" s="80">
        <v>1</v>
      </c>
      <c r="Q50" s="80" t="s">
        <v>246</v>
      </c>
      <c r="R50" s="80" t="s">
        <v>292</v>
      </c>
      <c r="S50" s="80"/>
      <c r="T50" s="79" t="str">
        <f>REPLACE(INDEX(GroupVertices[Group],MATCH(Edges[[#This Row],[Vertex 1]],GroupVertices[Vertex],0)),1,1,"")</f>
        <v>3</v>
      </c>
      <c r="U50" s="79" t="str">
        <f>REPLACE(INDEX(GroupVertices[Group],MATCH(Edges[[#This Row],[Vertex 2]],GroupVertices[Vertex],0)),1,1,"")</f>
        <v>3</v>
      </c>
      <c r="V50" s="47">
        <v>0</v>
      </c>
      <c r="W50" s="48">
        <v>0</v>
      </c>
      <c r="X50" s="47">
        <v>0</v>
      </c>
      <c r="Y50" s="48">
        <v>0</v>
      </c>
      <c r="Z50" s="47">
        <v>0</v>
      </c>
      <c r="AA50" s="48">
        <v>0</v>
      </c>
      <c r="AB50" s="47">
        <v>13</v>
      </c>
      <c r="AC50" s="48">
        <v>54.166666666666664</v>
      </c>
      <c r="AD50" s="47">
        <v>24</v>
      </c>
    </row>
    <row r="51" spans="1:30" ht="45">
      <c r="A51" s="78" t="s">
        <v>238</v>
      </c>
      <c r="B51" s="78" t="s">
        <v>242</v>
      </c>
      <c r="C51" s="49" t="s">
        <v>819</v>
      </c>
      <c r="D51" s="50">
        <v>3</v>
      </c>
      <c r="E51" s="62"/>
      <c r="F51" s="51">
        <v>70</v>
      </c>
      <c r="G51" s="49"/>
      <c r="H51" s="53"/>
      <c r="I51" s="52"/>
      <c r="J51" s="52"/>
      <c r="K51" s="32" t="s">
        <v>65</v>
      </c>
      <c r="L51" s="77">
        <v>51</v>
      </c>
      <c r="M51" s="77"/>
      <c r="N51" s="59"/>
      <c r="O51" s="80" t="s">
        <v>245</v>
      </c>
      <c r="P51" s="80">
        <v>1</v>
      </c>
      <c r="Q51" s="80" t="s">
        <v>246</v>
      </c>
      <c r="R51" s="80" t="s">
        <v>293</v>
      </c>
      <c r="S51" s="80"/>
      <c r="T51" s="79" t="str">
        <f>REPLACE(INDEX(GroupVertices[Group],MATCH(Edges[[#This Row],[Vertex 1]],GroupVertices[Vertex],0)),1,1,"")</f>
        <v>3</v>
      </c>
      <c r="U51" s="79" t="str">
        <f>REPLACE(INDEX(GroupVertices[Group],MATCH(Edges[[#This Row],[Vertex 2]],GroupVertices[Vertex],0)),1,1,"")</f>
        <v>3</v>
      </c>
      <c r="V51" s="47">
        <v>0</v>
      </c>
      <c r="W51" s="48">
        <v>0</v>
      </c>
      <c r="X51" s="47">
        <v>0</v>
      </c>
      <c r="Y51" s="48">
        <v>0</v>
      </c>
      <c r="Z51" s="47">
        <v>0</v>
      </c>
      <c r="AA51" s="48">
        <v>0</v>
      </c>
      <c r="AB51" s="47">
        <v>10</v>
      </c>
      <c r="AC51" s="48">
        <v>58.8235294117647</v>
      </c>
      <c r="AD51" s="47">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1"/>
    <dataValidation allowBlank="1" showErrorMessage="1" sqref="N2:N5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1"/>
    <dataValidation allowBlank="1" showInputMessage="1" promptTitle="Edge Color" prompt="To select an optional edge color, right-click and select Select Color on the right-click menu." sqref="C3:C51"/>
    <dataValidation allowBlank="1" showInputMessage="1" promptTitle="Edge Width" prompt="Enter an optional edge width between 1 and 10." errorTitle="Invalid Edge Width" error="The optional edge width must be a whole number between 1 and 10." sqref="D3:D51"/>
    <dataValidation allowBlank="1" showInputMessage="1" promptTitle="Edge Opacity" prompt="Enter an optional edge opacity between 0 (transparent) and 100 (opaque)." errorTitle="Invalid Edge Opacity" error="The optional edge opacity must be a whole number between 0 and 10." sqref="F3:F5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1">
      <formula1>ValidEdgeVisibilities</formula1>
    </dataValidation>
    <dataValidation allowBlank="1" showInputMessage="1" showErrorMessage="1" promptTitle="Vertex 1 Name" prompt="Enter the name of the edge's first vertex." sqref="A3:A51"/>
    <dataValidation allowBlank="1" showInputMessage="1" showErrorMessage="1" promptTitle="Vertex 2 Name" prompt="Enter the name of the edge's second vertex." sqref="B3:B51"/>
    <dataValidation allowBlank="1" showInputMessage="1" showErrorMessage="1" promptTitle="Edge Label" prompt="Enter an optional edge label." errorTitle="Invalid Edge Visibility" error="You have entered an unrecognized edge visibility.  Try selecting from the drop-down list instead." sqref="H3:H5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1FE2B-7C98-4264-858A-CD0AE0DD6100}">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1" t="s">
        <v>42</v>
      </c>
    </row>
    <row r="2" spans="1:3" ht="15" customHeight="1">
      <c r="A2" s="7" t="s">
        <v>616</v>
      </c>
      <c r="B2" s="116" t="s">
        <v>617</v>
      </c>
      <c r="C2" s="64" t="s">
        <v>618</v>
      </c>
    </row>
    <row r="3" spans="1:3" ht="15">
      <c r="A3" s="115" t="s">
        <v>363</v>
      </c>
      <c r="B3" s="115" t="s">
        <v>363</v>
      </c>
      <c r="C3" s="32">
        <v>13</v>
      </c>
    </row>
    <row r="4" spans="1:3" ht="15">
      <c r="A4" s="115" t="s">
        <v>364</v>
      </c>
      <c r="B4" s="115" t="s">
        <v>363</v>
      </c>
      <c r="C4" s="32">
        <v>1</v>
      </c>
    </row>
    <row r="5" spans="1:3" ht="15">
      <c r="A5" s="115" t="s">
        <v>364</v>
      </c>
      <c r="B5" s="115" t="s">
        <v>364</v>
      </c>
      <c r="C5" s="32">
        <v>13</v>
      </c>
    </row>
    <row r="6" spans="1:3" ht="15">
      <c r="A6" s="115" t="s">
        <v>364</v>
      </c>
      <c r="B6" s="115" t="s">
        <v>367</v>
      </c>
      <c r="C6" s="32">
        <v>1</v>
      </c>
    </row>
    <row r="7" spans="1:3" ht="15">
      <c r="A7" s="115" t="s">
        <v>365</v>
      </c>
      <c r="B7" s="115" t="s">
        <v>365</v>
      </c>
      <c r="C7" s="32">
        <v>9</v>
      </c>
    </row>
    <row r="8" spans="1:3" ht="15">
      <c r="A8" s="115" t="s">
        <v>365</v>
      </c>
      <c r="B8" s="115" t="s">
        <v>366</v>
      </c>
      <c r="C8" s="32">
        <v>1</v>
      </c>
    </row>
    <row r="9" spans="1:3" ht="15">
      <c r="A9" s="115" t="s">
        <v>366</v>
      </c>
      <c r="B9" s="115" t="s">
        <v>364</v>
      </c>
      <c r="C9" s="32">
        <v>1</v>
      </c>
    </row>
    <row r="10" spans="1:3" ht="15">
      <c r="A10" s="115" t="s">
        <v>366</v>
      </c>
      <c r="B10" s="115" t="s">
        <v>366</v>
      </c>
      <c r="C10" s="32">
        <v>5</v>
      </c>
    </row>
    <row r="11" spans="1:3" ht="15">
      <c r="A11" s="115" t="s">
        <v>367</v>
      </c>
      <c r="B11" s="115" t="s">
        <v>364</v>
      </c>
      <c r="C11" s="32">
        <v>1</v>
      </c>
    </row>
    <row r="12" spans="1:3" ht="15">
      <c r="A12" s="115" t="s">
        <v>367</v>
      </c>
      <c r="B12" s="115" t="s">
        <v>367</v>
      </c>
      <c r="C12" s="32">
        <v>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0F9877-AB49-425E-8B5E-9036980FFFF6}">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641</v>
      </c>
      <c r="B1" s="7" t="s">
        <v>17</v>
      </c>
    </row>
    <row r="2" spans="1:2" ht="15">
      <c r="A2" s="79" t="s">
        <v>642</v>
      </c>
      <c r="B2" s="79"/>
    </row>
    <row r="3" spans="1:2" ht="15">
      <c r="A3" s="80" t="s">
        <v>643</v>
      </c>
      <c r="B3" s="79"/>
    </row>
    <row r="4" spans="1:2" ht="15">
      <c r="A4" s="80" t="s">
        <v>644</v>
      </c>
      <c r="B4" s="79"/>
    </row>
    <row r="5" spans="1:2" ht="15">
      <c r="A5" s="80" t="s">
        <v>645</v>
      </c>
      <c r="B5" s="79"/>
    </row>
    <row r="6" spans="1:2" ht="15">
      <c r="A6" s="80" t="s">
        <v>646</v>
      </c>
      <c r="B6" s="79"/>
    </row>
    <row r="7" spans="1:2" ht="15">
      <c r="A7" s="80" t="s">
        <v>302</v>
      </c>
      <c r="B7" s="79"/>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69C3D5-409E-4D4D-9222-A6B9C8F6A8FB}">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647</v>
      </c>
      <c r="B1" s="7" t="s">
        <v>34</v>
      </c>
    </row>
    <row r="2" spans="1:2" ht="15">
      <c r="A2" s="106" t="s">
        <v>217</v>
      </c>
      <c r="B2" s="79">
        <v>979.666667</v>
      </c>
    </row>
    <row r="3" spans="1:2" ht="15">
      <c r="A3" s="110" t="s">
        <v>224</v>
      </c>
      <c r="B3" s="79">
        <v>769</v>
      </c>
    </row>
    <row r="4" spans="1:2" ht="15">
      <c r="A4" s="110" t="s">
        <v>216</v>
      </c>
      <c r="B4" s="79">
        <v>728</v>
      </c>
    </row>
    <row r="5" spans="1:2" ht="15">
      <c r="A5" s="110" t="s">
        <v>215</v>
      </c>
      <c r="B5" s="79">
        <v>702</v>
      </c>
    </row>
    <row r="6" spans="1:2" ht="15">
      <c r="A6" s="110" t="s">
        <v>214</v>
      </c>
      <c r="B6" s="79">
        <v>672</v>
      </c>
    </row>
    <row r="7" spans="1:2" ht="15">
      <c r="A7" s="110" t="s">
        <v>230</v>
      </c>
      <c r="B7" s="79">
        <v>672</v>
      </c>
    </row>
    <row r="8" spans="1:2" ht="15">
      <c r="A8" s="110" t="s">
        <v>213</v>
      </c>
      <c r="B8" s="79">
        <v>638</v>
      </c>
    </row>
    <row r="9" spans="1:2" ht="15">
      <c r="A9" s="110" t="s">
        <v>231</v>
      </c>
      <c r="B9" s="79">
        <v>638</v>
      </c>
    </row>
    <row r="10" spans="1:2" ht="15">
      <c r="A10" s="110" t="s">
        <v>212</v>
      </c>
      <c r="B10" s="79">
        <v>600</v>
      </c>
    </row>
    <row r="11" spans="1:2" ht="15">
      <c r="A11" s="110" t="s">
        <v>232</v>
      </c>
      <c r="B11" s="79">
        <v>600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6E8ABB-2CD2-4764-879C-DC6C67AEC032}">
  <dimension ref="A1:L24"/>
  <sheetViews>
    <sheetView workbookViewId="0" topLeftCell="A1"/>
  </sheetViews>
  <sheetFormatPr defaultColWidth="9.140625" defaultRowHeight="15"/>
  <cols>
    <col min="1" max="1" width="46.7109375" style="0" customWidth="1"/>
    <col min="2" max="2" width="20.28125" style="0" bestFit="1" customWidth="1"/>
    <col min="3" max="3" width="36.7109375" style="0" customWidth="1"/>
    <col min="4" max="4" width="11.28125" style="0" bestFit="1" customWidth="1"/>
    <col min="5" max="5" width="36.7109375" style="0" customWidth="1"/>
    <col min="6" max="6" width="11.28125" style="0" bestFit="1" customWidth="1"/>
    <col min="7" max="7" width="36.7109375" style="0" customWidth="1"/>
    <col min="8" max="8" width="11.28125" style="0" bestFit="1" customWidth="1"/>
    <col min="9" max="9" width="36.7109375" style="0" customWidth="1"/>
    <col min="10" max="10" width="11.28125" style="0" bestFit="1" customWidth="1"/>
    <col min="11" max="11" width="36.7109375" style="0" customWidth="1"/>
    <col min="12" max="12" width="11.28125" style="0" bestFit="1" customWidth="1"/>
  </cols>
  <sheetData>
    <row r="1" spans="1:12" ht="15" customHeight="1">
      <c r="A1" s="7" t="s">
        <v>648</v>
      </c>
      <c r="B1" s="7" t="s">
        <v>649</v>
      </c>
      <c r="C1" s="7" t="s">
        <v>650</v>
      </c>
      <c r="D1" s="7" t="s">
        <v>652</v>
      </c>
      <c r="E1" s="7" t="s">
        <v>651</v>
      </c>
      <c r="F1" s="7" t="s">
        <v>654</v>
      </c>
      <c r="G1" s="7" t="s">
        <v>653</v>
      </c>
      <c r="H1" s="7" t="s">
        <v>656</v>
      </c>
      <c r="I1" s="7" t="s">
        <v>655</v>
      </c>
      <c r="J1" s="7" t="s">
        <v>658</v>
      </c>
      <c r="K1" s="7" t="s">
        <v>657</v>
      </c>
      <c r="L1" s="7" t="s">
        <v>659</v>
      </c>
    </row>
    <row r="2" spans="1:12" ht="15">
      <c r="A2" s="109" t="s">
        <v>385</v>
      </c>
      <c r="B2" s="109">
        <v>27</v>
      </c>
      <c r="C2" s="109" t="s">
        <v>386</v>
      </c>
      <c r="D2" s="109">
        <v>11</v>
      </c>
      <c r="E2" s="109" t="s">
        <v>387</v>
      </c>
      <c r="F2" s="109">
        <v>10</v>
      </c>
      <c r="G2" s="109" t="s">
        <v>392</v>
      </c>
      <c r="H2" s="109">
        <v>8</v>
      </c>
      <c r="I2" s="109" t="s">
        <v>386</v>
      </c>
      <c r="J2" s="109">
        <v>6</v>
      </c>
      <c r="K2" s="109" t="s">
        <v>396</v>
      </c>
      <c r="L2" s="109">
        <v>6</v>
      </c>
    </row>
    <row r="3" spans="1:12" ht="15">
      <c r="A3" s="111" t="s">
        <v>386</v>
      </c>
      <c r="B3" s="109">
        <v>27</v>
      </c>
      <c r="C3" s="109" t="s">
        <v>385</v>
      </c>
      <c r="D3" s="109">
        <v>11</v>
      </c>
      <c r="E3" s="109" t="s">
        <v>390</v>
      </c>
      <c r="F3" s="109">
        <v>8</v>
      </c>
      <c r="G3" s="109" t="s">
        <v>389</v>
      </c>
      <c r="H3" s="109">
        <v>7</v>
      </c>
      <c r="I3" s="109" t="s">
        <v>385</v>
      </c>
      <c r="J3" s="109">
        <v>6</v>
      </c>
      <c r="K3" s="109" t="s">
        <v>408</v>
      </c>
      <c r="L3" s="109">
        <v>6</v>
      </c>
    </row>
    <row r="4" spans="1:12" ht="15">
      <c r="A4" s="111" t="s">
        <v>387</v>
      </c>
      <c r="B4" s="109">
        <v>19</v>
      </c>
      <c r="C4" s="109" t="s">
        <v>395</v>
      </c>
      <c r="D4" s="109">
        <v>4</v>
      </c>
      <c r="E4" s="109" t="s">
        <v>388</v>
      </c>
      <c r="F4" s="109">
        <v>7</v>
      </c>
      <c r="G4" s="109" t="s">
        <v>409</v>
      </c>
      <c r="H4" s="109">
        <v>6</v>
      </c>
      <c r="I4" s="109" t="s">
        <v>451</v>
      </c>
      <c r="J4" s="109">
        <v>4</v>
      </c>
      <c r="K4" s="109" t="s">
        <v>388</v>
      </c>
      <c r="L4" s="109">
        <v>5</v>
      </c>
    </row>
    <row r="5" spans="1:12" ht="15">
      <c r="A5" s="111" t="s">
        <v>388</v>
      </c>
      <c r="B5" s="109">
        <v>15</v>
      </c>
      <c r="C5" s="109" t="s">
        <v>423</v>
      </c>
      <c r="D5" s="109">
        <v>4</v>
      </c>
      <c r="E5" s="109" t="s">
        <v>410</v>
      </c>
      <c r="F5" s="109">
        <v>6</v>
      </c>
      <c r="G5" s="109" t="s">
        <v>426</v>
      </c>
      <c r="H5" s="109">
        <v>4</v>
      </c>
      <c r="I5" s="109" t="s">
        <v>407</v>
      </c>
      <c r="J5" s="109">
        <v>4</v>
      </c>
      <c r="K5" s="109" t="s">
        <v>387</v>
      </c>
      <c r="L5" s="109">
        <v>5</v>
      </c>
    </row>
    <row r="6" spans="1:12" ht="15">
      <c r="A6" s="111" t="s">
        <v>389</v>
      </c>
      <c r="B6" s="109">
        <v>12</v>
      </c>
      <c r="C6" s="109" t="s">
        <v>450</v>
      </c>
      <c r="D6" s="109">
        <v>4</v>
      </c>
      <c r="E6" s="109" t="s">
        <v>402</v>
      </c>
      <c r="F6" s="109">
        <v>6</v>
      </c>
      <c r="G6" s="109" t="s">
        <v>430</v>
      </c>
      <c r="H6" s="109">
        <v>4</v>
      </c>
      <c r="I6" s="109" t="s">
        <v>415</v>
      </c>
      <c r="J6" s="109">
        <v>4</v>
      </c>
      <c r="K6" s="109" t="s">
        <v>400</v>
      </c>
      <c r="L6" s="109">
        <v>3</v>
      </c>
    </row>
    <row r="7" spans="1:12" ht="15">
      <c r="A7" s="111" t="s">
        <v>390</v>
      </c>
      <c r="B7" s="109">
        <v>10</v>
      </c>
      <c r="C7" s="109" t="s">
        <v>394</v>
      </c>
      <c r="D7" s="109">
        <v>4</v>
      </c>
      <c r="E7" s="109" t="s">
        <v>401</v>
      </c>
      <c r="F7" s="109">
        <v>6</v>
      </c>
      <c r="G7" s="109" t="s">
        <v>432</v>
      </c>
      <c r="H7" s="109">
        <v>4</v>
      </c>
      <c r="I7" s="109" t="s">
        <v>517</v>
      </c>
      <c r="J7" s="109">
        <v>2</v>
      </c>
      <c r="K7" s="109" t="s">
        <v>577</v>
      </c>
      <c r="L7" s="109">
        <v>2</v>
      </c>
    </row>
    <row r="8" spans="1:12" ht="15">
      <c r="A8" s="111" t="s">
        <v>391</v>
      </c>
      <c r="B8" s="109">
        <v>8</v>
      </c>
      <c r="C8" s="109" t="s">
        <v>454</v>
      </c>
      <c r="D8" s="109">
        <v>4</v>
      </c>
      <c r="E8" s="109" t="s">
        <v>398</v>
      </c>
      <c r="F8" s="109">
        <v>6</v>
      </c>
      <c r="G8" s="109" t="s">
        <v>385</v>
      </c>
      <c r="H8" s="109">
        <v>4</v>
      </c>
      <c r="I8" s="109" t="s">
        <v>560</v>
      </c>
      <c r="J8" s="109">
        <v>2</v>
      </c>
      <c r="K8" s="109" t="s">
        <v>477</v>
      </c>
      <c r="L8" s="109">
        <v>2</v>
      </c>
    </row>
    <row r="9" spans="1:12" ht="15">
      <c r="A9" s="111" t="s">
        <v>392</v>
      </c>
      <c r="B9" s="109">
        <v>8</v>
      </c>
      <c r="C9" s="109" t="s">
        <v>460</v>
      </c>
      <c r="D9" s="109">
        <v>3</v>
      </c>
      <c r="E9" s="109" t="s">
        <v>416</v>
      </c>
      <c r="F9" s="109">
        <v>6</v>
      </c>
      <c r="G9" s="109" t="s">
        <v>386</v>
      </c>
      <c r="H9" s="109">
        <v>4</v>
      </c>
      <c r="I9" s="109" t="s">
        <v>506</v>
      </c>
      <c r="J9" s="109">
        <v>2</v>
      </c>
      <c r="K9" s="109" t="s">
        <v>480</v>
      </c>
      <c r="L9" s="109">
        <v>2</v>
      </c>
    </row>
    <row r="10" spans="1:12" ht="15">
      <c r="A10" s="111" t="s">
        <v>393</v>
      </c>
      <c r="B10" s="109">
        <v>8</v>
      </c>
      <c r="C10" s="109" t="s">
        <v>459</v>
      </c>
      <c r="D10" s="109">
        <v>3</v>
      </c>
      <c r="E10" s="109" t="s">
        <v>413</v>
      </c>
      <c r="F10" s="109">
        <v>6</v>
      </c>
      <c r="G10" s="109" t="s">
        <v>435</v>
      </c>
      <c r="H10" s="109">
        <v>4</v>
      </c>
      <c r="I10" s="109" t="s">
        <v>417</v>
      </c>
      <c r="J10" s="109">
        <v>2</v>
      </c>
      <c r="K10" s="109" t="s">
        <v>425</v>
      </c>
      <c r="L10" s="109">
        <v>2</v>
      </c>
    </row>
    <row r="11" spans="1:12" ht="15">
      <c r="A11" s="111" t="s">
        <v>394</v>
      </c>
      <c r="B11" s="109">
        <v>6</v>
      </c>
      <c r="C11" s="109" t="s">
        <v>461</v>
      </c>
      <c r="D11" s="109">
        <v>3</v>
      </c>
      <c r="E11" s="109" t="s">
        <v>399</v>
      </c>
      <c r="F11" s="109">
        <v>6</v>
      </c>
      <c r="G11" s="109" t="s">
        <v>438</v>
      </c>
      <c r="H11" s="109">
        <v>4</v>
      </c>
      <c r="I11" s="109" t="s">
        <v>555</v>
      </c>
      <c r="J11" s="109">
        <v>2</v>
      </c>
      <c r="K11" s="109" t="s">
        <v>493</v>
      </c>
      <c r="L11" s="109">
        <v>2</v>
      </c>
    </row>
    <row r="14" spans="1:12" ht="15" customHeight="1">
      <c r="A14" s="7" t="s">
        <v>666</v>
      </c>
      <c r="B14" s="7" t="s">
        <v>649</v>
      </c>
      <c r="C14" s="7" t="s">
        <v>677</v>
      </c>
      <c r="D14" s="7" t="s">
        <v>652</v>
      </c>
      <c r="E14" s="7" t="s">
        <v>687</v>
      </c>
      <c r="F14" s="7" t="s">
        <v>654</v>
      </c>
      <c r="G14" s="7" t="s">
        <v>691</v>
      </c>
      <c r="H14" s="7" t="s">
        <v>656</v>
      </c>
      <c r="I14" s="7" t="s">
        <v>702</v>
      </c>
      <c r="J14" s="7" t="s">
        <v>658</v>
      </c>
      <c r="K14" s="7" t="s">
        <v>711</v>
      </c>
      <c r="L14" s="7" t="s">
        <v>659</v>
      </c>
    </row>
    <row r="15" spans="1:12" ht="15">
      <c r="A15" s="109" t="s">
        <v>667</v>
      </c>
      <c r="B15" s="109">
        <v>27</v>
      </c>
      <c r="C15" s="109" t="s">
        <v>667</v>
      </c>
      <c r="D15" s="109">
        <v>11</v>
      </c>
      <c r="E15" s="109" t="s">
        <v>668</v>
      </c>
      <c r="F15" s="109">
        <v>7</v>
      </c>
      <c r="G15" s="109" t="s">
        <v>692</v>
      </c>
      <c r="H15" s="109">
        <v>4</v>
      </c>
      <c r="I15" s="109" t="s">
        <v>667</v>
      </c>
      <c r="J15" s="109">
        <v>6</v>
      </c>
      <c r="K15" s="109" t="s">
        <v>712</v>
      </c>
      <c r="L15" s="109">
        <v>4</v>
      </c>
    </row>
    <row r="16" spans="1:12" ht="15">
      <c r="A16" s="111" t="s">
        <v>668</v>
      </c>
      <c r="B16" s="109">
        <v>13</v>
      </c>
      <c r="C16" s="109" t="s">
        <v>678</v>
      </c>
      <c r="D16" s="109">
        <v>3</v>
      </c>
      <c r="E16" s="109" t="s">
        <v>688</v>
      </c>
      <c r="F16" s="109">
        <v>6</v>
      </c>
      <c r="G16" s="109" t="s">
        <v>693</v>
      </c>
      <c r="H16" s="109">
        <v>4</v>
      </c>
      <c r="I16" s="109" t="s">
        <v>703</v>
      </c>
      <c r="J16" s="109">
        <v>4</v>
      </c>
      <c r="K16" s="109" t="s">
        <v>713</v>
      </c>
      <c r="L16" s="109">
        <v>4</v>
      </c>
    </row>
    <row r="17" spans="1:12" ht="15">
      <c r="A17" s="111" t="s">
        <v>669</v>
      </c>
      <c r="B17" s="109">
        <v>8</v>
      </c>
      <c r="C17" s="109" t="s">
        <v>679</v>
      </c>
      <c r="D17" s="109">
        <v>3</v>
      </c>
      <c r="E17" s="109" t="s">
        <v>675</v>
      </c>
      <c r="F17" s="109">
        <v>6</v>
      </c>
      <c r="G17" s="109" t="s">
        <v>694</v>
      </c>
      <c r="H17" s="109">
        <v>4</v>
      </c>
      <c r="I17" s="109" t="s">
        <v>704</v>
      </c>
      <c r="J17" s="109">
        <v>2</v>
      </c>
      <c r="K17" s="109" t="s">
        <v>668</v>
      </c>
      <c r="L17" s="109">
        <v>3</v>
      </c>
    </row>
    <row r="18" spans="1:12" ht="15">
      <c r="A18" s="111" t="s">
        <v>670</v>
      </c>
      <c r="B18" s="109">
        <v>6</v>
      </c>
      <c r="C18" s="109" t="s">
        <v>680</v>
      </c>
      <c r="D18" s="109">
        <v>3</v>
      </c>
      <c r="E18" s="109" t="s">
        <v>689</v>
      </c>
      <c r="F18" s="109">
        <v>6</v>
      </c>
      <c r="G18" s="109" t="s">
        <v>695</v>
      </c>
      <c r="H18" s="109">
        <v>4</v>
      </c>
      <c r="I18" s="109" t="s">
        <v>705</v>
      </c>
      <c r="J18" s="109">
        <v>2</v>
      </c>
      <c r="K18" s="109" t="s">
        <v>714</v>
      </c>
      <c r="L18" s="109">
        <v>2</v>
      </c>
    </row>
    <row r="19" spans="1:12" ht="15">
      <c r="A19" s="111" t="s">
        <v>671</v>
      </c>
      <c r="B19" s="109">
        <v>6</v>
      </c>
      <c r="C19" s="109" t="s">
        <v>681</v>
      </c>
      <c r="D19" s="109">
        <v>2</v>
      </c>
      <c r="E19" s="109" t="s">
        <v>674</v>
      </c>
      <c r="F19" s="109">
        <v>6</v>
      </c>
      <c r="G19" s="109" t="s">
        <v>696</v>
      </c>
      <c r="H19" s="109">
        <v>4</v>
      </c>
      <c r="I19" s="109" t="s">
        <v>706</v>
      </c>
      <c r="J19" s="109">
        <v>2</v>
      </c>
      <c r="K19" s="109" t="s">
        <v>715</v>
      </c>
      <c r="L19" s="109">
        <v>2</v>
      </c>
    </row>
    <row r="20" spans="1:12" ht="15">
      <c r="A20" s="111" t="s">
        <v>672</v>
      </c>
      <c r="B20" s="109">
        <v>6</v>
      </c>
      <c r="C20" s="109" t="s">
        <v>682</v>
      </c>
      <c r="D20" s="109">
        <v>2</v>
      </c>
      <c r="E20" s="109" t="s">
        <v>672</v>
      </c>
      <c r="F20" s="109">
        <v>6</v>
      </c>
      <c r="G20" s="109" t="s">
        <v>697</v>
      </c>
      <c r="H20" s="109">
        <v>4</v>
      </c>
      <c r="I20" s="109" t="s">
        <v>707</v>
      </c>
      <c r="J20" s="109">
        <v>2</v>
      </c>
      <c r="K20" s="109" t="s">
        <v>716</v>
      </c>
      <c r="L20" s="109">
        <v>2</v>
      </c>
    </row>
    <row r="21" spans="1:12" ht="15">
      <c r="A21" s="111" t="s">
        <v>673</v>
      </c>
      <c r="B21" s="109">
        <v>6</v>
      </c>
      <c r="C21" s="109" t="s">
        <v>683</v>
      </c>
      <c r="D21" s="109">
        <v>2</v>
      </c>
      <c r="E21" s="109" t="s">
        <v>673</v>
      </c>
      <c r="F21" s="109">
        <v>6</v>
      </c>
      <c r="G21" s="109" t="s">
        <v>698</v>
      </c>
      <c r="H21" s="109">
        <v>4</v>
      </c>
      <c r="I21" s="109" t="s">
        <v>708</v>
      </c>
      <c r="J21" s="109">
        <v>2</v>
      </c>
      <c r="K21" s="109" t="s">
        <v>717</v>
      </c>
      <c r="L21" s="109">
        <v>2</v>
      </c>
    </row>
    <row r="22" spans="1:12" ht="15">
      <c r="A22" s="111" t="s">
        <v>674</v>
      </c>
      <c r="B22" s="109">
        <v>6</v>
      </c>
      <c r="C22" s="109" t="s">
        <v>684</v>
      </c>
      <c r="D22" s="109">
        <v>2</v>
      </c>
      <c r="E22" s="109" t="s">
        <v>690</v>
      </c>
      <c r="F22" s="109">
        <v>6</v>
      </c>
      <c r="G22" s="109" t="s">
        <v>699</v>
      </c>
      <c r="H22" s="109">
        <v>4</v>
      </c>
      <c r="I22" s="109" t="s">
        <v>670</v>
      </c>
      <c r="J22" s="109">
        <v>2</v>
      </c>
      <c r="K22" s="109" t="s">
        <v>718</v>
      </c>
      <c r="L22" s="109">
        <v>2</v>
      </c>
    </row>
    <row r="23" spans="1:12" ht="15">
      <c r="A23" s="111" t="s">
        <v>675</v>
      </c>
      <c r="B23" s="109">
        <v>6</v>
      </c>
      <c r="C23" s="109" t="s">
        <v>685</v>
      </c>
      <c r="D23" s="109">
        <v>2</v>
      </c>
      <c r="E23" s="109" t="s">
        <v>669</v>
      </c>
      <c r="F23" s="109">
        <v>6</v>
      </c>
      <c r="G23" s="109" t="s">
        <v>700</v>
      </c>
      <c r="H23" s="109">
        <v>4</v>
      </c>
      <c r="I23" s="109" t="s">
        <v>709</v>
      </c>
      <c r="J23" s="109">
        <v>2</v>
      </c>
      <c r="K23" s="109" t="s">
        <v>719</v>
      </c>
      <c r="L23" s="109">
        <v>2</v>
      </c>
    </row>
    <row r="24" spans="1:12" ht="15">
      <c r="A24" s="111" t="s">
        <v>676</v>
      </c>
      <c r="B24" s="109">
        <v>6</v>
      </c>
      <c r="C24" s="109" t="s">
        <v>686</v>
      </c>
      <c r="D24" s="109">
        <v>2</v>
      </c>
      <c r="E24" s="109" t="s">
        <v>671</v>
      </c>
      <c r="F24" s="109">
        <v>5</v>
      </c>
      <c r="G24" s="109" t="s">
        <v>701</v>
      </c>
      <c r="H24" s="109">
        <v>4</v>
      </c>
      <c r="I24" s="109" t="s">
        <v>710</v>
      </c>
      <c r="J24" s="109">
        <v>2</v>
      </c>
      <c r="K24" s="109" t="s">
        <v>720</v>
      </c>
      <c r="L24" s="109">
        <v>2</v>
      </c>
    </row>
  </sheetData>
  <printOptions/>
  <pageMargins left="0.7" right="0.7" top="0.75" bottom="0.75" header="0.3" footer="0.3"/>
  <pageSetup orientation="portrait" paperSize="9"/>
  <tableParts>
    <tablePart r:id="rId2"/>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Z43"/>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15.7109375" style="2" bestFit="1" customWidth="1"/>
    <col min="31" max="31" width="15.7109375" style="0" bestFit="1" customWidth="1"/>
    <col min="32" max="32" width="14.00390625" style="0" bestFit="1" customWidth="1"/>
    <col min="33" max="33" width="10.421875" style="0" bestFit="1" customWidth="1"/>
    <col min="34" max="34" width="6.7109375" style="0" bestFit="1" customWidth="1"/>
    <col min="35" max="35" width="13.140625" style="0" bestFit="1" customWidth="1"/>
    <col min="36" max="36" width="14.28125" style="0" bestFit="1" customWidth="1"/>
    <col min="37" max="37" width="6.57421875" style="0" bestFit="1" customWidth="1"/>
    <col min="38" max="38" width="9.28125" style="0" bestFit="1" customWidth="1"/>
    <col min="39" max="39" width="19.140625" style="0" bestFit="1" customWidth="1"/>
    <col min="40" max="40" width="23.8515625" style="0" bestFit="1" customWidth="1"/>
    <col min="41" max="41" width="19.140625" style="0" bestFit="1" customWidth="1"/>
    <col min="42" max="42" width="23.8515625" style="0" bestFit="1" customWidth="1"/>
    <col min="43" max="43" width="19.140625" style="0" bestFit="1" customWidth="1"/>
    <col min="44" max="44" width="23.8515625" style="0" bestFit="1" customWidth="1"/>
    <col min="45" max="45" width="18.140625" style="0" bestFit="1" customWidth="1"/>
    <col min="46" max="46" width="22.28125" style="0" bestFit="1" customWidth="1"/>
    <col min="47" max="47" width="17.00390625" style="0" bestFit="1" customWidth="1"/>
    <col min="48" max="48" width="20.57421875" style="0" bestFit="1" customWidth="1"/>
    <col min="49" max="49" width="22.7109375" style="0" bestFit="1" customWidth="1"/>
    <col min="50" max="51" width="22.8515625" style="0" bestFit="1" customWidth="1"/>
  </cols>
  <sheetData>
    <row r="1" spans="2:30" ht="15">
      <c r="B1" s="22" t="s">
        <v>39</v>
      </c>
      <c r="C1" s="15"/>
      <c r="D1" s="15"/>
      <c r="E1" s="15"/>
      <c r="F1" s="15"/>
      <c r="G1" s="15"/>
      <c r="H1" s="24" t="s">
        <v>43</v>
      </c>
      <c r="I1" s="23"/>
      <c r="J1" s="23"/>
      <c r="K1" s="23"/>
      <c r="L1" s="26" t="s">
        <v>44</v>
      </c>
      <c r="M1" s="25"/>
      <c r="N1" s="25"/>
      <c r="O1" s="25"/>
      <c r="P1" s="25"/>
      <c r="Q1" s="25"/>
      <c r="R1" s="21" t="s">
        <v>42</v>
      </c>
      <c r="S1" s="18"/>
      <c r="T1" s="19"/>
      <c r="U1" s="20"/>
      <c r="V1" s="18"/>
      <c r="W1" s="18"/>
      <c r="X1" s="18"/>
      <c r="Y1" s="18"/>
      <c r="Z1" s="18"/>
      <c r="AA1" s="27" t="s">
        <v>40</v>
      </c>
      <c r="AB1" s="17"/>
      <c r="AC1" s="28" t="s">
        <v>41</v>
      </c>
      <c r="AD1"/>
    </row>
    <row r="2" spans="1:51"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295</v>
      </c>
      <c r="AE2" s="7" t="s">
        <v>296</v>
      </c>
      <c r="AF2" s="7" t="s">
        <v>297</v>
      </c>
      <c r="AG2" s="7" t="s">
        <v>298</v>
      </c>
      <c r="AH2" s="7" t="s">
        <v>299</v>
      </c>
      <c r="AI2" s="7" t="s">
        <v>300</v>
      </c>
      <c r="AJ2" s="7" t="s">
        <v>301</v>
      </c>
      <c r="AK2" s="7" t="s">
        <v>302</v>
      </c>
      <c r="AL2" s="7" t="s">
        <v>373</v>
      </c>
      <c r="AM2" s="114" t="s">
        <v>605</v>
      </c>
      <c r="AN2" s="114" t="s">
        <v>606</v>
      </c>
      <c r="AO2" s="114" t="s">
        <v>607</v>
      </c>
      <c r="AP2" s="114" t="s">
        <v>608</v>
      </c>
      <c r="AQ2" s="114" t="s">
        <v>609</v>
      </c>
      <c r="AR2" s="114" t="s">
        <v>610</v>
      </c>
      <c r="AS2" s="114" t="s">
        <v>611</v>
      </c>
      <c r="AT2" s="114" t="s">
        <v>612</v>
      </c>
      <c r="AU2" s="114" t="s">
        <v>614</v>
      </c>
      <c r="AV2" s="114" t="s">
        <v>727</v>
      </c>
      <c r="AW2" s="114" t="s">
        <v>767</v>
      </c>
      <c r="AX2" s="114" t="s">
        <v>773</v>
      </c>
      <c r="AY2" s="114" t="s">
        <v>814</v>
      </c>
    </row>
    <row r="3" spans="1:51" ht="15" customHeight="1">
      <c r="A3" s="46" t="s">
        <v>243</v>
      </c>
      <c r="B3" s="49"/>
      <c r="C3" s="49"/>
      <c r="D3" s="50">
        <v>59.64912280701755</v>
      </c>
      <c r="E3" s="51"/>
      <c r="F3" s="100"/>
      <c r="G3" s="49"/>
      <c r="H3" s="53" t="s">
        <v>243</v>
      </c>
      <c r="I3" s="52"/>
      <c r="J3" s="52"/>
      <c r="K3" s="103" t="s">
        <v>243</v>
      </c>
      <c r="L3" s="55">
        <v>797.0299418863458</v>
      </c>
      <c r="M3" s="56">
        <v>553.441162109375</v>
      </c>
      <c r="N3" s="56">
        <v>4910.8876953125</v>
      </c>
      <c r="O3" s="54"/>
      <c r="P3" s="57"/>
      <c r="Q3" s="57"/>
      <c r="R3" s="47"/>
      <c r="S3" s="47">
        <v>1</v>
      </c>
      <c r="T3" s="47">
        <v>1</v>
      </c>
      <c r="U3" s="48">
        <v>78</v>
      </c>
      <c r="V3" s="48">
        <v>0.068966</v>
      </c>
      <c r="W3" s="48">
        <v>1E-06</v>
      </c>
      <c r="X3" s="48">
        <v>0.025971</v>
      </c>
      <c r="Y3" s="48">
        <v>0</v>
      </c>
      <c r="Z3" s="48">
        <v>0</v>
      </c>
      <c r="AA3" s="58">
        <v>3</v>
      </c>
      <c r="AB3" s="58"/>
      <c r="AC3" s="59"/>
      <c r="AD3" s="79" t="s">
        <v>303</v>
      </c>
      <c r="AE3" s="79" t="s">
        <v>311</v>
      </c>
      <c r="AF3" s="79" t="s">
        <v>312</v>
      </c>
      <c r="AG3" s="79"/>
      <c r="AH3" s="79" t="s">
        <v>348</v>
      </c>
      <c r="AI3" s="79">
        <v>0.2082199</v>
      </c>
      <c r="AJ3" s="79">
        <v>500</v>
      </c>
      <c r="AK3" s="79"/>
      <c r="AL3" s="79" t="str">
        <f>REPLACE(INDEX(GroupVertices[Group],MATCH(Vertices[[#This Row],[Vertex]],GroupVertices[Vertex],0)),1,1,"")</f>
        <v>1</v>
      </c>
      <c r="AM3" s="47">
        <v>0</v>
      </c>
      <c r="AN3" s="48">
        <v>0</v>
      </c>
      <c r="AO3" s="47">
        <v>1</v>
      </c>
      <c r="AP3" s="48">
        <v>8.333333333333334</v>
      </c>
      <c r="AQ3" s="47">
        <v>0</v>
      </c>
      <c r="AR3" s="48">
        <v>0</v>
      </c>
      <c r="AS3" s="47">
        <v>7</v>
      </c>
      <c r="AT3" s="48">
        <v>58.333333333333336</v>
      </c>
      <c r="AU3" s="47">
        <v>12</v>
      </c>
      <c r="AV3" s="118" t="s">
        <v>728</v>
      </c>
      <c r="AW3" s="118" t="s">
        <v>728</v>
      </c>
      <c r="AX3" s="118" t="s">
        <v>774</v>
      </c>
      <c r="AY3" s="118" t="s">
        <v>774</v>
      </c>
    </row>
    <row r="4" spans="1:52" ht="15">
      <c r="A4" s="11" t="s">
        <v>244</v>
      </c>
      <c r="B4" s="12"/>
      <c r="C4" s="12"/>
      <c r="D4" s="81">
        <v>50</v>
      </c>
      <c r="E4" s="75"/>
      <c r="F4" s="100"/>
      <c r="G4" s="12"/>
      <c r="H4" s="13" t="s">
        <v>244</v>
      </c>
      <c r="I4" s="63"/>
      <c r="J4" s="63"/>
      <c r="K4" s="103" t="s">
        <v>244</v>
      </c>
      <c r="L4" s="82">
        <v>1</v>
      </c>
      <c r="M4" s="83">
        <v>140.62123107910156</v>
      </c>
      <c r="N4" s="83">
        <v>4440.732421875</v>
      </c>
      <c r="O4" s="74"/>
      <c r="P4" s="84"/>
      <c r="Q4" s="84"/>
      <c r="R4" s="85"/>
      <c r="S4" s="47">
        <v>1</v>
      </c>
      <c r="T4" s="47">
        <v>0</v>
      </c>
      <c r="U4" s="48">
        <v>0</v>
      </c>
      <c r="V4" s="48">
        <v>0.06462</v>
      </c>
      <c r="W4" s="48">
        <v>0</v>
      </c>
      <c r="X4" s="48">
        <v>0.02268</v>
      </c>
      <c r="Y4" s="48">
        <v>0</v>
      </c>
      <c r="Z4" s="48">
        <v>0</v>
      </c>
      <c r="AA4" s="76">
        <v>4</v>
      </c>
      <c r="AB4" s="76"/>
      <c r="AC4" s="86"/>
      <c r="AD4" s="79" t="s">
        <v>303</v>
      </c>
      <c r="AE4" s="102" t="str">
        <f>HYPERLINK("http://en.wikipedia.org/wiki/User:KristinaAllen")</f>
        <v>http://en.wikipedia.org/wiki/User:KristinaAllen</v>
      </c>
      <c r="AF4" s="79" t="s">
        <v>312</v>
      </c>
      <c r="AG4" s="79"/>
      <c r="AH4" s="79" t="s">
        <v>313</v>
      </c>
      <c r="AI4" s="79">
        <v>0.5149425</v>
      </c>
      <c r="AJ4" s="79">
        <v>75</v>
      </c>
      <c r="AK4" s="79"/>
      <c r="AL4" s="79" t="str">
        <f>REPLACE(INDEX(GroupVertices[Group],MATCH(Vertices[[#This Row],[Vertex]],GroupVertices[Vertex],0)),1,1,"")</f>
        <v>1</v>
      </c>
      <c r="AM4" s="47"/>
      <c r="AN4" s="48"/>
      <c r="AO4" s="47"/>
      <c r="AP4" s="48"/>
      <c r="AQ4" s="47"/>
      <c r="AR4" s="48"/>
      <c r="AS4" s="47"/>
      <c r="AT4" s="48"/>
      <c r="AU4" s="47"/>
      <c r="AV4" s="47"/>
      <c r="AW4" s="47"/>
      <c r="AX4" s="47"/>
      <c r="AY4" s="47"/>
      <c r="AZ4" s="2"/>
    </row>
    <row r="5" spans="1:52" ht="15">
      <c r="A5" s="11" t="s">
        <v>204</v>
      </c>
      <c r="B5" s="12"/>
      <c r="C5" s="12"/>
      <c r="D5" s="81">
        <v>81.28654970760235</v>
      </c>
      <c r="E5" s="75"/>
      <c r="F5" s="100"/>
      <c r="G5" s="12"/>
      <c r="H5" s="13" t="s">
        <v>204</v>
      </c>
      <c r="I5" s="63"/>
      <c r="J5" s="63"/>
      <c r="K5" s="103" t="s">
        <v>204</v>
      </c>
      <c r="L5" s="82">
        <v>1552.2378354708276</v>
      </c>
      <c r="M5" s="83">
        <v>982.98583984375</v>
      </c>
      <c r="N5" s="83">
        <v>5378.29736328125</v>
      </c>
      <c r="O5" s="74"/>
      <c r="P5" s="84"/>
      <c r="Q5" s="84"/>
      <c r="R5" s="85"/>
      <c r="S5" s="47">
        <v>1</v>
      </c>
      <c r="T5" s="47">
        <v>1</v>
      </c>
      <c r="U5" s="48">
        <v>152</v>
      </c>
      <c r="V5" s="48">
        <v>0.073665</v>
      </c>
      <c r="W5" s="48">
        <v>4E-06</v>
      </c>
      <c r="X5" s="48">
        <v>0.02451</v>
      </c>
      <c r="Y5" s="48">
        <v>0</v>
      </c>
      <c r="Z5" s="48">
        <v>0</v>
      </c>
      <c r="AA5" s="76">
        <v>5</v>
      </c>
      <c r="AB5" s="76"/>
      <c r="AC5" s="86"/>
      <c r="AD5" s="79" t="s">
        <v>303</v>
      </c>
      <c r="AE5" s="102" t="str">
        <f>HYPERLINK("http://en.wikipedia.org/wiki/User:DMacks")</f>
        <v>http://en.wikipedia.org/wiki/User:DMacks</v>
      </c>
      <c r="AF5" s="79" t="s">
        <v>312</v>
      </c>
      <c r="AG5" s="79"/>
      <c r="AH5" s="79" t="s">
        <v>314</v>
      </c>
      <c r="AI5" s="79">
        <v>0.303395</v>
      </c>
      <c r="AJ5" s="79">
        <v>500</v>
      </c>
      <c r="AK5" s="79"/>
      <c r="AL5" s="79" t="str">
        <f>REPLACE(INDEX(GroupVertices[Group],MATCH(Vertices[[#This Row],[Vertex]],GroupVertices[Vertex],0)),1,1,"")</f>
        <v>1</v>
      </c>
      <c r="AM5" s="47">
        <v>1</v>
      </c>
      <c r="AN5" s="48">
        <v>4.166666666666667</v>
      </c>
      <c r="AO5" s="47">
        <v>2</v>
      </c>
      <c r="AP5" s="48">
        <v>8.333333333333334</v>
      </c>
      <c r="AQ5" s="47">
        <v>0</v>
      </c>
      <c r="AR5" s="48">
        <v>0</v>
      </c>
      <c r="AS5" s="47">
        <v>8</v>
      </c>
      <c r="AT5" s="48">
        <v>33.333333333333336</v>
      </c>
      <c r="AU5" s="47">
        <v>24</v>
      </c>
      <c r="AV5" s="118" t="s">
        <v>729</v>
      </c>
      <c r="AW5" s="118" t="s">
        <v>729</v>
      </c>
      <c r="AX5" s="118" t="s">
        <v>775</v>
      </c>
      <c r="AY5" s="118" t="s">
        <v>775</v>
      </c>
      <c r="AZ5" s="2"/>
    </row>
    <row r="6" spans="1:52" ht="15">
      <c r="A6" s="11" t="s">
        <v>205</v>
      </c>
      <c r="B6" s="12"/>
      <c r="C6" s="12"/>
      <c r="D6" s="81">
        <v>101.75438596491227</v>
      </c>
      <c r="E6" s="75"/>
      <c r="F6" s="100"/>
      <c r="G6" s="12"/>
      <c r="H6" s="13" t="s">
        <v>205</v>
      </c>
      <c r="I6" s="63"/>
      <c r="J6" s="63"/>
      <c r="K6" s="103" t="s">
        <v>205</v>
      </c>
      <c r="L6" s="82">
        <v>2266.6236807534456</v>
      </c>
      <c r="M6" s="83">
        <v>1418.714599609375</v>
      </c>
      <c r="N6" s="83">
        <v>5840.5419921875</v>
      </c>
      <c r="O6" s="74"/>
      <c r="P6" s="84"/>
      <c r="Q6" s="84"/>
      <c r="R6" s="85"/>
      <c r="S6" s="47">
        <v>1</v>
      </c>
      <c r="T6" s="47">
        <v>1</v>
      </c>
      <c r="U6" s="48">
        <v>222</v>
      </c>
      <c r="V6" s="48">
        <v>0.07874</v>
      </c>
      <c r="W6" s="48">
        <v>1E-05</v>
      </c>
      <c r="X6" s="48">
        <v>0.024399</v>
      </c>
      <c r="Y6" s="48">
        <v>0</v>
      </c>
      <c r="Z6" s="48">
        <v>0</v>
      </c>
      <c r="AA6" s="76">
        <v>6</v>
      </c>
      <c r="AB6" s="76"/>
      <c r="AC6" s="86"/>
      <c r="AD6" s="79" t="s">
        <v>303</v>
      </c>
      <c r="AE6" s="102" t="str">
        <f>HYPERLINK("http://en.wikipedia.org/wiki/User:Jaobar")</f>
        <v>http://en.wikipedia.org/wiki/User:Jaobar</v>
      </c>
      <c r="AF6" s="79" t="s">
        <v>312</v>
      </c>
      <c r="AG6" s="79"/>
      <c r="AH6" s="79" t="s">
        <v>315</v>
      </c>
      <c r="AI6" s="79">
        <v>0.7187077</v>
      </c>
      <c r="AJ6" s="79">
        <v>500</v>
      </c>
      <c r="AK6" s="79"/>
      <c r="AL6" s="79" t="str">
        <f>REPLACE(INDEX(GroupVertices[Group],MATCH(Vertices[[#This Row],[Vertex]],GroupVertices[Vertex],0)),1,1,"")</f>
        <v>1</v>
      </c>
      <c r="AM6" s="47">
        <v>1</v>
      </c>
      <c r="AN6" s="48">
        <v>5</v>
      </c>
      <c r="AO6" s="47">
        <v>1</v>
      </c>
      <c r="AP6" s="48">
        <v>5</v>
      </c>
      <c r="AQ6" s="47">
        <v>0</v>
      </c>
      <c r="AR6" s="48">
        <v>0</v>
      </c>
      <c r="AS6" s="47">
        <v>6</v>
      </c>
      <c r="AT6" s="48">
        <v>30</v>
      </c>
      <c r="AU6" s="47">
        <v>20</v>
      </c>
      <c r="AV6" s="118" t="s">
        <v>730</v>
      </c>
      <c r="AW6" s="118" t="s">
        <v>730</v>
      </c>
      <c r="AX6" s="118" t="s">
        <v>776</v>
      </c>
      <c r="AY6" s="118" t="s">
        <v>776</v>
      </c>
      <c r="AZ6" s="2"/>
    </row>
    <row r="7" spans="1:52" ht="15">
      <c r="A7" s="11" t="s">
        <v>206</v>
      </c>
      <c r="B7" s="12"/>
      <c r="C7" s="12"/>
      <c r="D7" s="81">
        <v>121.05263157894737</v>
      </c>
      <c r="E7" s="75"/>
      <c r="F7" s="100"/>
      <c r="G7" s="12"/>
      <c r="H7" s="13" t="s">
        <v>206</v>
      </c>
      <c r="I7" s="63"/>
      <c r="J7" s="63"/>
      <c r="K7" s="103" t="s">
        <v>206</v>
      </c>
      <c r="L7" s="82">
        <v>2940.1874777341995</v>
      </c>
      <c r="M7" s="83">
        <v>1858.77001953125</v>
      </c>
      <c r="N7" s="83">
        <v>6299.13232421875</v>
      </c>
      <c r="O7" s="74"/>
      <c r="P7" s="84"/>
      <c r="Q7" s="84"/>
      <c r="R7" s="85"/>
      <c r="S7" s="47">
        <v>1</v>
      </c>
      <c r="T7" s="47">
        <v>1</v>
      </c>
      <c r="U7" s="48">
        <v>288</v>
      </c>
      <c r="V7" s="48">
        <v>0.084211</v>
      </c>
      <c r="W7" s="48">
        <v>2.5E-05</v>
      </c>
      <c r="X7" s="48">
        <v>0.024391</v>
      </c>
      <c r="Y7" s="48">
        <v>0</v>
      </c>
      <c r="Z7" s="48">
        <v>0</v>
      </c>
      <c r="AA7" s="76">
        <v>7</v>
      </c>
      <c r="AB7" s="76"/>
      <c r="AC7" s="86"/>
      <c r="AD7" s="79" t="s">
        <v>303</v>
      </c>
      <c r="AE7" s="102" t="str">
        <f>HYPERLINK("http://en.wikipedia.org/wiki/User:Headbomb")</f>
        <v>http://en.wikipedia.org/wiki/User:Headbomb</v>
      </c>
      <c r="AF7" s="79" t="s">
        <v>312</v>
      </c>
      <c r="AG7" s="79"/>
      <c r="AH7" s="79" t="s">
        <v>316</v>
      </c>
      <c r="AI7" s="79">
        <v>0.3992057</v>
      </c>
      <c r="AJ7" s="79">
        <v>500</v>
      </c>
      <c r="AK7" s="79"/>
      <c r="AL7" s="79" t="str">
        <f>REPLACE(INDEX(GroupVertices[Group],MATCH(Vertices[[#This Row],[Vertex]],GroupVertices[Vertex],0)),1,1,"")</f>
        <v>1</v>
      </c>
      <c r="AM7" s="47">
        <v>0</v>
      </c>
      <c r="AN7" s="48">
        <v>0</v>
      </c>
      <c r="AO7" s="47">
        <v>2</v>
      </c>
      <c r="AP7" s="48">
        <v>50</v>
      </c>
      <c r="AQ7" s="47">
        <v>0</v>
      </c>
      <c r="AR7" s="48">
        <v>0</v>
      </c>
      <c r="AS7" s="47">
        <v>2</v>
      </c>
      <c r="AT7" s="48">
        <v>50</v>
      </c>
      <c r="AU7" s="47">
        <v>4</v>
      </c>
      <c r="AV7" s="118" t="s">
        <v>731</v>
      </c>
      <c r="AW7" s="118" t="s">
        <v>731</v>
      </c>
      <c r="AX7" s="118" t="s">
        <v>777</v>
      </c>
      <c r="AY7" s="118" t="s">
        <v>777</v>
      </c>
      <c r="AZ7" s="2"/>
    </row>
    <row r="8" spans="1:52" ht="15">
      <c r="A8" s="11" t="s">
        <v>207</v>
      </c>
      <c r="B8" s="12"/>
      <c r="C8" s="12"/>
      <c r="D8" s="81">
        <v>139.1812865497076</v>
      </c>
      <c r="E8" s="75"/>
      <c r="F8" s="100"/>
      <c r="G8" s="12"/>
      <c r="H8" s="13" t="s">
        <v>207</v>
      </c>
      <c r="I8" s="63"/>
      <c r="J8" s="63"/>
      <c r="K8" s="103" t="s">
        <v>207</v>
      </c>
      <c r="L8" s="82">
        <v>3572.92922641309</v>
      </c>
      <c r="M8" s="83">
        <v>2297.59033203125</v>
      </c>
      <c r="N8" s="83">
        <v>6758.955078125</v>
      </c>
      <c r="O8" s="74"/>
      <c r="P8" s="84"/>
      <c r="Q8" s="84"/>
      <c r="R8" s="85"/>
      <c r="S8" s="47">
        <v>1</v>
      </c>
      <c r="T8" s="47">
        <v>1</v>
      </c>
      <c r="U8" s="48">
        <v>350</v>
      </c>
      <c r="V8" s="48">
        <v>0.09009</v>
      </c>
      <c r="W8" s="48">
        <v>6.5E-05</v>
      </c>
      <c r="X8" s="48">
        <v>0.02439</v>
      </c>
      <c r="Y8" s="48">
        <v>0</v>
      </c>
      <c r="Z8" s="48">
        <v>0</v>
      </c>
      <c r="AA8" s="76">
        <v>8</v>
      </c>
      <c r="AB8" s="76"/>
      <c r="AC8" s="86"/>
      <c r="AD8" s="79" t="s">
        <v>303</v>
      </c>
      <c r="AE8" s="102" t="str">
        <f>HYPERLINK("http://en.wikipedia.org/wiki/User:AnomieBOT")</f>
        <v>http://en.wikipedia.org/wiki/User:AnomieBOT</v>
      </c>
      <c r="AF8" s="79" t="s">
        <v>312</v>
      </c>
      <c r="AG8" s="79"/>
      <c r="AH8" s="79" t="s">
        <v>317</v>
      </c>
      <c r="AI8" s="79">
        <v>0.07338226</v>
      </c>
      <c r="AJ8" s="79">
        <v>500</v>
      </c>
      <c r="AK8" s="79"/>
      <c r="AL8" s="79" t="str">
        <f>REPLACE(INDEX(GroupVertices[Group],MATCH(Vertices[[#This Row],[Vertex]],GroupVertices[Vertex],0)),1,1,"")</f>
        <v>1</v>
      </c>
      <c r="AM8" s="47">
        <v>0</v>
      </c>
      <c r="AN8" s="48">
        <v>0</v>
      </c>
      <c r="AO8" s="47">
        <v>2</v>
      </c>
      <c r="AP8" s="48">
        <v>25</v>
      </c>
      <c r="AQ8" s="47">
        <v>0</v>
      </c>
      <c r="AR8" s="48">
        <v>0</v>
      </c>
      <c r="AS8" s="47">
        <v>6</v>
      </c>
      <c r="AT8" s="48">
        <v>75</v>
      </c>
      <c r="AU8" s="47">
        <v>8</v>
      </c>
      <c r="AV8" s="118" t="s">
        <v>732</v>
      </c>
      <c r="AW8" s="118" t="s">
        <v>732</v>
      </c>
      <c r="AX8" s="118" t="s">
        <v>778</v>
      </c>
      <c r="AY8" s="118" t="s">
        <v>778</v>
      </c>
      <c r="AZ8" s="2"/>
    </row>
    <row r="9" spans="1:52" ht="15">
      <c r="A9" s="11" t="s">
        <v>208</v>
      </c>
      <c r="B9" s="12"/>
      <c r="C9" s="12"/>
      <c r="D9" s="81">
        <v>156.140350877193</v>
      </c>
      <c r="E9" s="75"/>
      <c r="F9" s="100"/>
      <c r="G9" s="12"/>
      <c r="H9" s="13" t="s">
        <v>208</v>
      </c>
      <c r="I9" s="63"/>
      <c r="J9" s="63"/>
      <c r="K9" s="103" t="s">
        <v>208</v>
      </c>
      <c r="L9" s="82">
        <v>4164.848926790116</v>
      </c>
      <c r="M9" s="83">
        <v>2755.158447265625</v>
      </c>
      <c r="N9" s="83">
        <v>7202.1884765625</v>
      </c>
      <c r="O9" s="74"/>
      <c r="P9" s="84"/>
      <c r="Q9" s="84"/>
      <c r="R9" s="85"/>
      <c r="S9" s="47">
        <v>1</v>
      </c>
      <c r="T9" s="47">
        <v>1</v>
      </c>
      <c r="U9" s="48">
        <v>408</v>
      </c>
      <c r="V9" s="48">
        <v>0.096386</v>
      </c>
      <c r="W9" s="48">
        <v>0.000167</v>
      </c>
      <c r="X9" s="48">
        <v>0.02439</v>
      </c>
      <c r="Y9" s="48">
        <v>0</v>
      </c>
      <c r="Z9" s="48">
        <v>0</v>
      </c>
      <c r="AA9" s="76">
        <v>9</v>
      </c>
      <c r="AB9" s="76"/>
      <c r="AC9" s="86"/>
      <c r="AD9" s="79" t="s">
        <v>303</v>
      </c>
      <c r="AE9" s="102" t="str">
        <f>HYPERLINK("http://en.wikipedia.org/wiki/User:CommonKnowledgeCreator")</f>
        <v>http://en.wikipedia.org/wiki/User:CommonKnowledgeCreator</v>
      </c>
      <c r="AF9" s="79" t="s">
        <v>312</v>
      </c>
      <c r="AG9" s="79"/>
      <c r="AH9" s="79" t="s">
        <v>318</v>
      </c>
      <c r="AI9" s="79">
        <v>0.7156036</v>
      </c>
      <c r="AJ9" s="79">
        <v>500</v>
      </c>
      <c r="AK9" s="79"/>
      <c r="AL9" s="79" t="str">
        <f>REPLACE(INDEX(GroupVertices[Group],MATCH(Vertices[[#This Row],[Vertex]],GroupVertices[Vertex],0)),1,1,"")</f>
        <v>1</v>
      </c>
      <c r="AM9" s="47">
        <v>0</v>
      </c>
      <c r="AN9" s="48">
        <v>0</v>
      </c>
      <c r="AO9" s="47">
        <v>0</v>
      </c>
      <c r="AP9" s="48">
        <v>0</v>
      </c>
      <c r="AQ9" s="47">
        <v>0</v>
      </c>
      <c r="AR9" s="48">
        <v>0</v>
      </c>
      <c r="AS9" s="47">
        <v>17</v>
      </c>
      <c r="AT9" s="48">
        <v>50</v>
      </c>
      <c r="AU9" s="47">
        <v>34</v>
      </c>
      <c r="AV9" s="118" t="s">
        <v>733</v>
      </c>
      <c r="AW9" s="118" t="s">
        <v>733</v>
      </c>
      <c r="AX9" s="118" t="s">
        <v>779</v>
      </c>
      <c r="AY9" s="118" t="s">
        <v>779</v>
      </c>
      <c r="AZ9" s="2"/>
    </row>
    <row r="10" spans="1:52" ht="15">
      <c r="A10" s="11" t="s">
        <v>209</v>
      </c>
      <c r="B10" s="12"/>
      <c r="C10" s="12"/>
      <c r="D10" s="81">
        <v>171.9298245614035</v>
      </c>
      <c r="E10" s="75"/>
      <c r="F10" s="100"/>
      <c r="G10" s="12"/>
      <c r="H10" s="13" t="s">
        <v>209</v>
      </c>
      <c r="I10" s="63"/>
      <c r="J10" s="63"/>
      <c r="K10" s="103" t="s">
        <v>209</v>
      </c>
      <c r="L10" s="82">
        <v>4715.946578865279</v>
      </c>
      <c r="M10" s="83">
        <v>3213.8837890625</v>
      </c>
      <c r="N10" s="83">
        <v>7644.2080078125</v>
      </c>
      <c r="O10" s="74"/>
      <c r="P10" s="84"/>
      <c r="Q10" s="84"/>
      <c r="R10" s="85"/>
      <c r="S10" s="47">
        <v>1</v>
      </c>
      <c r="T10" s="47">
        <v>1</v>
      </c>
      <c r="U10" s="48">
        <v>462</v>
      </c>
      <c r="V10" s="48">
        <v>0.103093</v>
      </c>
      <c r="W10" s="48">
        <v>0.00043</v>
      </c>
      <c r="X10" s="48">
        <v>0.02439</v>
      </c>
      <c r="Y10" s="48">
        <v>0</v>
      </c>
      <c r="Z10" s="48">
        <v>0</v>
      </c>
      <c r="AA10" s="76">
        <v>10</v>
      </c>
      <c r="AB10" s="76"/>
      <c r="AC10" s="86"/>
      <c r="AD10" s="79" t="s">
        <v>303</v>
      </c>
      <c r="AE10" s="79" t="s">
        <v>304</v>
      </c>
      <c r="AF10" s="79" t="s">
        <v>312</v>
      </c>
      <c r="AG10" s="79"/>
      <c r="AH10" s="79" t="s">
        <v>319</v>
      </c>
      <c r="AI10" s="79">
        <v>0.07028449</v>
      </c>
      <c r="AJ10" s="79">
        <v>500</v>
      </c>
      <c r="AK10" s="79"/>
      <c r="AL10" s="79" t="str">
        <f>REPLACE(INDEX(GroupVertices[Group],MATCH(Vertices[[#This Row],[Vertex]],GroupVertices[Vertex],0)),1,1,"")</f>
        <v>1</v>
      </c>
      <c r="AM10" s="47">
        <v>0</v>
      </c>
      <c r="AN10" s="48">
        <v>0</v>
      </c>
      <c r="AO10" s="47">
        <v>0</v>
      </c>
      <c r="AP10" s="48">
        <v>0</v>
      </c>
      <c r="AQ10" s="47">
        <v>0</v>
      </c>
      <c r="AR10" s="48">
        <v>0</v>
      </c>
      <c r="AS10" s="47">
        <v>15</v>
      </c>
      <c r="AT10" s="48">
        <v>42.857142857142854</v>
      </c>
      <c r="AU10" s="47">
        <v>35</v>
      </c>
      <c r="AV10" s="118" t="s">
        <v>734</v>
      </c>
      <c r="AW10" s="118" t="s">
        <v>734</v>
      </c>
      <c r="AX10" s="118" t="s">
        <v>780</v>
      </c>
      <c r="AY10" s="118" t="s">
        <v>780</v>
      </c>
      <c r="AZ10" s="2"/>
    </row>
    <row r="11" spans="1:52" ht="15">
      <c r="A11" s="11" t="s">
        <v>210</v>
      </c>
      <c r="B11" s="12"/>
      <c r="C11" s="12"/>
      <c r="D11" s="81">
        <v>186.54970760233917</v>
      </c>
      <c r="E11" s="75"/>
      <c r="F11" s="100"/>
      <c r="G11" s="12"/>
      <c r="H11" s="13" t="s">
        <v>210</v>
      </c>
      <c r="I11" s="63"/>
      <c r="J11" s="63"/>
      <c r="K11" s="103" t="s">
        <v>210</v>
      </c>
      <c r="L11" s="82">
        <v>5226.222182638578</v>
      </c>
      <c r="M11" s="83">
        <v>3674.50927734375</v>
      </c>
      <c r="N11" s="83">
        <v>8084.40380859375</v>
      </c>
      <c r="O11" s="74"/>
      <c r="P11" s="84"/>
      <c r="Q11" s="84"/>
      <c r="R11" s="85"/>
      <c r="S11" s="47">
        <v>1</v>
      </c>
      <c r="T11" s="47">
        <v>1</v>
      </c>
      <c r="U11" s="48">
        <v>512</v>
      </c>
      <c r="V11" s="48">
        <v>0.110193</v>
      </c>
      <c r="W11" s="48">
        <v>0.001107</v>
      </c>
      <c r="X11" s="48">
        <v>0.02439</v>
      </c>
      <c r="Y11" s="48">
        <v>0</v>
      </c>
      <c r="Z11" s="48">
        <v>0</v>
      </c>
      <c r="AA11" s="76">
        <v>11</v>
      </c>
      <c r="AB11" s="76"/>
      <c r="AC11" s="86"/>
      <c r="AD11" s="79" t="s">
        <v>303</v>
      </c>
      <c r="AE11" s="102" t="str">
        <f>HYPERLINK("http://en.wikipedia.org/wiki/User:InternetArchiveBot")</f>
        <v>http://en.wikipedia.org/wiki/User:InternetArchiveBot</v>
      </c>
      <c r="AF11" s="79" t="s">
        <v>312</v>
      </c>
      <c r="AG11" s="79"/>
      <c r="AH11" s="79" t="s">
        <v>320</v>
      </c>
      <c r="AI11" s="79">
        <v>0.001995921</v>
      </c>
      <c r="AJ11" s="79">
        <v>500</v>
      </c>
      <c r="AK11" s="79"/>
      <c r="AL11" s="79" t="str">
        <f>REPLACE(INDEX(GroupVertices[Group],MATCH(Vertices[[#This Row],[Vertex]],GroupVertices[Vertex],0)),1,1,"")</f>
        <v>1</v>
      </c>
      <c r="AM11" s="47">
        <v>0</v>
      </c>
      <c r="AN11" s="48">
        <v>0</v>
      </c>
      <c r="AO11" s="47">
        <v>1</v>
      </c>
      <c r="AP11" s="48">
        <v>4.545454545454546</v>
      </c>
      <c r="AQ11" s="47">
        <v>0</v>
      </c>
      <c r="AR11" s="48">
        <v>0</v>
      </c>
      <c r="AS11" s="47">
        <v>10</v>
      </c>
      <c r="AT11" s="48">
        <v>45.45454545454545</v>
      </c>
      <c r="AU11" s="47">
        <v>22</v>
      </c>
      <c r="AV11" s="118" t="s">
        <v>735</v>
      </c>
      <c r="AW11" s="118" t="s">
        <v>735</v>
      </c>
      <c r="AX11" s="118" t="s">
        <v>781</v>
      </c>
      <c r="AY11" s="118" t="s">
        <v>781</v>
      </c>
      <c r="AZ11" s="2"/>
    </row>
    <row r="12" spans="1:52" ht="15">
      <c r="A12" s="11" t="s">
        <v>211</v>
      </c>
      <c r="B12" s="12"/>
      <c r="C12" s="12"/>
      <c r="D12" s="81">
        <v>200</v>
      </c>
      <c r="E12" s="75"/>
      <c r="F12" s="100"/>
      <c r="G12" s="12"/>
      <c r="H12" s="13" t="s">
        <v>211</v>
      </c>
      <c r="I12" s="63"/>
      <c r="J12" s="63"/>
      <c r="K12" s="103" t="s">
        <v>211</v>
      </c>
      <c r="L12" s="82">
        <v>5695.6757381100115</v>
      </c>
      <c r="M12" s="83">
        <v>4140.7392578125</v>
      </c>
      <c r="N12" s="83">
        <v>8519.322265625</v>
      </c>
      <c r="O12" s="74"/>
      <c r="P12" s="84"/>
      <c r="Q12" s="84"/>
      <c r="R12" s="85"/>
      <c r="S12" s="47">
        <v>1</v>
      </c>
      <c r="T12" s="47">
        <v>1</v>
      </c>
      <c r="U12" s="48">
        <v>558</v>
      </c>
      <c r="V12" s="48">
        <v>0.117647</v>
      </c>
      <c r="W12" s="48">
        <v>0.002851</v>
      </c>
      <c r="X12" s="48">
        <v>0.024387</v>
      </c>
      <c r="Y12" s="48">
        <v>0</v>
      </c>
      <c r="Z12" s="48">
        <v>0</v>
      </c>
      <c r="AA12" s="76">
        <v>12</v>
      </c>
      <c r="AB12" s="76"/>
      <c r="AC12" s="86"/>
      <c r="AD12" s="79" t="s">
        <v>303</v>
      </c>
      <c r="AE12" s="102" t="str">
        <f>HYPERLINK("http://en.wikipedia.org/wiki/User:DigitalIceAge")</f>
        <v>http://en.wikipedia.org/wiki/User:DigitalIceAge</v>
      </c>
      <c r="AF12" s="79" t="s">
        <v>312</v>
      </c>
      <c r="AG12" s="79"/>
      <c r="AH12" s="79" t="s">
        <v>321</v>
      </c>
      <c r="AI12" s="79">
        <v>0.3331304</v>
      </c>
      <c r="AJ12" s="79">
        <v>500</v>
      </c>
      <c r="AK12" s="79"/>
      <c r="AL12" s="79" t="str">
        <f>REPLACE(INDEX(GroupVertices[Group],MATCH(Vertices[[#This Row],[Vertex]],GroupVertices[Vertex],0)),1,1,"")</f>
        <v>1</v>
      </c>
      <c r="AM12" s="47">
        <v>0</v>
      </c>
      <c r="AN12" s="48">
        <v>0</v>
      </c>
      <c r="AO12" s="47">
        <v>2</v>
      </c>
      <c r="AP12" s="48">
        <v>8</v>
      </c>
      <c r="AQ12" s="47">
        <v>0</v>
      </c>
      <c r="AR12" s="48">
        <v>0</v>
      </c>
      <c r="AS12" s="47">
        <v>14</v>
      </c>
      <c r="AT12" s="48">
        <v>56</v>
      </c>
      <c r="AU12" s="47">
        <v>25</v>
      </c>
      <c r="AV12" s="118" t="s">
        <v>736</v>
      </c>
      <c r="AW12" s="118" t="s">
        <v>736</v>
      </c>
      <c r="AX12" s="118" t="s">
        <v>782</v>
      </c>
      <c r="AY12" s="118" t="s">
        <v>782</v>
      </c>
      <c r="AZ12" s="2"/>
    </row>
    <row r="13" spans="1:52" ht="15">
      <c r="A13" s="11" t="s">
        <v>212</v>
      </c>
      <c r="B13" s="12"/>
      <c r="C13" s="12"/>
      <c r="D13" s="81">
        <v>200</v>
      </c>
      <c r="E13" s="75"/>
      <c r="F13" s="100"/>
      <c r="G13" s="12"/>
      <c r="H13" s="13" t="s">
        <v>212</v>
      </c>
      <c r="I13" s="63"/>
      <c r="J13" s="63"/>
      <c r="K13" s="103" t="s">
        <v>212</v>
      </c>
      <c r="L13" s="82">
        <v>6124.307245279582</v>
      </c>
      <c r="M13" s="83">
        <v>4613.5078125</v>
      </c>
      <c r="N13" s="83">
        <v>8947.9287109375</v>
      </c>
      <c r="O13" s="74"/>
      <c r="P13" s="84"/>
      <c r="Q13" s="84"/>
      <c r="R13" s="85"/>
      <c r="S13" s="47">
        <v>1</v>
      </c>
      <c r="T13" s="47">
        <v>1</v>
      </c>
      <c r="U13" s="48">
        <v>600</v>
      </c>
      <c r="V13" s="48">
        <v>0.125392</v>
      </c>
      <c r="W13" s="48">
        <v>0.007348</v>
      </c>
      <c r="X13" s="48">
        <v>0.024348</v>
      </c>
      <c r="Y13" s="48">
        <v>0</v>
      </c>
      <c r="Z13" s="48">
        <v>0</v>
      </c>
      <c r="AA13" s="76">
        <v>13</v>
      </c>
      <c r="AB13" s="76"/>
      <c r="AC13" s="86"/>
      <c r="AD13" s="79" t="s">
        <v>303</v>
      </c>
      <c r="AE13" s="102" t="str">
        <f>HYPERLINK("http://en.wikipedia.org/wiki/User:HeyElliott")</f>
        <v>http://en.wikipedia.org/wiki/User:HeyElliott</v>
      </c>
      <c r="AF13" s="79" t="s">
        <v>312</v>
      </c>
      <c r="AG13" s="79"/>
      <c r="AH13" s="79" t="s">
        <v>322</v>
      </c>
      <c r="AI13" s="79">
        <v>0.0483284</v>
      </c>
      <c r="AJ13" s="79">
        <v>500</v>
      </c>
      <c r="AK13" s="79"/>
      <c r="AL13" s="79" t="str">
        <f>REPLACE(INDEX(GroupVertices[Group],MATCH(Vertices[[#This Row],[Vertex]],GroupVertices[Vertex],0)),1,1,"")</f>
        <v>1</v>
      </c>
      <c r="AM13" s="47">
        <v>0</v>
      </c>
      <c r="AN13" s="48">
        <v>0</v>
      </c>
      <c r="AO13" s="47">
        <v>1</v>
      </c>
      <c r="AP13" s="48">
        <v>7.142857142857143</v>
      </c>
      <c r="AQ13" s="47">
        <v>0</v>
      </c>
      <c r="AR13" s="48">
        <v>0</v>
      </c>
      <c r="AS13" s="47">
        <v>10</v>
      </c>
      <c r="AT13" s="48">
        <v>71.42857142857143</v>
      </c>
      <c r="AU13" s="47">
        <v>14</v>
      </c>
      <c r="AV13" s="118" t="s">
        <v>737</v>
      </c>
      <c r="AW13" s="118" t="s">
        <v>737</v>
      </c>
      <c r="AX13" s="118" t="s">
        <v>783</v>
      </c>
      <c r="AY13" s="118" t="s">
        <v>783</v>
      </c>
      <c r="AZ13" s="2"/>
    </row>
    <row r="14" spans="1:52" ht="15">
      <c r="A14" s="11" t="s">
        <v>213</v>
      </c>
      <c r="B14" s="12"/>
      <c r="C14" s="12"/>
      <c r="D14" s="81">
        <v>200</v>
      </c>
      <c r="E14" s="75"/>
      <c r="F14" s="100"/>
      <c r="G14" s="12"/>
      <c r="H14" s="13" t="s">
        <v>213</v>
      </c>
      <c r="I14" s="63"/>
      <c r="J14" s="63"/>
      <c r="K14" s="103" t="s">
        <v>213</v>
      </c>
      <c r="L14" s="82">
        <v>6512.11670414729</v>
      </c>
      <c r="M14" s="83">
        <v>5077.3408203125</v>
      </c>
      <c r="N14" s="83">
        <v>9385.0732421875</v>
      </c>
      <c r="O14" s="74"/>
      <c r="P14" s="84"/>
      <c r="Q14" s="84"/>
      <c r="R14" s="85"/>
      <c r="S14" s="47">
        <v>1</v>
      </c>
      <c r="T14" s="47">
        <v>1</v>
      </c>
      <c r="U14" s="48">
        <v>638</v>
      </c>
      <c r="V14" s="48">
        <v>0.133333</v>
      </c>
      <c r="W14" s="48">
        <v>0.018916</v>
      </c>
      <c r="X14" s="48">
        <v>0.023837</v>
      </c>
      <c r="Y14" s="48">
        <v>0</v>
      </c>
      <c r="Z14" s="48">
        <v>0</v>
      </c>
      <c r="AA14" s="76">
        <v>14</v>
      </c>
      <c r="AB14" s="76"/>
      <c r="AC14" s="86"/>
      <c r="AD14" s="79" t="s">
        <v>303</v>
      </c>
      <c r="AE14" s="102" t="str">
        <f>HYPERLINK("http://en.wikipedia.org/wiki/User:Usotw")</f>
        <v>http://en.wikipedia.org/wiki/User:Usotw</v>
      </c>
      <c r="AF14" s="79" t="s">
        <v>312</v>
      </c>
      <c r="AG14" s="79"/>
      <c r="AH14" s="79" t="s">
        <v>323</v>
      </c>
      <c r="AI14" s="79">
        <v>0.3075</v>
      </c>
      <c r="AJ14" s="79">
        <v>25</v>
      </c>
      <c r="AK14" s="79"/>
      <c r="AL14" s="79" t="str">
        <f>REPLACE(INDEX(GroupVertices[Group],MATCH(Vertices[[#This Row],[Vertex]],GroupVertices[Vertex],0)),1,1,"")</f>
        <v>1</v>
      </c>
      <c r="AM14" s="47">
        <v>0</v>
      </c>
      <c r="AN14" s="48">
        <v>0</v>
      </c>
      <c r="AO14" s="47">
        <v>0</v>
      </c>
      <c r="AP14" s="48">
        <v>0</v>
      </c>
      <c r="AQ14" s="47">
        <v>0</v>
      </c>
      <c r="AR14" s="48">
        <v>0</v>
      </c>
      <c r="AS14" s="47">
        <v>13</v>
      </c>
      <c r="AT14" s="48">
        <v>54.166666666666664</v>
      </c>
      <c r="AU14" s="47">
        <v>24</v>
      </c>
      <c r="AV14" s="118" t="s">
        <v>738</v>
      </c>
      <c r="AW14" s="118" t="s">
        <v>738</v>
      </c>
      <c r="AX14" s="118" t="s">
        <v>784</v>
      </c>
      <c r="AY14" s="118" t="s">
        <v>784</v>
      </c>
      <c r="AZ14" s="2"/>
    </row>
    <row r="15" spans="1:52" ht="15">
      <c r="A15" s="11" t="s">
        <v>214</v>
      </c>
      <c r="B15" s="12"/>
      <c r="C15" s="12"/>
      <c r="D15" s="81">
        <v>200</v>
      </c>
      <c r="E15" s="75"/>
      <c r="F15" s="100"/>
      <c r="G15" s="12"/>
      <c r="H15" s="13" t="s">
        <v>214</v>
      </c>
      <c r="I15" s="63"/>
      <c r="J15" s="63"/>
      <c r="K15" s="103" t="s">
        <v>214</v>
      </c>
      <c r="L15" s="82">
        <v>6859.104114713133</v>
      </c>
      <c r="M15" s="83">
        <v>5540.84716796875</v>
      </c>
      <c r="N15" s="83">
        <v>9697.623046875</v>
      </c>
      <c r="O15" s="74"/>
      <c r="P15" s="84"/>
      <c r="Q15" s="84"/>
      <c r="R15" s="85"/>
      <c r="S15" s="47">
        <v>2</v>
      </c>
      <c r="T15" s="47">
        <v>2</v>
      </c>
      <c r="U15" s="48">
        <v>672</v>
      </c>
      <c r="V15" s="48">
        <v>0.141343</v>
      </c>
      <c r="W15" s="48">
        <v>0.048759</v>
      </c>
      <c r="X15" s="48">
        <v>0.02558</v>
      </c>
      <c r="Y15" s="48">
        <v>0</v>
      </c>
      <c r="Z15" s="48">
        <v>0</v>
      </c>
      <c r="AA15" s="76">
        <v>15</v>
      </c>
      <c r="AB15" s="76"/>
      <c r="AC15" s="86"/>
      <c r="AD15" s="79" t="s">
        <v>303</v>
      </c>
      <c r="AE15" s="102" t="str">
        <f>HYPERLINK("http://en.wikipedia.org/wiki/User:Maxeto0910")</f>
        <v>http://en.wikipedia.org/wiki/User:Maxeto0910</v>
      </c>
      <c r="AF15" s="79" t="s">
        <v>312</v>
      </c>
      <c r="AG15" s="79"/>
      <c r="AH15" s="79" t="s">
        <v>324</v>
      </c>
      <c r="AI15" s="79">
        <v>0.3562827</v>
      </c>
      <c r="AJ15" s="79">
        <v>500</v>
      </c>
      <c r="AK15" s="79"/>
      <c r="AL15" s="79" t="str">
        <f>REPLACE(INDEX(GroupVertices[Group],MATCH(Vertices[[#This Row],[Vertex]],GroupVertices[Vertex],0)),1,1,"")</f>
        <v>1</v>
      </c>
      <c r="AM15" s="47">
        <v>0</v>
      </c>
      <c r="AN15" s="48">
        <v>0</v>
      </c>
      <c r="AO15" s="47">
        <v>1</v>
      </c>
      <c r="AP15" s="48">
        <v>4.3478260869565215</v>
      </c>
      <c r="AQ15" s="47">
        <v>0</v>
      </c>
      <c r="AR15" s="48">
        <v>0</v>
      </c>
      <c r="AS15" s="47">
        <v>11</v>
      </c>
      <c r="AT15" s="48">
        <v>47.82608695652174</v>
      </c>
      <c r="AU15" s="47">
        <v>23</v>
      </c>
      <c r="AV15" s="118" t="s">
        <v>739</v>
      </c>
      <c r="AW15" s="118" t="s">
        <v>768</v>
      </c>
      <c r="AX15" s="118" t="s">
        <v>785</v>
      </c>
      <c r="AY15" s="118" t="s">
        <v>785</v>
      </c>
      <c r="AZ15" s="2"/>
    </row>
    <row r="16" spans="1:52" ht="15">
      <c r="A16" s="11" t="s">
        <v>215</v>
      </c>
      <c r="B16" s="12"/>
      <c r="C16" s="12"/>
      <c r="D16" s="81">
        <v>200</v>
      </c>
      <c r="E16" s="75"/>
      <c r="F16" s="100"/>
      <c r="G16" s="12"/>
      <c r="H16" s="13" t="s">
        <v>215</v>
      </c>
      <c r="I16" s="63"/>
      <c r="J16" s="63"/>
      <c r="K16" s="103" t="s">
        <v>215</v>
      </c>
      <c r="L16" s="82">
        <v>7165.2694769771115</v>
      </c>
      <c r="M16" s="83">
        <v>5540.84716796875</v>
      </c>
      <c r="N16" s="83">
        <v>4261.9189453125</v>
      </c>
      <c r="O16" s="74"/>
      <c r="P16" s="84"/>
      <c r="Q16" s="84"/>
      <c r="R16" s="85"/>
      <c r="S16" s="47">
        <v>1</v>
      </c>
      <c r="T16" s="47">
        <v>1</v>
      </c>
      <c r="U16" s="48">
        <v>702</v>
      </c>
      <c r="V16" s="48">
        <v>0.149254</v>
      </c>
      <c r="W16" s="48">
        <v>0.076768</v>
      </c>
      <c r="X16" s="48">
        <v>0.023757</v>
      </c>
      <c r="Y16" s="48">
        <v>0</v>
      </c>
      <c r="Z16" s="48">
        <v>0</v>
      </c>
      <c r="AA16" s="76">
        <v>16</v>
      </c>
      <c r="AB16" s="76"/>
      <c r="AC16" s="86"/>
      <c r="AD16" s="79" t="s">
        <v>303</v>
      </c>
      <c r="AE16" s="79" t="s">
        <v>305</v>
      </c>
      <c r="AF16" s="79" t="s">
        <v>312</v>
      </c>
      <c r="AG16" s="79"/>
      <c r="AH16" s="79" t="s">
        <v>325</v>
      </c>
      <c r="AI16" s="79">
        <v>0.1423697</v>
      </c>
      <c r="AJ16" s="79">
        <v>500</v>
      </c>
      <c r="AK16" s="79"/>
      <c r="AL16" s="79" t="str">
        <f>REPLACE(INDEX(GroupVertices[Group],MATCH(Vertices[[#This Row],[Vertex]],GroupVertices[Vertex],0)),1,1,"")</f>
        <v>2</v>
      </c>
      <c r="AM16" s="47">
        <v>0</v>
      </c>
      <c r="AN16" s="48">
        <v>0</v>
      </c>
      <c r="AO16" s="47">
        <v>1</v>
      </c>
      <c r="AP16" s="48">
        <v>100</v>
      </c>
      <c r="AQ16" s="47">
        <v>0</v>
      </c>
      <c r="AR16" s="48">
        <v>0</v>
      </c>
      <c r="AS16" s="47">
        <v>0</v>
      </c>
      <c r="AT16" s="48">
        <v>0</v>
      </c>
      <c r="AU16" s="47">
        <v>1</v>
      </c>
      <c r="AV16" s="118" t="s">
        <v>424</v>
      </c>
      <c r="AW16" s="118" t="s">
        <v>424</v>
      </c>
      <c r="AX16" s="118" t="s">
        <v>786</v>
      </c>
      <c r="AY16" s="118" t="s">
        <v>786</v>
      </c>
      <c r="AZ16" s="2"/>
    </row>
    <row r="17" spans="1:52" ht="15">
      <c r="A17" s="11" t="s">
        <v>216</v>
      </c>
      <c r="B17" s="12"/>
      <c r="C17" s="12"/>
      <c r="D17" s="81">
        <v>200</v>
      </c>
      <c r="E17" s="75"/>
      <c r="F17" s="100"/>
      <c r="G17" s="12"/>
      <c r="H17" s="13" t="s">
        <v>216</v>
      </c>
      <c r="I17" s="63"/>
      <c r="J17" s="63"/>
      <c r="K17" s="103" t="s">
        <v>216</v>
      </c>
      <c r="L17" s="82">
        <v>7430.612790939227</v>
      </c>
      <c r="M17" s="83">
        <v>4618.47900390625</v>
      </c>
      <c r="N17" s="83">
        <v>3987.404052734375</v>
      </c>
      <c r="O17" s="74"/>
      <c r="P17" s="84"/>
      <c r="Q17" s="84"/>
      <c r="R17" s="85"/>
      <c r="S17" s="47">
        <v>1</v>
      </c>
      <c r="T17" s="47">
        <v>1</v>
      </c>
      <c r="U17" s="48">
        <v>728</v>
      </c>
      <c r="V17" s="48">
        <v>0.156863</v>
      </c>
      <c r="W17" s="48">
        <v>0.17909</v>
      </c>
      <c r="X17" s="48">
        <v>0.023291</v>
      </c>
      <c r="Y17" s="48">
        <v>0</v>
      </c>
      <c r="Z17" s="48">
        <v>0</v>
      </c>
      <c r="AA17" s="76">
        <v>17</v>
      </c>
      <c r="AB17" s="76"/>
      <c r="AC17" s="86"/>
      <c r="AD17" s="79" t="s">
        <v>303</v>
      </c>
      <c r="AE17" s="102" t="str">
        <f>HYPERLINK("http://en.wikipedia.org/wiki/User:Alisepaire")</f>
        <v>http://en.wikipedia.org/wiki/User:Alisepaire</v>
      </c>
      <c r="AF17" s="79" t="s">
        <v>312</v>
      </c>
      <c r="AG17" s="79"/>
      <c r="AH17" s="105">
        <v>0.051053240740740746</v>
      </c>
      <c r="AI17" s="79">
        <v>0</v>
      </c>
      <c r="AJ17" s="79">
        <v>2</v>
      </c>
      <c r="AK17" s="79"/>
      <c r="AL17" s="79" t="str">
        <f>REPLACE(INDEX(GroupVertices[Group],MATCH(Vertices[[#This Row],[Vertex]],GroupVertices[Vertex],0)),1,1,"")</f>
        <v>2</v>
      </c>
      <c r="AM17" s="47">
        <v>0</v>
      </c>
      <c r="AN17" s="48">
        <v>0</v>
      </c>
      <c r="AO17" s="47">
        <v>0</v>
      </c>
      <c r="AP17" s="48">
        <v>0</v>
      </c>
      <c r="AQ17" s="47">
        <v>0</v>
      </c>
      <c r="AR17" s="48">
        <v>0</v>
      </c>
      <c r="AS17" s="47">
        <v>6</v>
      </c>
      <c r="AT17" s="48">
        <v>35.294117647058826</v>
      </c>
      <c r="AU17" s="47">
        <v>17</v>
      </c>
      <c r="AV17" s="118" t="s">
        <v>740</v>
      </c>
      <c r="AW17" s="118" t="s">
        <v>740</v>
      </c>
      <c r="AX17" s="118" t="s">
        <v>787</v>
      </c>
      <c r="AY17" s="118" t="s">
        <v>787</v>
      </c>
      <c r="AZ17" s="2"/>
    </row>
    <row r="18" spans="1:52" ht="15">
      <c r="A18" s="11" t="s">
        <v>217</v>
      </c>
      <c r="B18" s="12"/>
      <c r="C18" s="12"/>
      <c r="D18" s="81">
        <v>200</v>
      </c>
      <c r="E18" s="75"/>
      <c r="F18" s="100"/>
      <c r="G18" s="12"/>
      <c r="H18" s="13" t="s">
        <v>217</v>
      </c>
      <c r="I18" s="63"/>
      <c r="J18" s="63"/>
      <c r="K18" s="103" t="s">
        <v>217</v>
      </c>
      <c r="L18" s="82">
        <v>9999</v>
      </c>
      <c r="M18" s="83">
        <v>3607.38916015625</v>
      </c>
      <c r="N18" s="83">
        <v>3745.1162109375</v>
      </c>
      <c r="O18" s="74"/>
      <c r="P18" s="84"/>
      <c r="Q18" s="84"/>
      <c r="R18" s="85"/>
      <c r="S18" s="47">
        <v>3</v>
      </c>
      <c r="T18" s="47">
        <v>3</v>
      </c>
      <c r="U18" s="48">
        <v>979.666667</v>
      </c>
      <c r="V18" s="48">
        <v>0.163934</v>
      </c>
      <c r="W18" s="48">
        <v>0.453345</v>
      </c>
      <c r="X18" s="48">
        <v>0.031097</v>
      </c>
      <c r="Y18" s="48">
        <v>0</v>
      </c>
      <c r="Z18" s="48">
        <v>0</v>
      </c>
      <c r="AA18" s="76">
        <v>18</v>
      </c>
      <c r="AB18" s="76"/>
      <c r="AC18" s="86"/>
      <c r="AD18" s="79" t="s">
        <v>303</v>
      </c>
      <c r="AE18" s="102" t="str">
        <f>HYPERLINK("http://en.wikipedia.org/wiki/User:Bruce1ee")</f>
        <v>http://en.wikipedia.org/wiki/User:Bruce1ee</v>
      </c>
      <c r="AF18" s="79" t="s">
        <v>312</v>
      </c>
      <c r="AG18" s="79"/>
      <c r="AH18" s="79" t="s">
        <v>326</v>
      </c>
      <c r="AI18" s="79">
        <v>0.1553173</v>
      </c>
      <c r="AJ18" s="79">
        <v>500</v>
      </c>
      <c r="AK18" s="79"/>
      <c r="AL18" s="79" t="str">
        <f>REPLACE(INDEX(GroupVertices[Group],MATCH(Vertices[[#This Row],[Vertex]],GroupVertices[Vertex],0)),1,1,"")</f>
        <v>2</v>
      </c>
      <c r="AM18" s="47">
        <v>0</v>
      </c>
      <c r="AN18" s="48">
        <v>0</v>
      </c>
      <c r="AO18" s="47">
        <v>0</v>
      </c>
      <c r="AP18" s="48">
        <v>0</v>
      </c>
      <c r="AQ18" s="47">
        <v>0</v>
      </c>
      <c r="AR18" s="48">
        <v>0</v>
      </c>
      <c r="AS18" s="47">
        <v>54</v>
      </c>
      <c r="AT18" s="48">
        <v>56.25</v>
      </c>
      <c r="AU18" s="47">
        <v>96</v>
      </c>
      <c r="AV18" s="118" t="s">
        <v>741</v>
      </c>
      <c r="AW18" s="118" t="s">
        <v>769</v>
      </c>
      <c r="AX18" s="118" t="s">
        <v>788</v>
      </c>
      <c r="AY18" s="118" t="s">
        <v>815</v>
      </c>
      <c r="AZ18" s="2"/>
    </row>
    <row r="19" spans="1:52" ht="15">
      <c r="A19" s="11" t="s">
        <v>218</v>
      </c>
      <c r="B19" s="12"/>
      <c r="C19" s="12"/>
      <c r="D19" s="81">
        <v>68.71345029239765</v>
      </c>
      <c r="E19" s="75"/>
      <c r="F19" s="100"/>
      <c r="G19" s="12"/>
      <c r="H19" s="13" t="s">
        <v>218</v>
      </c>
      <c r="I19" s="63"/>
      <c r="J19" s="63"/>
      <c r="K19" s="103" t="s">
        <v>218</v>
      </c>
      <c r="L19" s="82">
        <v>1113.4008162257908</v>
      </c>
      <c r="M19" s="83">
        <v>5668.22314453125</v>
      </c>
      <c r="N19" s="83">
        <v>5455.3369140625</v>
      </c>
      <c r="O19" s="74"/>
      <c r="P19" s="84"/>
      <c r="Q19" s="84"/>
      <c r="R19" s="85"/>
      <c r="S19" s="47">
        <v>1</v>
      </c>
      <c r="T19" s="47">
        <v>1</v>
      </c>
      <c r="U19" s="48">
        <v>109</v>
      </c>
      <c r="V19" s="48">
        <v>0.143369</v>
      </c>
      <c r="W19" s="48">
        <v>0.179628</v>
      </c>
      <c r="X19" s="48">
        <v>0.023333</v>
      </c>
      <c r="Y19" s="48">
        <v>0</v>
      </c>
      <c r="Z19" s="48">
        <v>0</v>
      </c>
      <c r="AA19" s="76">
        <v>19</v>
      </c>
      <c r="AB19" s="76"/>
      <c r="AC19" s="86"/>
      <c r="AD19" s="79" t="s">
        <v>303</v>
      </c>
      <c r="AE19" s="102" t="str">
        <f>HYPERLINK("http://en.wikipedia.org/wiki/User:Whyareyoureadingthisusername")</f>
        <v>http://en.wikipedia.org/wiki/User:Whyareyoureadingthisusername</v>
      </c>
      <c r="AF19" s="79" t="s">
        <v>312</v>
      </c>
      <c r="AG19" s="79"/>
      <c r="AH19" s="79" t="s">
        <v>327</v>
      </c>
      <c r="AI19" s="79">
        <v>0.1611722</v>
      </c>
      <c r="AJ19" s="79">
        <v>26</v>
      </c>
      <c r="AK19" s="79"/>
      <c r="AL19" s="79" t="str">
        <f>REPLACE(INDEX(GroupVertices[Group],MATCH(Vertices[[#This Row],[Vertex]],GroupVertices[Vertex],0)),1,1,"")</f>
        <v>5</v>
      </c>
      <c r="AM19" s="47">
        <v>0</v>
      </c>
      <c r="AN19" s="48">
        <v>0</v>
      </c>
      <c r="AO19" s="47">
        <v>0</v>
      </c>
      <c r="AP19" s="48">
        <v>0</v>
      </c>
      <c r="AQ19" s="47">
        <v>0</v>
      </c>
      <c r="AR19" s="48">
        <v>0</v>
      </c>
      <c r="AS19" s="47">
        <v>9</v>
      </c>
      <c r="AT19" s="48">
        <v>50</v>
      </c>
      <c r="AU19" s="47">
        <v>18</v>
      </c>
      <c r="AV19" s="118" t="s">
        <v>742</v>
      </c>
      <c r="AW19" s="118" t="s">
        <v>742</v>
      </c>
      <c r="AX19" s="118" t="s">
        <v>789</v>
      </c>
      <c r="AY19" s="118" t="s">
        <v>789</v>
      </c>
      <c r="AZ19" s="2"/>
    </row>
    <row r="20" spans="1:52" ht="15">
      <c r="A20" s="11" t="s">
        <v>219</v>
      </c>
      <c r="B20" s="12"/>
      <c r="C20" s="12"/>
      <c r="D20" s="81">
        <v>50</v>
      </c>
      <c r="E20" s="75"/>
      <c r="F20" s="100"/>
      <c r="G20" s="12"/>
      <c r="H20" s="13" t="s">
        <v>219</v>
      </c>
      <c r="I20" s="63"/>
      <c r="J20" s="63"/>
      <c r="K20" s="103" t="s">
        <v>219</v>
      </c>
      <c r="L20" s="82">
        <v>399.0149709431729</v>
      </c>
      <c r="M20" s="83">
        <v>6398.00537109375</v>
      </c>
      <c r="N20" s="83">
        <v>4150.66162109375</v>
      </c>
      <c r="O20" s="74"/>
      <c r="P20" s="84"/>
      <c r="Q20" s="84"/>
      <c r="R20" s="85"/>
      <c r="S20" s="47">
        <v>1</v>
      </c>
      <c r="T20" s="47">
        <v>1</v>
      </c>
      <c r="U20" s="48">
        <v>39</v>
      </c>
      <c r="V20" s="48">
        <v>0.127389</v>
      </c>
      <c r="W20" s="48">
        <v>0.078337</v>
      </c>
      <c r="X20" s="48">
        <v>0.02431</v>
      </c>
      <c r="Y20" s="48">
        <v>0</v>
      </c>
      <c r="Z20" s="48">
        <v>0</v>
      </c>
      <c r="AA20" s="76">
        <v>20</v>
      </c>
      <c r="AB20" s="76"/>
      <c r="AC20" s="86"/>
      <c r="AD20" s="79" t="s">
        <v>303</v>
      </c>
      <c r="AE20" s="102" t="str">
        <f>HYPERLINK("http://en.wikipedia.org/wiki/User:WikiDan61")</f>
        <v>http://en.wikipedia.org/wiki/User:WikiDan61</v>
      </c>
      <c r="AF20" s="79" t="s">
        <v>312</v>
      </c>
      <c r="AG20" s="79"/>
      <c r="AH20" s="79" t="s">
        <v>328</v>
      </c>
      <c r="AI20" s="79">
        <v>0.3061864</v>
      </c>
      <c r="AJ20" s="79">
        <v>500</v>
      </c>
      <c r="AK20" s="79"/>
      <c r="AL20" s="79" t="str">
        <f>REPLACE(INDEX(GroupVertices[Group],MATCH(Vertices[[#This Row],[Vertex]],GroupVertices[Vertex],0)),1,1,"")</f>
        <v>5</v>
      </c>
      <c r="AM20" s="47">
        <v>4</v>
      </c>
      <c r="AN20" s="48">
        <v>18.181818181818183</v>
      </c>
      <c r="AO20" s="47">
        <v>0</v>
      </c>
      <c r="AP20" s="48">
        <v>0</v>
      </c>
      <c r="AQ20" s="47">
        <v>0</v>
      </c>
      <c r="AR20" s="48">
        <v>0</v>
      </c>
      <c r="AS20" s="47">
        <v>7</v>
      </c>
      <c r="AT20" s="48">
        <v>31.818181818181817</v>
      </c>
      <c r="AU20" s="47">
        <v>22</v>
      </c>
      <c r="AV20" s="118" t="s">
        <v>743</v>
      </c>
      <c r="AW20" s="118" t="s">
        <v>743</v>
      </c>
      <c r="AX20" s="118" t="s">
        <v>790</v>
      </c>
      <c r="AY20" s="118" t="s">
        <v>790</v>
      </c>
      <c r="AZ20" s="2"/>
    </row>
    <row r="21" spans="1:52" ht="15">
      <c r="A21" s="11" t="s">
        <v>220</v>
      </c>
      <c r="B21" s="12"/>
      <c r="C21" s="12"/>
      <c r="D21" s="81">
        <v>50</v>
      </c>
      <c r="E21" s="75"/>
      <c r="F21" s="100"/>
      <c r="G21" s="12"/>
      <c r="H21" s="13" t="s">
        <v>220</v>
      </c>
      <c r="I21" s="63"/>
      <c r="J21" s="63"/>
      <c r="K21" s="103" t="s">
        <v>220</v>
      </c>
      <c r="L21" s="82">
        <v>41.82204830186389</v>
      </c>
      <c r="M21" s="83">
        <v>7077.5859375</v>
      </c>
      <c r="N21" s="83">
        <v>2841.08642578125</v>
      </c>
      <c r="O21" s="74"/>
      <c r="P21" s="84"/>
      <c r="Q21" s="84"/>
      <c r="R21" s="85"/>
      <c r="S21" s="47">
        <v>1</v>
      </c>
      <c r="T21" s="47">
        <v>1</v>
      </c>
      <c r="U21" s="48">
        <v>4</v>
      </c>
      <c r="V21" s="48">
        <v>0.114613</v>
      </c>
      <c r="W21" s="48">
        <v>0.052944</v>
      </c>
      <c r="X21" s="48">
        <v>0.024379</v>
      </c>
      <c r="Y21" s="48">
        <v>0</v>
      </c>
      <c r="Z21" s="48">
        <v>0</v>
      </c>
      <c r="AA21" s="76">
        <v>21</v>
      </c>
      <c r="AB21" s="76"/>
      <c r="AC21" s="86"/>
      <c r="AD21" s="79" t="s">
        <v>303</v>
      </c>
      <c r="AE21" s="102" t="str">
        <f>HYPERLINK("http://en.wikipedia.org/wiki/User:Penguine24")</f>
        <v>http://en.wikipedia.org/wiki/User:Penguine24</v>
      </c>
      <c r="AF21" s="79" t="s">
        <v>312</v>
      </c>
      <c r="AG21" s="79"/>
      <c r="AH21" s="79" t="s">
        <v>329</v>
      </c>
      <c r="AI21" s="79">
        <v>0.1666666</v>
      </c>
      <c r="AJ21" s="79">
        <v>4</v>
      </c>
      <c r="AK21" s="79"/>
      <c r="AL21" s="79" t="str">
        <f>REPLACE(INDEX(GroupVertices[Group],MATCH(Vertices[[#This Row],[Vertex]],GroupVertices[Vertex],0)),1,1,"")</f>
        <v>5</v>
      </c>
      <c r="AM21" s="47">
        <v>4</v>
      </c>
      <c r="AN21" s="48">
        <v>19.047619047619047</v>
      </c>
      <c r="AO21" s="47">
        <v>0</v>
      </c>
      <c r="AP21" s="48">
        <v>0</v>
      </c>
      <c r="AQ21" s="47">
        <v>0</v>
      </c>
      <c r="AR21" s="48">
        <v>0</v>
      </c>
      <c r="AS21" s="47">
        <v>6</v>
      </c>
      <c r="AT21" s="48">
        <v>28.571428571428573</v>
      </c>
      <c r="AU21" s="47">
        <v>21</v>
      </c>
      <c r="AV21" s="118" t="s">
        <v>744</v>
      </c>
      <c r="AW21" s="118" t="s">
        <v>744</v>
      </c>
      <c r="AX21" s="118" t="s">
        <v>791</v>
      </c>
      <c r="AY21" s="118" t="s">
        <v>791</v>
      </c>
      <c r="AZ21" s="2"/>
    </row>
    <row r="22" spans="1:52" ht="15">
      <c r="A22" s="11" t="s">
        <v>221</v>
      </c>
      <c r="B22" s="12"/>
      <c r="C22" s="12"/>
      <c r="D22" s="81">
        <v>50</v>
      </c>
      <c r="E22" s="75"/>
      <c r="F22" s="100"/>
      <c r="G22" s="12"/>
      <c r="H22" s="13" t="s">
        <v>221</v>
      </c>
      <c r="I22" s="63"/>
      <c r="J22" s="63"/>
      <c r="K22" s="103" t="s">
        <v>221</v>
      </c>
      <c r="L22" s="82">
        <v>399.0149709431729</v>
      </c>
      <c r="M22" s="83">
        <v>7417.77001953125</v>
      </c>
      <c r="N22" s="83">
        <v>1509.637939453125</v>
      </c>
      <c r="O22" s="74"/>
      <c r="P22" s="84"/>
      <c r="Q22" s="84"/>
      <c r="R22" s="85"/>
      <c r="S22" s="47">
        <v>1</v>
      </c>
      <c r="T22" s="47">
        <v>1</v>
      </c>
      <c r="U22" s="48">
        <v>39</v>
      </c>
      <c r="V22" s="48">
        <v>0.127389</v>
      </c>
      <c r="W22" s="48">
        <v>0.078337</v>
      </c>
      <c r="X22" s="48">
        <v>0.02431</v>
      </c>
      <c r="Y22" s="48">
        <v>0</v>
      </c>
      <c r="Z22" s="48">
        <v>0</v>
      </c>
      <c r="AA22" s="76">
        <v>22</v>
      </c>
      <c r="AB22" s="76"/>
      <c r="AC22" s="86"/>
      <c r="AD22" s="79" t="s">
        <v>303</v>
      </c>
      <c r="AE22" s="102" t="str">
        <f>HYPERLINK("http://en.wikipedia.org/wiki/User:ARoseWolf")</f>
        <v>http://en.wikipedia.org/wiki/User:ARoseWolf</v>
      </c>
      <c r="AF22" s="79" t="s">
        <v>312</v>
      </c>
      <c r="AG22" s="79"/>
      <c r="AH22" s="79" t="s">
        <v>330</v>
      </c>
      <c r="AI22" s="79">
        <v>0.2018969</v>
      </c>
      <c r="AJ22" s="79">
        <v>500</v>
      </c>
      <c r="AK22" s="79"/>
      <c r="AL22" s="79" t="str">
        <f>REPLACE(INDEX(GroupVertices[Group],MATCH(Vertices[[#This Row],[Vertex]],GroupVertices[Vertex],0)),1,1,"")</f>
        <v>5</v>
      </c>
      <c r="AM22" s="47">
        <v>0</v>
      </c>
      <c r="AN22" s="48">
        <v>0</v>
      </c>
      <c r="AO22" s="47">
        <v>0</v>
      </c>
      <c r="AP22" s="48">
        <v>0</v>
      </c>
      <c r="AQ22" s="47">
        <v>0</v>
      </c>
      <c r="AR22" s="48">
        <v>0</v>
      </c>
      <c r="AS22" s="47">
        <v>7</v>
      </c>
      <c r="AT22" s="48">
        <v>41.1764705882353</v>
      </c>
      <c r="AU22" s="47">
        <v>17</v>
      </c>
      <c r="AV22" s="118" t="s">
        <v>745</v>
      </c>
      <c r="AW22" s="118" t="s">
        <v>745</v>
      </c>
      <c r="AX22" s="118" t="s">
        <v>792</v>
      </c>
      <c r="AY22" s="118" t="s">
        <v>792</v>
      </c>
      <c r="AZ22" s="2"/>
    </row>
    <row r="23" spans="1:52" ht="15">
      <c r="A23" s="11" t="s">
        <v>222</v>
      </c>
      <c r="B23" s="12"/>
      <c r="C23" s="12"/>
      <c r="D23" s="81">
        <v>68.71345029239765</v>
      </c>
      <c r="E23" s="75"/>
      <c r="F23" s="100"/>
      <c r="G23" s="12"/>
      <c r="H23" s="13" t="s">
        <v>222</v>
      </c>
      <c r="I23" s="63"/>
      <c r="J23" s="63"/>
      <c r="K23" s="103" t="s">
        <v>222</v>
      </c>
      <c r="L23" s="82">
        <v>1113.4008162257908</v>
      </c>
      <c r="M23" s="83">
        <v>7706.23583984375</v>
      </c>
      <c r="N23" s="83">
        <v>213.16371154785156</v>
      </c>
      <c r="O23" s="74"/>
      <c r="P23" s="84"/>
      <c r="Q23" s="84"/>
      <c r="R23" s="85"/>
      <c r="S23" s="47">
        <v>1</v>
      </c>
      <c r="T23" s="47">
        <v>1</v>
      </c>
      <c r="U23" s="48">
        <v>109</v>
      </c>
      <c r="V23" s="48">
        <v>0.143369</v>
      </c>
      <c r="W23" s="48">
        <v>0.179628</v>
      </c>
      <c r="X23" s="48">
        <v>0.023333</v>
      </c>
      <c r="Y23" s="48">
        <v>0</v>
      </c>
      <c r="Z23" s="48">
        <v>0</v>
      </c>
      <c r="AA23" s="76">
        <v>23</v>
      </c>
      <c r="AB23" s="76"/>
      <c r="AC23" s="86"/>
      <c r="AD23" s="79" t="s">
        <v>303</v>
      </c>
      <c r="AE23" s="102" t="str">
        <f>HYPERLINK("http://en.wikipedia.org/wiki/User:2402:E280:3D22:2CA:253C:C92:EB76:1C47")</f>
        <v>http://en.wikipedia.org/wiki/User:2402:E280:3D22:2CA:253C:C92:EB76:1C47</v>
      </c>
      <c r="AF23" s="79" t="s">
        <v>312</v>
      </c>
      <c r="AG23" s="79"/>
      <c r="AH23" s="105">
        <v>0</v>
      </c>
      <c r="AI23" s="79">
        <v>0</v>
      </c>
      <c r="AJ23" s="79">
        <v>1</v>
      </c>
      <c r="AK23" s="79"/>
      <c r="AL23" s="79" t="str">
        <f>REPLACE(INDEX(GroupVertices[Group],MATCH(Vertices[[#This Row],[Vertex]],GroupVertices[Vertex],0)),1,1,"")</f>
        <v>5</v>
      </c>
      <c r="AM23" s="47">
        <v>0</v>
      </c>
      <c r="AN23" s="48">
        <v>0</v>
      </c>
      <c r="AO23" s="47">
        <v>0</v>
      </c>
      <c r="AP23" s="48">
        <v>0</v>
      </c>
      <c r="AQ23" s="47">
        <v>0</v>
      </c>
      <c r="AR23" s="48">
        <v>0</v>
      </c>
      <c r="AS23" s="47">
        <v>12</v>
      </c>
      <c r="AT23" s="48">
        <v>52.17391304347826</v>
      </c>
      <c r="AU23" s="47">
        <v>23</v>
      </c>
      <c r="AV23" s="118" t="s">
        <v>746</v>
      </c>
      <c r="AW23" s="118" t="s">
        <v>746</v>
      </c>
      <c r="AX23" s="118" t="s">
        <v>793</v>
      </c>
      <c r="AY23" s="118" t="s">
        <v>793</v>
      </c>
      <c r="AZ23" s="2"/>
    </row>
    <row r="24" spans="1:52" ht="15">
      <c r="A24" s="11" t="s">
        <v>223</v>
      </c>
      <c r="B24" s="12"/>
      <c r="C24" s="12"/>
      <c r="D24" s="81">
        <v>133.72319678362572</v>
      </c>
      <c r="E24" s="75"/>
      <c r="F24" s="100"/>
      <c r="G24" s="12"/>
      <c r="H24" s="13" t="s">
        <v>223</v>
      </c>
      <c r="I24" s="63"/>
      <c r="J24" s="63"/>
      <c r="K24" s="103" t="s">
        <v>223</v>
      </c>
      <c r="L24" s="82">
        <v>3382.4263309358876</v>
      </c>
      <c r="M24" s="83">
        <v>2776.0703125</v>
      </c>
      <c r="N24" s="83">
        <v>4264.279296875</v>
      </c>
      <c r="O24" s="74"/>
      <c r="P24" s="84"/>
      <c r="Q24" s="84"/>
      <c r="R24" s="85"/>
      <c r="S24" s="47">
        <v>1</v>
      </c>
      <c r="T24" s="47">
        <v>1</v>
      </c>
      <c r="U24" s="48">
        <v>331.333333</v>
      </c>
      <c r="V24" s="48">
        <v>0.159363</v>
      </c>
      <c r="W24" s="48">
        <v>0.292863</v>
      </c>
      <c r="X24" s="48">
        <v>0.022499</v>
      </c>
      <c r="Y24" s="48">
        <v>0</v>
      </c>
      <c r="Z24" s="48">
        <v>0</v>
      </c>
      <c r="AA24" s="76">
        <v>24</v>
      </c>
      <c r="AB24" s="76"/>
      <c r="AC24" s="86"/>
      <c r="AD24" s="79" t="s">
        <v>303</v>
      </c>
      <c r="AE24" s="102" t="str">
        <f>HYPERLINK("http://en.wikipedia.org/wiki/User:2603:7000:8745:1300:89BE:C514:7B3C:5DA1")</f>
        <v>http://en.wikipedia.org/wiki/User:2603:7000:8745:1300:89BE:C514:7B3C:5DA1</v>
      </c>
      <c r="AF24" s="79" t="s">
        <v>312</v>
      </c>
      <c r="AG24" s="79"/>
      <c r="AH24" s="105">
        <v>0</v>
      </c>
      <c r="AI24" s="79">
        <v>0</v>
      </c>
      <c r="AJ24" s="79">
        <v>1</v>
      </c>
      <c r="AK24" s="79"/>
      <c r="AL24" s="79" t="str">
        <f>REPLACE(INDEX(GroupVertices[Group],MATCH(Vertices[[#This Row],[Vertex]],GroupVertices[Vertex],0)),1,1,"")</f>
        <v>2</v>
      </c>
      <c r="AM24" s="47">
        <v>0</v>
      </c>
      <c r="AN24" s="48">
        <v>0</v>
      </c>
      <c r="AO24" s="47">
        <v>0</v>
      </c>
      <c r="AP24" s="48">
        <v>0</v>
      </c>
      <c r="AQ24" s="47">
        <v>0</v>
      </c>
      <c r="AR24" s="48">
        <v>0</v>
      </c>
      <c r="AS24" s="47">
        <v>27</v>
      </c>
      <c r="AT24" s="48">
        <v>69.23076923076923</v>
      </c>
      <c r="AU24" s="47">
        <v>39</v>
      </c>
      <c r="AV24" s="118" t="s">
        <v>747</v>
      </c>
      <c r="AW24" s="118" t="s">
        <v>747</v>
      </c>
      <c r="AX24" s="118" t="s">
        <v>794</v>
      </c>
      <c r="AY24" s="118" t="s">
        <v>794</v>
      </c>
      <c r="AZ24" s="2"/>
    </row>
    <row r="25" spans="1:52" ht="15">
      <c r="A25" s="11" t="s">
        <v>224</v>
      </c>
      <c r="B25" s="12"/>
      <c r="C25" s="12"/>
      <c r="D25" s="81">
        <v>200</v>
      </c>
      <c r="E25" s="75"/>
      <c r="F25" s="100"/>
      <c r="G25" s="12"/>
      <c r="H25" s="13" t="s">
        <v>224</v>
      </c>
      <c r="I25" s="63"/>
      <c r="J25" s="63"/>
      <c r="K25" s="103" t="s">
        <v>224</v>
      </c>
      <c r="L25" s="82">
        <v>7849.038786033332</v>
      </c>
      <c r="M25" s="83">
        <v>2051.860595703125</v>
      </c>
      <c r="N25" s="83">
        <v>3784.480224609375</v>
      </c>
      <c r="O25" s="74"/>
      <c r="P25" s="84"/>
      <c r="Q25" s="84"/>
      <c r="R25" s="85"/>
      <c r="S25" s="47">
        <v>2</v>
      </c>
      <c r="T25" s="47">
        <v>2</v>
      </c>
      <c r="U25" s="48">
        <v>769</v>
      </c>
      <c r="V25" s="48">
        <v>0.15625</v>
      </c>
      <c r="W25" s="48">
        <v>0.413787</v>
      </c>
      <c r="X25" s="48">
        <v>0.026385</v>
      </c>
      <c r="Y25" s="48">
        <v>0</v>
      </c>
      <c r="Z25" s="48">
        <v>0</v>
      </c>
      <c r="AA25" s="76">
        <v>25</v>
      </c>
      <c r="AB25" s="76"/>
      <c r="AC25" s="86"/>
      <c r="AD25" s="79" t="s">
        <v>303</v>
      </c>
      <c r="AE25" s="79" t="s">
        <v>306</v>
      </c>
      <c r="AF25" s="79" t="s">
        <v>312</v>
      </c>
      <c r="AG25" s="79"/>
      <c r="AH25" s="79" t="s">
        <v>331</v>
      </c>
      <c r="AI25" s="79">
        <v>0.04541719</v>
      </c>
      <c r="AJ25" s="79">
        <v>500</v>
      </c>
      <c r="AK25" s="79"/>
      <c r="AL25" s="79" t="str">
        <f>REPLACE(INDEX(GroupVertices[Group],MATCH(Vertices[[#This Row],[Vertex]],GroupVertices[Vertex],0)),1,1,"")</f>
        <v>2</v>
      </c>
      <c r="AM25" s="47">
        <v>2</v>
      </c>
      <c r="AN25" s="48">
        <v>3.125</v>
      </c>
      <c r="AO25" s="47">
        <v>2</v>
      </c>
      <c r="AP25" s="48">
        <v>3.125</v>
      </c>
      <c r="AQ25" s="47">
        <v>0</v>
      </c>
      <c r="AR25" s="48">
        <v>0</v>
      </c>
      <c r="AS25" s="47">
        <v>43</v>
      </c>
      <c r="AT25" s="48">
        <v>67.1875</v>
      </c>
      <c r="AU25" s="47">
        <v>64</v>
      </c>
      <c r="AV25" s="118" t="s">
        <v>748</v>
      </c>
      <c r="AW25" s="118" t="s">
        <v>770</v>
      </c>
      <c r="AX25" s="118" t="s">
        <v>795</v>
      </c>
      <c r="AY25" s="118" t="s">
        <v>816</v>
      </c>
      <c r="AZ25" s="2"/>
    </row>
    <row r="26" spans="1:52" ht="15">
      <c r="A26" s="11" t="s">
        <v>225</v>
      </c>
      <c r="B26" s="12"/>
      <c r="C26" s="12"/>
      <c r="D26" s="81">
        <v>133.72319678362572</v>
      </c>
      <c r="E26" s="75"/>
      <c r="F26" s="100"/>
      <c r="G26" s="12"/>
      <c r="H26" s="13" t="s">
        <v>225</v>
      </c>
      <c r="I26" s="63"/>
      <c r="J26" s="63"/>
      <c r="K26" s="103" t="s">
        <v>225</v>
      </c>
      <c r="L26" s="82">
        <v>3382.4263309358876</v>
      </c>
      <c r="M26" s="83">
        <v>3402.797119140625</v>
      </c>
      <c r="N26" s="83">
        <v>3153.728759765625</v>
      </c>
      <c r="O26" s="74"/>
      <c r="P26" s="84"/>
      <c r="Q26" s="84"/>
      <c r="R26" s="85"/>
      <c r="S26" s="47">
        <v>1</v>
      </c>
      <c r="T26" s="47">
        <v>1</v>
      </c>
      <c r="U26" s="48">
        <v>331.333333</v>
      </c>
      <c r="V26" s="48">
        <v>0.159363</v>
      </c>
      <c r="W26" s="48">
        <v>0.292863</v>
      </c>
      <c r="X26" s="48">
        <v>0.022499</v>
      </c>
      <c r="Y26" s="48">
        <v>0</v>
      </c>
      <c r="Z26" s="48">
        <v>0</v>
      </c>
      <c r="AA26" s="76">
        <v>26</v>
      </c>
      <c r="AB26" s="76"/>
      <c r="AC26" s="86"/>
      <c r="AD26" s="79" t="s">
        <v>303</v>
      </c>
      <c r="AE26" s="102" t="str">
        <f>HYPERLINK("http://en.wikipedia.org/wiki/User:Haanikhan53")</f>
        <v>http://en.wikipedia.org/wiki/User:Haanikhan53</v>
      </c>
      <c r="AF26" s="79" t="s">
        <v>312</v>
      </c>
      <c r="AG26" s="79"/>
      <c r="AH26" s="79" t="s">
        <v>332</v>
      </c>
      <c r="AI26" s="79">
        <v>0.25</v>
      </c>
      <c r="AJ26" s="79">
        <v>4</v>
      </c>
      <c r="AK26" s="79"/>
      <c r="AL26" s="79" t="str">
        <f>REPLACE(INDEX(GroupVertices[Group],MATCH(Vertices[[#This Row],[Vertex]],GroupVertices[Vertex],0)),1,1,"")</f>
        <v>2</v>
      </c>
      <c r="AM26" s="47">
        <v>1</v>
      </c>
      <c r="AN26" s="48">
        <v>2.6315789473684212</v>
      </c>
      <c r="AO26" s="47">
        <v>1</v>
      </c>
      <c r="AP26" s="48">
        <v>2.6315789473684212</v>
      </c>
      <c r="AQ26" s="47">
        <v>0</v>
      </c>
      <c r="AR26" s="48">
        <v>0</v>
      </c>
      <c r="AS26" s="47">
        <v>28</v>
      </c>
      <c r="AT26" s="48">
        <v>73.6842105263158</v>
      </c>
      <c r="AU26" s="47">
        <v>38</v>
      </c>
      <c r="AV26" s="118" t="s">
        <v>749</v>
      </c>
      <c r="AW26" s="118" t="s">
        <v>749</v>
      </c>
      <c r="AX26" s="118" t="s">
        <v>796</v>
      </c>
      <c r="AY26" s="118" t="s">
        <v>796</v>
      </c>
      <c r="AZ26" s="2"/>
    </row>
    <row r="27" spans="1:52" ht="15">
      <c r="A27" s="11" t="s">
        <v>226</v>
      </c>
      <c r="B27" s="12"/>
      <c r="C27" s="12"/>
      <c r="D27" s="81">
        <v>57.89473684210526</v>
      </c>
      <c r="E27" s="75"/>
      <c r="F27" s="100"/>
      <c r="G27" s="12"/>
      <c r="H27" s="13" t="s">
        <v>226</v>
      </c>
      <c r="I27" s="63"/>
      <c r="J27" s="63"/>
      <c r="K27" s="103" t="s">
        <v>226</v>
      </c>
      <c r="L27" s="82">
        <v>735.7968694335499</v>
      </c>
      <c r="M27" s="83">
        <v>2689.71875</v>
      </c>
      <c r="N27" s="83">
        <v>3129.841796875</v>
      </c>
      <c r="O27" s="74"/>
      <c r="P27" s="84"/>
      <c r="Q27" s="84"/>
      <c r="R27" s="85"/>
      <c r="S27" s="47">
        <v>1</v>
      </c>
      <c r="T27" s="47">
        <v>1</v>
      </c>
      <c r="U27" s="48">
        <v>72</v>
      </c>
      <c r="V27" s="48">
        <v>0.144404</v>
      </c>
      <c r="W27" s="48">
        <v>0.221505</v>
      </c>
      <c r="X27" s="48">
        <v>0.023273</v>
      </c>
      <c r="Y27" s="48">
        <v>0</v>
      </c>
      <c r="Z27" s="48">
        <v>0</v>
      </c>
      <c r="AA27" s="76">
        <v>27</v>
      </c>
      <c r="AB27" s="76"/>
      <c r="AC27" s="86"/>
      <c r="AD27" s="79" t="s">
        <v>303</v>
      </c>
      <c r="AE27" s="102" t="str">
        <f>HYPERLINK("http://en.wikipedia.org/wiki/User:2600:4041:52DC:5800:84CA:8181:3734:5FCB")</f>
        <v>http://en.wikipedia.org/wiki/User:2600:4041:52DC:5800:84CA:8181:3734:5FCB</v>
      </c>
      <c r="AF27" s="79" t="s">
        <v>312</v>
      </c>
      <c r="AG27" s="79"/>
      <c r="AH27" s="105">
        <v>0</v>
      </c>
      <c r="AI27" s="79">
        <v>0</v>
      </c>
      <c r="AJ27" s="79">
        <v>1</v>
      </c>
      <c r="AK27" s="79"/>
      <c r="AL27" s="79" t="str">
        <f>REPLACE(INDEX(GroupVertices[Group],MATCH(Vertices[[#This Row],[Vertex]],GroupVertices[Vertex],0)),1,1,"")</f>
        <v>2</v>
      </c>
      <c r="AM27" s="47">
        <v>0</v>
      </c>
      <c r="AN27" s="48">
        <v>0</v>
      </c>
      <c r="AO27" s="47">
        <v>1</v>
      </c>
      <c r="AP27" s="48">
        <v>4</v>
      </c>
      <c r="AQ27" s="47">
        <v>0</v>
      </c>
      <c r="AR27" s="48">
        <v>0</v>
      </c>
      <c r="AS27" s="47">
        <v>14</v>
      </c>
      <c r="AT27" s="48">
        <v>56</v>
      </c>
      <c r="AU27" s="47">
        <v>25</v>
      </c>
      <c r="AV27" s="118" t="s">
        <v>750</v>
      </c>
      <c r="AW27" s="118" t="s">
        <v>750</v>
      </c>
      <c r="AX27" s="118" t="s">
        <v>797</v>
      </c>
      <c r="AY27" s="118" t="s">
        <v>797</v>
      </c>
      <c r="AZ27" s="2"/>
    </row>
    <row r="28" spans="1:52" ht="15">
      <c r="A28" s="11" t="s">
        <v>227</v>
      </c>
      <c r="B28" s="12"/>
      <c r="C28" s="12"/>
      <c r="D28" s="81">
        <v>50</v>
      </c>
      <c r="E28" s="75"/>
      <c r="F28" s="100"/>
      <c r="G28" s="12"/>
      <c r="H28" s="13" t="s">
        <v>227</v>
      </c>
      <c r="I28" s="63"/>
      <c r="J28" s="63"/>
      <c r="K28" s="103" t="s">
        <v>227</v>
      </c>
      <c r="L28" s="82">
        <v>422.8278290507562</v>
      </c>
      <c r="M28" s="83">
        <v>2654.690673828125</v>
      </c>
      <c r="N28" s="83">
        <v>194.8020477294922</v>
      </c>
      <c r="O28" s="74"/>
      <c r="P28" s="84"/>
      <c r="Q28" s="84"/>
      <c r="R28" s="85"/>
      <c r="S28" s="47">
        <v>1</v>
      </c>
      <c r="T28" s="47">
        <v>1</v>
      </c>
      <c r="U28" s="48">
        <v>41.333333</v>
      </c>
      <c r="V28" s="48">
        <v>0.140845</v>
      </c>
      <c r="W28" s="48">
        <v>0.202449</v>
      </c>
      <c r="X28" s="48">
        <v>0.023519</v>
      </c>
      <c r="Y28" s="48">
        <v>0</v>
      </c>
      <c r="Z28" s="48">
        <v>0</v>
      </c>
      <c r="AA28" s="76">
        <v>28</v>
      </c>
      <c r="AB28" s="76"/>
      <c r="AC28" s="86"/>
      <c r="AD28" s="79" t="s">
        <v>303</v>
      </c>
      <c r="AE28" s="102" t="str">
        <f>HYPERLINK("http://en.wikipedia.org/wiki/User:NetworkScholar")</f>
        <v>http://en.wikipedia.org/wiki/User:NetworkScholar</v>
      </c>
      <c r="AF28" s="79" t="s">
        <v>312</v>
      </c>
      <c r="AG28" s="79"/>
      <c r="AH28" s="79" t="s">
        <v>333</v>
      </c>
      <c r="AI28" s="79">
        <v>0.3342105</v>
      </c>
      <c r="AJ28" s="79">
        <v>38</v>
      </c>
      <c r="AK28" s="79"/>
      <c r="AL28" s="79" t="str">
        <f>REPLACE(INDEX(GroupVertices[Group],MATCH(Vertices[[#This Row],[Vertex]],GroupVertices[Vertex],0)),1,1,"")</f>
        <v>2</v>
      </c>
      <c r="AM28" s="47">
        <v>2</v>
      </c>
      <c r="AN28" s="48">
        <v>11.11111111111111</v>
      </c>
      <c r="AO28" s="47">
        <v>1</v>
      </c>
      <c r="AP28" s="48">
        <v>5.555555555555555</v>
      </c>
      <c r="AQ28" s="47">
        <v>0</v>
      </c>
      <c r="AR28" s="48">
        <v>0</v>
      </c>
      <c r="AS28" s="47">
        <v>10</v>
      </c>
      <c r="AT28" s="48">
        <v>55.55555555555556</v>
      </c>
      <c r="AU28" s="47">
        <v>18</v>
      </c>
      <c r="AV28" s="118" t="s">
        <v>751</v>
      </c>
      <c r="AW28" s="118" t="s">
        <v>751</v>
      </c>
      <c r="AX28" s="118" t="s">
        <v>798</v>
      </c>
      <c r="AY28" s="118" t="s">
        <v>798</v>
      </c>
      <c r="AZ28" s="2"/>
    </row>
    <row r="29" spans="1:52" ht="15">
      <c r="A29" s="11" t="s">
        <v>228</v>
      </c>
      <c r="B29" s="12"/>
      <c r="C29" s="12"/>
      <c r="D29" s="81">
        <v>71.15009736842106</v>
      </c>
      <c r="E29" s="75"/>
      <c r="F29" s="100"/>
      <c r="G29" s="12"/>
      <c r="H29" s="13" t="s">
        <v>228</v>
      </c>
      <c r="I29" s="63"/>
      <c r="J29" s="63"/>
      <c r="K29" s="103" t="s">
        <v>228</v>
      </c>
      <c r="L29" s="82">
        <v>1198.4467467861698</v>
      </c>
      <c r="M29" s="83">
        <v>1077.78076171875</v>
      </c>
      <c r="N29" s="83">
        <v>3195.997802734375</v>
      </c>
      <c r="O29" s="74"/>
      <c r="P29" s="84"/>
      <c r="Q29" s="84"/>
      <c r="R29" s="85"/>
      <c r="S29" s="47">
        <v>3</v>
      </c>
      <c r="T29" s="47">
        <v>3</v>
      </c>
      <c r="U29" s="48">
        <v>117.333333</v>
      </c>
      <c r="V29" s="48">
        <v>0.138408</v>
      </c>
      <c r="W29" s="48">
        <v>0.37901</v>
      </c>
      <c r="X29" s="48">
        <v>0.027794</v>
      </c>
      <c r="Y29" s="48">
        <v>0</v>
      </c>
      <c r="Z29" s="48">
        <v>0.3333333333333333</v>
      </c>
      <c r="AA29" s="76">
        <v>29</v>
      </c>
      <c r="AB29" s="76"/>
      <c r="AC29" s="86"/>
      <c r="AD29" s="79" t="s">
        <v>303</v>
      </c>
      <c r="AE29" s="102" t="str">
        <f>HYPERLINK("http://en.wikipedia.org/wiki/User:Jack0564")</f>
        <v>http://en.wikipedia.org/wiki/User:Jack0564</v>
      </c>
      <c r="AF29" s="79" t="s">
        <v>312</v>
      </c>
      <c r="AG29" s="79"/>
      <c r="AH29" s="105">
        <v>0.08337962962962964</v>
      </c>
      <c r="AI29" s="79">
        <v>0.25</v>
      </c>
      <c r="AJ29" s="79">
        <v>7</v>
      </c>
      <c r="AK29" s="79"/>
      <c r="AL29" s="79" t="str">
        <f>REPLACE(INDEX(GroupVertices[Group],MATCH(Vertices[[#This Row],[Vertex]],GroupVertices[Vertex],0)),1,1,"")</f>
        <v>2</v>
      </c>
      <c r="AM29" s="47">
        <v>2</v>
      </c>
      <c r="AN29" s="48">
        <v>8.333333333333334</v>
      </c>
      <c r="AO29" s="47">
        <v>0</v>
      </c>
      <c r="AP29" s="48">
        <v>0</v>
      </c>
      <c r="AQ29" s="47">
        <v>0</v>
      </c>
      <c r="AR29" s="48">
        <v>0</v>
      </c>
      <c r="AS29" s="47">
        <v>10</v>
      </c>
      <c r="AT29" s="48">
        <v>41.666666666666664</v>
      </c>
      <c r="AU29" s="47">
        <v>24</v>
      </c>
      <c r="AV29" s="118" t="s">
        <v>752</v>
      </c>
      <c r="AW29" s="118" t="s">
        <v>752</v>
      </c>
      <c r="AX29" s="118" t="s">
        <v>799</v>
      </c>
      <c r="AY29" s="118" t="s">
        <v>799</v>
      </c>
      <c r="AZ29" s="2"/>
    </row>
    <row r="30" spans="1:52" ht="15">
      <c r="A30" s="11" t="s">
        <v>229</v>
      </c>
      <c r="B30" s="12"/>
      <c r="C30" s="12"/>
      <c r="D30" s="81">
        <v>50</v>
      </c>
      <c r="E30" s="75"/>
      <c r="F30" s="100"/>
      <c r="G30" s="12"/>
      <c r="H30" s="13" t="s">
        <v>229</v>
      </c>
      <c r="I30" s="63"/>
      <c r="J30" s="63"/>
      <c r="K30" s="103" t="s">
        <v>229</v>
      </c>
      <c r="L30" s="82">
        <v>1</v>
      </c>
      <c r="M30" s="83">
        <v>140.62123107910156</v>
      </c>
      <c r="N30" s="83">
        <v>2941.43798828125</v>
      </c>
      <c r="O30" s="74"/>
      <c r="P30" s="84"/>
      <c r="Q30" s="84"/>
      <c r="R30" s="85"/>
      <c r="S30" s="47">
        <v>1</v>
      </c>
      <c r="T30" s="47">
        <v>1</v>
      </c>
      <c r="U30" s="48">
        <v>0</v>
      </c>
      <c r="V30" s="48">
        <v>0.121951</v>
      </c>
      <c r="W30" s="48">
        <v>0.127816</v>
      </c>
      <c r="X30" s="48">
        <v>0.021774</v>
      </c>
      <c r="Y30" s="48">
        <v>0</v>
      </c>
      <c r="Z30" s="48">
        <v>1</v>
      </c>
      <c r="AA30" s="76">
        <v>30</v>
      </c>
      <c r="AB30" s="76"/>
      <c r="AC30" s="86"/>
      <c r="AD30" s="79" t="s">
        <v>303</v>
      </c>
      <c r="AE30" s="79" t="s">
        <v>307</v>
      </c>
      <c r="AF30" s="79" t="s">
        <v>312</v>
      </c>
      <c r="AG30" s="79"/>
      <c r="AH30" s="79" t="s">
        <v>334</v>
      </c>
      <c r="AI30" s="79">
        <v>0.02171779</v>
      </c>
      <c r="AJ30" s="79">
        <v>500</v>
      </c>
      <c r="AK30" s="79"/>
      <c r="AL30" s="79" t="str">
        <f>REPLACE(INDEX(GroupVertices[Group],MATCH(Vertices[[#This Row],[Vertex]],GroupVertices[Vertex],0)),1,1,"")</f>
        <v>2</v>
      </c>
      <c r="AM30" s="47">
        <v>0</v>
      </c>
      <c r="AN30" s="48">
        <v>0</v>
      </c>
      <c r="AO30" s="47">
        <v>0</v>
      </c>
      <c r="AP30" s="48">
        <v>0</v>
      </c>
      <c r="AQ30" s="47">
        <v>0</v>
      </c>
      <c r="AR30" s="48">
        <v>0</v>
      </c>
      <c r="AS30" s="47">
        <v>6</v>
      </c>
      <c r="AT30" s="48">
        <v>42.857142857142854</v>
      </c>
      <c r="AU30" s="47">
        <v>14</v>
      </c>
      <c r="AV30" s="118" t="s">
        <v>753</v>
      </c>
      <c r="AW30" s="118" t="s">
        <v>753</v>
      </c>
      <c r="AX30" s="118" t="s">
        <v>800</v>
      </c>
      <c r="AY30" s="118" t="s">
        <v>800</v>
      </c>
      <c r="AZ30" s="2"/>
    </row>
    <row r="31" spans="1:52" ht="15">
      <c r="A31" s="11" t="s">
        <v>230</v>
      </c>
      <c r="B31" s="12"/>
      <c r="C31" s="12"/>
      <c r="D31" s="81">
        <v>200</v>
      </c>
      <c r="E31" s="75"/>
      <c r="F31" s="100"/>
      <c r="G31" s="12"/>
      <c r="H31" s="13" t="s">
        <v>230</v>
      </c>
      <c r="I31" s="63"/>
      <c r="J31" s="63"/>
      <c r="K31" s="103" t="s">
        <v>230</v>
      </c>
      <c r="L31" s="82">
        <v>6859.104114713133</v>
      </c>
      <c r="M31" s="83">
        <v>7833.611328125</v>
      </c>
      <c r="N31" s="83">
        <v>5455.3369140625</v>
      </c>
      <c r="O31" s="74"/>
      <c r="P31" s="84"/>
      <c r="Q31" s="84"/>
      <c r="R31" s="85"/>
      <c r="S31" s="47">
        <v>2</v>
      </c>
      <c r="T31" s="47">
        <v>2</v>
      </c>
      <c r="U31" s="48">
        <v>672</v>
      </c>
      <c r="V31" s="48">
        <v>0.147601</v>
      </c>
      <c r="W31" s="48">
        <v>0.262727</v>
      </c>
      <c r="X31" s="48">
        <v>0.024743</v>
      </c>
      <c r="Y31" s="48">
        <v>0</v>
      </c>
      <c r="Z31" s="48">
        <v>0</v>
      </c>
      <c r="AA31" s="76">
        <v>31</v>
      </c>
      <c r="AB31" s="76"/>
      <c r="AC31" s="86"/>
      <c r="AD31" s="79" t="s">
        <v>303</v>
      </c>
      <c r="AE31" s="102" t="str">
        <f>HYPERLINK("http://en.wikipedia.org/wiki/User:Courcelles")</f>
        <v>http://en.wikipedia.org/wiki/User:Courcelles</v>
      </c>
      <c r="AF31" s="79" t="s">
        <v>312</v>
      </c>
      <c r="AG31" s="79"/>
      <c r="AH31" s="79" t="s">
        <v>335</v>
      </c>
      <c r="AI31" s="79">
        <v>0.3109657</v>
      </c>
      <c r="AJ31" s="79">
        <v>500</v>
      </c>
      <c r="AK31" s="79"/>
      <c r="AL31" s="79" t="str">
        <f>REPLACE(INDEX(GroupVertices[Group],MATCH(Vertices[[#This Row],[Vertex]],GroupVertices[Vertex],0)),1,1,"")</f>
        <v>4</v>
      </c>
      <c r="AM31" s="47">
        <v>1</v>
      </c>
      <c r="AN31" s="48">
        <v>1.36986301369863</v>
      </c>
      <c r="AO31" s="47">
        <v>5</v>
      </c>
      <c r="AP31" s="48">
        <v>6.8493150684931505</v>
      </c>
      <c r="AQ31" s="47">
        <v>0</v>
      </c>
      <c r="AR31" s="48">
        <v>0</v>
      </c>
      <c r="AS31" s="47">
        <v>46</v>
      </c>
      <c r="AT31" s="48">
        <v>63.013698630136986</v>
      </c>
      <c r="AU31" s="47">
        <v>73</v>
      </c>
      <c r="AV31" s="118" t="s">
        <v>754</v>
      </c>
      <c r="AW31" s="118" t="s">
        <v>771</v>
      </c>
      <c r="AX31" s="118" t="s">
        <v>801</v>
      </c>
      <c r="AY31" s="118" t="s">
        <v>817</v>
      </c>
      <c r="AZ31" s="2"/>
    </row>
    <row r="32" spans="1:52" ht="15">
      <c r="A32" s="11" t="s">
        <v>231</v>
      </c>
      <c r="B32" s="12"/>
      <c r="C32" s="12"/>
      <c r="D32" s="81">
        <v>200</v>
      </c>
      <c r="E32" s="75"/>
      <c r="F32" s="100"/>
      <c r="G32" s="12"/>
      <c r="H32" s="13" t="s">
        <v>231</v>
      </c>
      <c r="I32" s="63"/>
      <c r="J32" s="63"/>
      <c r="K32" s="103" t="s">
        <v>231</v>
      </c>
      <c r="L32" s="82">
        <v>6512.11670414729</v>
      </c>
      <c r="M32" s="83">
        <v>8342.30078125</v>
      </c>
      <c r="N32" s="83">
        <v>3298.060302734375</v>
      </c>
      <c r="O32" s="74"/>
      <c r="P32" s="84"/>
      <c r="Q32" s="84"/>
      <c r="R32" s="85"/>
      <c r="S32" s="47">
        <v>1</v>
      </c>
      <c r="T32" s="47">
        <v>1</v>
      </c>
      <c r="U32" s="48">
        <v>638</v>
      </c>
      <c r="V32" s="48">
        <v>0.138889</v>
      </c>
      <c r="W32" s="48">
        <v>0.101982</v>
      </c>
      <c r="X32" s="48">
        <v>0.023794</v>
      </c>
      <c r="Y32" s="48">
        <v>0</v>
      </c>
      <c r="Z32" s="48">
        <v>0</v>
      </c>
      <c r="AA32" s="76">
        <v>32</v>
      </c>
      <c r="AB32" s="76"/>
      <c r="AC32" s="86"/>
      <c r="AD32" s="79" t="s">
        <v>303</v>
      </c>
      <c r="AE32" s="79" t="s">
        <v>308</v>
      </c>
      <c r="AF32" s="79" t="s">
        <v>312</v>
      </c>
      <c r="AG32" s="79"/>
      <c r="AH32" s="79" t="s">
        <v>336</v>
      </c>
      <c r="AI32" s="79">
        <v>0.09940445</v>
      </c>
      <c r="AJ32" s="79">
        <v>500</v>
      </c>
      <c r="AK32" s="79"/>
      <c r="AL32" s="79" t="str">
        <f>REPLACE(INDEX(GroupVertices[Group],MATCH(Vertices[[#This Row],[Vertex]],GroupVertices[Vertex],0)),1,1,"")</f>
        <v>4</v>
      </c>
      <c r="AM32" s="47">
        <v>0</v>
      </c>
      <c r="AN32" s="48">
        <v>0</v>
      </c>
      <c r="AO32" s="47">
        <v>0</v>
      </c>
      <c r="AP32" s="48">
        <v>0</v>
      </c>
      <c r="AQ32" s="47">
        <v>0</v>
      </c>
      <c r="AR32" s="48">
        <v>0</v>
      </c>
      <c r="AS32" s="47">
        <v>9</v>
      </c>
      <c r="AT32" s="48">
        <v>50</v>
      </c>
      <c r="AU32" s="47">
        <v>18</v>
      </c>
      <c r="AV32" s="118" t="s">
        <v>755</v>
      </c>
      <c r="AW32" s="118" t="s">
        <v>755</v>
      </c>
      <c r="AX32" s="118" t="s">
        <v>802</v>
      </c>
      <c r="AY32" s="118" t="s">
        <v>802</v>
      </c>
      <c r="AZ32" s="2"/>
    </row>
    <row r="33" spans="1:52" ht="15">
      <c r="A33" s="11" t="s">
        <v>232</v>
      </c>
      <c r="B33" s="12"/>
      <c r="C33" s="12"/>
      <c r="D33" s="81">
        <v>200</v>
      </c>
      <c r="E33" s="75"/>
      <c r="F33" s="100"/>
      <c r="G33" s="12"/>
      <c r="H33" s="13" t="s">
        <v>232</v>
      </c>
      <c r="I33" s="63"/>
      <c r="J33" s="63"/>
      <c r="K33" s="103" t="s">
        <v>232</v>
      </c>
      <c r="L33" s="82">
        <v>6124.307245279582</v>
      </c>
      <c r="M33" s="83">
        <v>8851.3671875</v>
      </c>
      <c r="N33" s="83">
        <v>1278.6923828125</v>
      </c>
      <c r="O33" s="74"/>
      <c r="P33" s="84"/>
      <c r="Q33" s="84"/>
      <c r="R33" s="85"/>
      <c r="S33" s="47">
        <v>1</v>
      </c>
      <c r="T33" s="47">
        <v>1</v>
      </c>
      <c r="U33" s="48">
        <v>600</v>
      </c>
      <c r="V33" s="48">
        <v>0.130293</v>
      </c>
      <c r="W33" s="48">
        <v>0.03968</v>
      </c>
      <c r="X33" s="48">
        <v>0.024341</v>
      </c>
      <c r="Y33" s="48">
        <v>0</v>
      </c>
      <c r="Z33" s="48">
        <v>0</v>
      </c>
      <c r="AA33" s="76">
        <v>33</v>
      </c>
      <c r="AB33" s="76"/>
      <c r="AC33" s="86"/>
      <c r="AD33" s="79" t="s">
        <v>303</v>
      </c>
      <c r="AE33" s="102" t="str">
        <f>HYPERLINK("http://en.wikipedia.org/wiki/User:Zefr")</f>
        <v>http://en.wikipedia.org/wiki/User:Zefr</v>
      </c>
      <c r="AF33" s="79" t="s">
        <v>312</v>
      </c>
      <c r="AG33" s="79"/>
      <c r="AH33" s="79" t="s">
        <v>337</v>
      </c>
      <c r="AI33" s="79">
        <v>0.236022</v>
      </c>
      <c r="AJ33" s="79">
        <v>500</v>
      </c>
      <c r="AK33" s="79"/>
      <c r="AL33" s="79" t="str">
        <f>REPLACE(INDEX(GroupVertices[Group],MATCH(Vertices[[#This Row],[Vertex]],GroupVertices[Vertex],0)),1,1,"")</f>
        <v>4</v>
      </c>
      <c r="AM33" s="47">
        <v>0</v>
      </c>
      <c r="AN33" s="48">
        <v>0</v>
      </c>
      <c r="AO33" s="47">
        <v>1</v>
      </c>
      <c r="AP33" s="48">
        <v>4.166666666666667</v>
      </c>
      <c r="AQ33" s="47">
        <v>0</v>
      </c>
      <c r="AR33" s="48">
        <v>0</v>
      </c>
      <c r="AS33" s="47">
        <v>13</v>
      </c>
      <c r="AT33" s="48">
        <v>54.166666666666664</v>
      </c>
      <c r="AU33" s="47">
        <v>24</v>
      </c>
      <c r="AV33" s="118" t="s">
        <v>756</v>
      </c>
      <c r="AW33" s="118" t="s">
        <v>756</v>
      </c>
      <c r="AX33" s="118" t="s">
        <v>803</v>
      </c>
      <c r="AY33" s="118" t="s">
        <v>803</v>
      </c>
      <c r="AZ33" s="2"/>
    </row>
    <row r="34" spans="1:52" ht="15">
      <c r="A34" s="11" t="s">
        <v>233</v>
      </c>
      <c r="B34" s="12"/>
      <c r="C34" s="12"/>
      <c r="D34" s="81">
        <v>200</v>
      </c>
      <c r="E34" s="75"/>
      <c r="F34" s="100"/>
      <c r="G34" s="12"/>
      <c r="H34" s="13" t="s">
        <v>233</v>
      </c>
      <c r="I34" s="63"/>
      <c r="J34" s="63"/>
      <c r="K34" s="103" t="s">
        <v>233</v>
      </c>
      <c r="L34" s="82">
        <v>5695.6757381100115</v>
      </c>
      <c r="M34" s="83">
        <v>9361.873046875</v>
      </c>
      <c r="N34" s="83">
        <v>1398.42333984375</v>
      </c>
      <c r="O34" s="74"/>
      <c r="P34" s="84"/>
      <c r="Q34" s="84"/>
      <c r="R34" s="85"/>
      <c r="S34" s="47">
        <v>1</v>
      </c>
      <c r="T34" s="47">
        <v>1</v>
      </c>
      <c r="U34" s="48">
        <v>558</v>
      </c>
      <c r="V34" s="48">
        <v>0.121951</v>
      </c>
      <c r="W34" s="48">
        <v>0.015589</v>
      </c>
      <c r="X34" s="48">
        <v>0.024327</v>
      </c>
      <c r="Y34" s="48">
        <v>0</v>
      </c>
      <c r="Z34" s="48">
        <v>0</v>
      </c>
      <c r="AA34" s="76">
        <v>34</v>
      </c>
      <c r="AB34" s="76"/>
      <c r="AC34" s="86"/>
      <c r="AD34" s="79" t="s">
        <v>303</v>
      </c>
      <c r="AE34" s="102" t="str">
        <f>HYPERLINK("http://en.wikipedia.org/wiki/User:FunLater")</f>
        <v>http://en.wikipedia.org/wiki/User:FunLater</v>
      </c>
      <c r="AF34" s="79" t="s">
        <v>312</v>
      </c>
      <c r="AG34" s="79"/>
      <c r="AH34" s="79" t="s">
        <v>338</v>
      </c>
      <c r="AI34" s="79">
        <v>0.4034448</v>
      </c>
      <c r="AJ34" s="79">
        <v>500</v>
      </c>
      <c r="AK34" s="79"/>
      <c r="AL34" s="79" t="str">
        <f>REPLACE(INDEX(GroupVertices[Group],MATCH(Vertices[[#This Row],[Vertex]],GroupVertices[Vertex],0)),1,1,"")</f>
        <v>4</v>
      </c>
      <c r="AM34" s="47">
        <v>0</v>
      </c>
      <c r="AN34" s="48">
        <v>0</v>
      </c>
      <c r="AO34" s="47">
        <v>1</v>
      </c>
      <c r="AP34" s="48">
        <v>4.3478260869565215</v>
      </c>
      <c r="AQ34" s="47">
        <v>0</v>
      </c>
      <c r="AR34" s="48">
        <v>0</v>
      </c>
      <c r="AS34" s="47">
        <v>15</v>
      </c>
      <c r="AT34" s="48">
        <v>65.21739130434783</v>
      </c>
      <c r="AU34" s="47">
        <v>23</v>
      </c>
      <c r="AV34" s="118" t="s">
        <v>757</v>
      </c>
      <c r="AW34" s="118" t="s">
        <v>757</v>
      </c>
      <c r="AX34" s="118" t="s">
        <v>804</v>
      </c>
      <c r="AY34" s="118" t="s">
        <v>804</v>
      </c>
      <c r="AZ34" s="2"/>
    </row>
    <row r="35" spans="1:52" ht="15">
      <c r="A35" s="11" t="s">
        <v>234</v>
      </c>
      <c r="B35" s="12"/>
      <c r="C35" s="12"/>
      <c r="D35" s="81">
        <v>186.54970760233917</v>
      </c>
      <c r="E35" s="75"/>
      <c r="F35" s="100"/>
      <c r="G35" s="12"/>
      <c r="H35" s="13" t="s">
        <v>234</v>
      </c>
      <c r="I35" s="63"/>
      <c r="J35" s="63"/>
      <c r="K35" s="103" t="s">
        <v>234</v>
      </c>
      <c r="L35" s="82">
        <v>5226.222182638578</v>
      </c>
      <c r="M35" s="83">
        <v>9786.708984375</v>
      </c>
      <c r="N35" s="83">
        <v>294.08465576171875</v>
      </c>
      <c r="O35" s="74"/>
      <c r="P35" s="84"/>
      <c r="Q35" s="84"/>
      <c r="R35" s="85"/>
      <c r="S35" s="47">
        <v>1</v>
      </c>
      <c r="T35" s="47">
        <v>1</v>
      </c>
      <c r="U35" s="48">
        <v>512</v>
      </c>
      <c r="V35" s="48">
        <v>0.11396</v>
      </c>
      <c r="W35" s="48">
        <v>0.006549</v>
      </c>
      <c r="X35" s="48">
        <v>0.023598</v>
      </c>
      <c r="Y35" s="48">
        <v>0</v>
      </c>
      <c r="Z35" s="48">
        <v>0</v>
      </c>
      <c r="AA35" s="76">
        <v>35</v>
      </c>
      <c r="AB35" s="76"/>
      <c r="AC35" s="86"/>
      <c r="AD35" s="79" t="s">
        <v>303</v>
      </c>
      <c r="AE35" s="102" t="str">
        <f>HYPERLINK("http://en.wikipedia.org/wiki/User:WikiCleanerBot")</f>
        <v>http://en.wikipedia.org/wiki/User:WikiCleanerBot</v>
      </c>
      <c r="AF35" s="79" t="s">
        <v>312</v>
      </c>
      <c r="AG35" s="79"/>
      <c r="AH35" s="79" t="s">
        <v>339</v>
      </c>
      <c r="AI35" s="79">
        <v>0</v>
      </c>
      <c r="AJ35" s="79">
        <v>500</v>
      </c>
      <c r="AK35" s="79"/>
      <c r="AL35" s="79" t="str">
        <f>REPLACE(INDEX(GroupVertices[Group],MATCH(Vertices[[#This Row],[Vertex]],GroupVertices[Vertex],0)),1,1,"")</f>
        <v>4</v>
      </c>
      <c r="AM35" s="47">
        <v>0</v>
      </c>
      <c r="AN35" s="48">
        <v>0</v>
      </c>
      <c r="AO35" s="47">
        <v>1</v>
      </c>
      <c r="AP35" s="48">
        <v>3.0303030303030303</v>
      </c>
      <c r="AQ35" s="47">
        <v>0</v>
      </c>
      <c r="AR35" s="48">
        <v>0</v>
      </c>
      <c r="AS35" s="47">
        <v>24</v>
      </c>
      <c r="AT35" s="48">
        <v>72.72727272727273</v>
      </c>
      <c r="AU35" s="47">
        <v>33</v>
      </c>
      <c r="AV35" s="118" t="s">
        <v>758</v>
      </c>
      <c r="AW35" s="118" t="s">
        <v>758</v>
      </c>
      <c r="AX35" s="118" t="s">
        <v>805</v>
      </c>
      <c r="AY35" s="118" t="s">
        <v>805</v>
      </c>
      <c r="AZ35" s="2"/>
    </row>
    <row r="36" spans="1:52" ht="15">
      <c r="A36" s="11" t="s">
        <v>235</v>
      </c>
      <c r="B36" s="12"/>
      <c r="C36" s="12"/>
      <c r="D36" s="81">
        <v>175.43859649122805</v>
      </c>
      <c r="E36" s="75"/>
      <c r="F36" s="100"/>
      <c r="G36" s="12"/>
      <c r="H36" s="13" t="s">
        <v>235</v>
      </c>
      <c r="I36" s="63"/>
      <c r="J36" s="63"/>
      <c r="K36" s="103" t="s">
        <v>235</v>
      </c>
      <c r="L36" s="82">
        <v>4838.41272377087</v>
      </c>
      <c r="M36" s="83">
        <v>9248.3125</v>
      </c>
      <c r="N36" s="83">
        <v>8458.73046875</v>
      </c>
      <c r="O36" s="74"/>
      <c r="P36" s="84"/>
      <c r="Q36" s="84"/>
      <c r="R36" s="85"/>
      <c r="S36" s="47">
        <v>2</v>
      </c>
      <c r="T36" s="47">
        <v>2</v>
      </c>
      <c r="U36" s="48">
        <v>474</v>
      </c>
      <c r="V36" s="48">
        <v>0.106383</v>
      </c>
      <c r="W36" s="48">
        <v>0.003814</v>
      </c>
      <c r="X36" s="48">
        <v>0.027768</v>
      </c>
      <c r="Y36" s="48">
        <v>0</v>
      </c>
      <c r="Z36" s="48">
        <v>0</v>
      </c>
      <c r="AA36" s="76">
        <v>36</v>
      </c>
      <c r="AB36" s="76"/>
      <c r="AC36" s="86"/>
      <c r="AD36" s="79" t="s">
        <v>303</v>
      </c>
      <c r="AE36" s="79" t="s">
        <v>309</v>
      </c>
      <c r="AF36" s="79" t="s">
        <v>312</v>
      </c>
      <c r="AG36" s="79"/>
      <c r="AH36" s="79" t="s">
        <v>340</v>
      </c>
      <c r="AI36" s="79">
        <v>0.007975698</v>
      </c>
      <c r="AJ36" s="79">
        <v>500</v>
      </c>
      <c r="AK36" s="79"/>
      <c r="AL36" s="79" t="str">
        <f>REPLACE(INDEX(GroupVertices[Group],MATCH(Vertices[[#This Row],[Vertex]],GroupVertices[Vertex],0)),1,1,"")</f>
        <v>3</v>
      </c>
      <c r="AM36" s="47">
        <v>0</v>
      </c>
      <c r="AN36" s="48">
        <v>0</v>
      </c>
      <c r="AO36" s="47">
        <v>3</v>
      </c>
      <c r="AP36" s="48">
        <v>2.7522935779816513</v>
      </c>
      <c r="AQ36" s="47">
        <v>0</v>
      </c>
      <c r="AR36" s="48">
        <v>0</v>
      </c>
      <c r="AS36" s="47">
        <v>73</v>
      </c>
      <c r="AT36" s="48">
        <v>66.97247706422019</v>
      </c>
      <c r="AU36" s="47">
        <v>109</v>
      </c>
      <c r="AV36" s="118" t="s">
        <v>759</v>
      </c>
      <c r="AW36" s="118" t="s">
        <v>772</v>
      </c>
      <c r="AX36" s="118" t="s">
        <v>806</v>
      </c>
      <c r="AY36" s="118" t="s">
        <v>818</v>
      </c>
      <c r="AZ36" s="2"/>
    </row>
    <row r="37" spans="1:52" ht="15">
      <c r="A37" s="11" t="s">
        <v>236</v>
      </c>
      <c r="B37" s="12"/>
      <c r="C37" s="12"/>
      <c r="D37" s="81">
        <v>57.30994152046784</v>
      </c>
      <c r="E37" s="75"/>
      <c r="F37" s="100"/>
      <c r="G37" s="12"/>
      <c r="H37" s="13" t="s">
        <v>236</v>
      </c>
      <c r="I37" s="63"/>
      <c r="J37" s="63"/>
      <c r="K37" s="103" t="s">
        <v>236</v>
      </c>
      <c r="L37" s="82">
        <v>715.385845282618</v>
      </c>
      <c r="M37" s="83">
        <v>9852.947265625</v>
      </c>
      <c r="N37" s="83">
        <v>6857.015625</v>
      </c>
      <c r="O37" s="74"/>
      <c r="P37" s="84"/>
      <c r="Q37" s="84"/>
      <c r="R37" s="85"/>
      <c r="S37" s="47">
        <v>1</v>
      </c>
      <c r="T37" s="47">
        <v>1</v>
      </c>
      <c r="U37" s="48">
        <v>70</v>
      </c>
      <c r="V37" s="48">
        <v>0.097324</v>
      </c>
      <c r="W37" s="48">
        <v>0.001589</v>
      </c>
      <c r="X37" s="48">
        <v>0.023558</v>
      </c>
      <c r="Y37" s="48">
        <v>0</v>
      </c>
      <c r="Z37" s="48">
        <v>0</v>
      </c>
      <c r="AA37" s="76">
        <v>37</v>
      </c>
      <c r="AB37" s="76"/>
      <c r="AC37" s="86"/>
      <c r="AD37" s="79" t="s">
        <v>303</v>
      </c>
      <c r="AE37" s="102" t="str">
        <f>HYPERLINK("http://en.wikipedia.org/wiki/User:Judeinator9001")</f>
        <v>http://en.wikipedia.org/wiki/User:Judeinator9001</v>
      </c>
      <c r="AF37" s="79" t="s">
        <v>312</v>
      </c>
      <c r="AG37" s="79"/>
      <c r="AH37" s="79" t="s">
        <v>341</v>
      </c>
      <c r="AI37" s="79">
        <v>0.3786584</v>
      </c>
      <c r="AJ37" s="79">
        <v>193</v>
      </c>
      <c r="AK37" s="79"/>
      <c r="AL37" s="79" t="str">
        <f>REPLACE(INDEX(GroupVertices[Group],MATCH(Vertices[[#This Row],[Vertex]],GroupVertices[Vertex],0)),1,1,"")</f>
        <v>3</v>
      </c>
      <c r="AM37" s="47">
        <v>0</v>
      </c>
      <c r="AN37" s="48">
        <v>0</v>
      </c>
      <c r="AO37" s="47">
        <v>2</v>
      </c>
      <c r="AP37" s="48">
        <v>3.8461538461538463</v>
      </c>
      <c r="AQ37" s="47">
        <v>0</v>
      </c>
      <c r="AR37" s="48">
        <v>0</v>
      </c>
      <c r="AS37" s="47">
        <v>29</v>
      </c>
      <c r="AT37" s="48">
        <v>55.76923076923077</v>
      </c>
      <c r="AU37" s="47">
        <v>52</v>
      </c>
      <c r="AV37" s="118" t="s">
        <v>760</v>
      </c>
      <c r="AW37" s="118" t="s">
        <v>760</v>
      </c>
      <c r="AX37" s="118" t="s">
        <v>807</v>
      </c>
      <c r="AY37" s="118" t="s">
        <v>807</v>
      </c>
      <c r="AZ37" s="2"/>
    </row>
    <row r="38" spans="1:52" ht="15">
      <c r="A38" s="11" t="s">
        <v>237</v>
      </c>
      <c r="B38" s="12"/>
      <c r="C38" s="12"/>
      <c r="D38" s="81">
        <v>50</v>
      </c>
      <c r="E38" s="75"/>
      <c r="F38" s="100"/>
      <c r="G38" s="12"/>
      <c r="H38" s="13" t="s">
        <v>237</v>
      </c>
      <c r="I38" s="63"/>
      <c r="J38" s="63"/>
      <c r="K38" s="103" t="s">
        <v>237</v>
      </c>
      <c r="L38" s="82">
        <v>41.82204830186389</v>
      </c>
      <c r="M38" s="83">
        <v>8388.5537109375</v>
      </c>
      <c r="N38" s="83">
        <v>5631.78955078125</v>
      </c>
      <c r="O38" s="74"/>
      <c r="P38" s="84"/>
      <c r="Q38" s="84"/>
      <c r="R38" s="85"/>
      <c r="S38" s="47">
        <v>1</v>
      </c>
      <c r="T38" s="47">
        <v>1</v>
      </c>
      <c r="U38" s="48">
        <v>4</v>
      </c>
      <c r="V38" s="48">
        <v>0.09009</v>
      </c>
      <c r="W38" s="48">
        <v>0.000893</v>
      </c>
      <c r="X38" s="48">
        <v>0.0238</v>
      </c>
      <c r="Y38" s="48">
        <v>0</v>
      </c>
      <c r="Z38" s="48">
        <v>0</v>
      </c>
      <c r="AA38" s="76">
        <v>38</v>
      </c>
      <c r="AB38" s="76"/>
      <c r="AC38" s="86"/>
      <c r="AD38" s="79" t="s">
        <v>303</v>
      </c>
      <c r="AE38" s="102" t="str">
        <f>HYPERLINK("http://en.wikipedia.org/wiki/User:Belbury")</f>
        <v>http://en.wikipedia.org/wiki/User:Belbury</v>
      </c>
      <c r="AF38" s="79" t="s">
        <v>312</v>
      </c>
      <c r="AG38" s="79"/>
      <c r="AH38" s="79" t="s">
        <v>342</v>
      </c>
      <c r="AI38" s="79">
        <v>0.2412808</v>
      </c>
      <c r="AJ38" s="79">
        <v>500</v>
      </c>
      <c r="AK38" s="79"/>
      <c r="AL38" s="79" t="str">
        <f>REPLACE(INDEX(GroupVertices[Group],MATCH(Vertices[[#This Row],[Vertex]],GroupVertices[Vertex],0)),1,1,"")</f>
        <v>3</v>
      </c>
      <c r="AM38" s="47">
        <v>1</v>
      </c>
      <c r="AN38" s="48">
        <v>4.545454545454546</v>
      </c>
      <c r="AO38" s="47">
        <v>1</v>
      </c>
      <c r="AP38" s="48">
        <v>4.545454545454546</v>
      </c>
      <c r="AQ38" s="47">
        <v>0</v>
      </c>
      <c r="AR38" s="48">
        <v>0</v>
      </c>
      <c r="AS38" s="47">
        <v>8</v>
      </c>
      <c r="AT38" s="48">
        <v>36.36363636363637</v>
      </c>
      <c r="AU38" s="47">
        <v>22</v>
      </c>
      <c r="AV38" s="118" t="s">
        <v>761</v>
      </c>
      <c r="AW38" s="118" t="s">
        <v>761</v>
      </c>
      <c r="AX38" s="118" t="s">
        <v>808</v>
      </c>
      <c r="AY38" s="118" t="s">
        <v>808</v>
      </c>
      <c r="AZ38" s="2"/>
    </row>
    <row r="39" spans="1:52" ht="15">
      <c r="A39" s="11" t="s">
        <v>238</v>
      </c>
      <c r="B39" s="12"/>
      <c r="C39" s="12"/>
      <c r="D39" s="81">
        <v>50</v>
      </c>
      <c r="E39" s="75"/>
      <c r="F39" s="100"/>
      <c r="G39" s="12"/>
      <c r="H39" s="13" t="s">
        <v>238</v>
      </c>
      <c r="I39" s="63"/>
      <c r="J39" s="63"/>
      <c r="K39" s="103" t="s">
        <v>238</v>
      </c>
      <c r="L39" s="82">
        <v>460.2480433959687</v>
      </c>
      <c r="M39" s="83">
        <v>6887.25146484375</v>
      </c>
      <c r="N39" s="83">
        <v>6497.0859375</v>
      </c>
      <c r="O39" s="74"/>
      <c r="P39" s="84"/>
      <c r="Q39" s="84"/>
      <c r="R39" s="85"/>
      <c r="S39" s="47">
        <v>1</v>
      </c>
      <c r="T39" s="47">
        <v>2</v>
      </c>
      <c r="U39" s="48">
        <v>45</v>
      </c>
      <c r="V39" s="48">
        <v>0.090498</v>
      </c>
      <c r="W39" s="48">
        <v>0.001058</v>
      </c>
      <c r="X39" s="48">
        <v>0.026036</v>
      </c>
      <c r="Y39" s="48">
        <v>0</v>
      </c>
      <c r="Z39" s="48">
        <v>0</v>
      </c>
      <c r="AA39" s="76">
        <v>39</v>
      </c>
      <c r="AB39" s="76"/>
      <c r="AC39" s="86"/>
      <c r="AD39" s="79" t="s">
        <v>303</v>
      </c>
      <c r="AE39" s="102" t="str">
        <f>HYPERLINK("http://en.wikipedia.org/wiki/User:MrOllie")</f>
        <v>http://en.wikipedia.org/wiki/User:MrOllie</v>
      </c>
      <c r="AF39" s="79" t="s">
        <v>312</v>
      </c>
      <c r="AG39" s="79"/>
      <c r="AH39" s="79" t="s">
        <v>343</v>
      </c>
      <c r="AI39" s="79">
        <v>0.2070674</v>
      </c>
      <c r="AJ39" s="79">
        <v>500</v>
      </c>
      <c r="AK39" s="79"/>
      <c r="AL39" s="79" t="str">
        <f>REPLACE(INDEX(GroupVertices[Group],MATCH(Vertices[[#This Row],[Vertex]],GroupVertices[Vertex],0)),1,1,"")</f>
        <v>3</v>
      </c>
      <c r="AM39" s="47">
        <v>2</v>
      </c>
      <c r="AN39" s="48">
        <v>7.407407407407407</v>
      </c>
      <c r="AO39" s="47">
        <v>0</v>
      </c>
      <c r="AP39" s="48">
        <v>0</v>
      </c>
      <c r="AQ39" s="47">
        <v>0</v>
      </c>
      <c r="AR39" s="48">
        <v>0</v>
      </c>
      <c r="AS39" s="47">
        <v>15</v>
      </c>
      <c r="AT39" s="48">
        <v>55.55555555555556</v>
      </c>
      <c r="AU39" s="47">
        <v>27</v>
      </c>
      <c r="AV39" s="118" t="s">
        <v>762</v>
      </c>
      <c r="AW39" s="118" t="s">
        <v>762</v>
      </c>
      <c r="AX39" s="118" t="s">
        <v>809</v>
      </c>
      <c r="AY39" s="118" t="s">
        <v>809</v>
      </c>
      <c r="AZ39" s="2"/>
    </row>
    <row r="40" spans="1:52" ht="15">
      <c r="A40" s="11" t="s">
        <v>239</v>
      </c>
      <c r="B40" s="12"/>
      <c r="C40" s="12"/>
      <c r="D40" s="81">
        <v>66.95906432748538</v>
      </c>
      <c r="E40" s="75"/>
      <c r="F40" s="100"/>
      <c r="G40" s="12"/>
      <c r="H40" s="13" t="s">
        <v>239</v>
      </c>
      <c r="I40" s="63"/>
      <c r="J40" s="63"/>
      <c r="K40" s="103" t="s">
        <v>239</v>
      </c>
      <c r="L40" s="82">
        <v>1052.167743772995</v>
      </c>
      <c r="M40" s="83">
        <v>8106.22607421875</v>
      </c>
      <c r="N40" s="83">
        <v>7441.5556640625</v>
      </c>
      <c r="O40" s="74"/>
      <c r="P40" s="84"/>
      <c r="Q40" s="84"/>
      <c r="R40" s="85"/>
      <c r="S40" s="47">
        <v>1</v>
      </c>
      <c r="T40" s="47">
        <v>1</v>
      </c>
      <c r="U40" s="48">
        <v>103</v>
      </c>
      <c r="V40" s="48">
        <v>0.097561</v>
      </c>
      <c r="W40" s="48">
        <v>0.001645</v>
      </c>
      <c r="X40" s="48">
        <v>0.023075</v>
      </c>
      <c r="Y40" s="48">
        <v>0</v>
      </c>
      <c r="Z40" s="48">
        <v>0</v>
      </c>
      <c r="AA40" s="76">
        <v>40</v>
      </c>
      <c r="AB40" s="76"/>
      <c r="AC40" s="86"/>
      <c r="AD40" s="79" t="s">
        <v>303</v>
      </c>
      <c r="AE40" s="102" t="str">
        <f>HYPERLINK("http://en.wikipedia.org/wiki/User:Peter123x2")</f>
        <v>http://en.wikipedia.org/wiki/User:Peter123x2</v>
      </c>
      <c r="AF40" s="79" t="s">
        <v>312</v>
      </c>
      <c r="AG40" s="79"/>
      <c r="AH40" s="79" t="s">
        <v>344</v>
      </c>
      <c r="AI40" s="79">
        <v>0.4413265</v>
      </c>
      <c r="AJ40" s="79">
        <v>49</v>
      </c>
      <c r="AK40" s="79"/>
      <c r="AL40" s="79" t="str">
        <f>REPLACE(INDEX(GroupVertices[Group],MATCH(Vertices[[#This Row],[Vertex]],GroupVertices[Vertex],0)),1,1,"")</f>
        <v>3</v>
      </c>
      <c r="AM40" s="47">
        <v>1</v>
      </c>
      <c r="AN40" s="48">
        <v>6.666666666666667</v>
      </c>
      <c r="AO40" s="47">
        <v>0</v>
      </c>
      <c r="AP40" s="48">
        <v>0</v>
      </c>
      <c r="AQ40" s="47">
        <v>0</v>
      </c>
      <c r="AR40" s="48">
        <v>0</v>
      </c>
      <c r="AS40" s="47">
        <v>8</v>
      </c>
      <c r="AT40" s="48">
        <v>53.333333333333336</v>
      </c>
      <c r="AU40" s="47">
        <v>15</v>
      </c>
      <c r="AV40" s="118" t="s">
        <v>763</v>
      </c>
      <c r="AW40" s="118" t="s">
        <v>763</v>
      </c>
      <c r="AX40" s="118" t="s">
        <v>810</v>
      </c>
      <c r="AY40" s="118" t="s">
        <v>810</v>
      </c>
      <c r="AZ40" s="2"/>
    </row>
    <row r="41" spans="1:52" ht="15">
      <c r="A41" s="11" t="s">
        <v>240</v>
      </c>
      <c r="B41" s="12"/>
      <c r="C41" s="12"/>
      <c r="D41" s="81">
        <v>67.54385964912281</v>
      </c>
      <c r="E41" s="75"/>
      <c r="F41" s="100"/>
      <c r="G41" s="12"/>
      <c r="H41" s="13" t="s">
        <v>240</v>
      </c>
      <c r="I41" s="63"/>
      <c r="J41" s="63"/>
      <c r="K41" s="103" t="s">
        <v>240</v>
      </c>
      <c r="L41" s="82">
        <v>1072.578767923927</v>
      </c>
      <c r="M41" s="83">
        <v>8088.87646484375</v>
      </c>
      <c r="N41" s="83">
        <v>9786.904296875</v>
      </c>
      <c r="O41" s="74"/>
      <c r="P41" s="84"/>
      <c r="Q41" s="84"/>
      <c r="R41" s="85"/>
      <c r="S41" s="47">
        <v>1</v>
      </c>
      <c r="T41" s="47">
        <v>1</v>
      </c>
      <c r="U41" s="48">
        <v>105</v>
      </c>
      <c r="V41" s="48">
        <v>0.097324</v>
      </c>
      <c r="W41" s="48">
        <v>0.00153</v>
      </c>
      <c r="X41" s="48">
        <v>0.023595</v>
      </c>
      <c r="Y41" s="48">
        <v>0</v>
      </c>
      <c r="Z41" s="48">
        <v>0</v>
      </c>
      <c r="AA41" s="76">
        <v>41</v>
      </c>
      <c r="AB41" s="76"/>
      <c r="AC41" s="86"/>
      <c r="AD41" s="79" t="s">
        <v>303</v>
      </c>
      <c r="AE41" s="102" t="str">
        <f>HYPERLINK("http://en.wikipedia.org/wiki/User:SultanHamad")</f>
        <v>http://en.wikipedia.org/wiki/User:SultanHamad</v>
      </c>
      <c r="AF41" s="79" t="s">
        <v>312</v>
      </c>
      <c r="AG41" s="79"/>
      <c r="AH41" s="79" t="s">
        <v>345</v>
      </c>
      <c r="AI41" s="79">
        <v>0.3111111</v>
      </c>
      <c r="AJ41" s="79">
        <v>15</v>
      </c>
      <c r="AK41" s="79"/>
      <c r="AL41" s="79" t="str">
        <f>REPLACE(INDEX(GroupVertices[Group],MATCH(Vertices[[#This Row],[Vertex]],GroupVertices[Vertex],0)),1,1,"")</f>
        <v>3</v>
      </c>
      <c r="AM41" s="47">
        <v>0</v>
      </c>
      <c r="AN41" s="48">
        <v>0</v>
      </c>
      <c r="AO41" s="47">
        <v>1</v>
      </c>
      <c r="AP41" s="48">
        <v>2.3255813953488373</v>
      </c>
      <c r="AQ41" s="47">
        <v>0</v>
      </c>
      <c r="AR41" s="48">
        <v>0</v>
      </c>
      <c r="AS41" s="47">
        <v>29</v>
      </c>
      <c r="AT41" s="48">
        <v>67.44186046511628</v>
      </c>
      <c r="AU41" s="47">
        <v>43</v>
      </c>
      <c r="AV41" s="118" t="s">
        <v>764</v>
      </c>
      <c r="AW41" s="118" t="s">
        <v>764</v>
      </c>
      <c r="AX41" s="118" t="s">
        <v>811</v>
      </c>
      <c r="AY41" s="118" t="s">
        <v>811</v>
      </c>
      <c r="AZ41" s="2"/>
    </row>
    <row r="42" spans="1:52" ht="15">
      <c r="A42" s="11" t="s">
        <v>241</v>
      </c>
      <c r="B42" s="12"/>
      <c r="C42" s="12"/>
      <c r="D42" s="81">
        <v>50</v>
      </c>
      <c r="E42" s="75"/>
      <c r="F42" s="100"/>
      <c r="G42" s="12"/>
      <c r="H42" s="13" t="s">
        <v>241</v>
      </c>
      <c r="I42" s="63"/>
      <c r="J42" s="63"/>
      <c r="K42" s="103" t="s">
        <v>241</v>
      </c>
      <c r="L42" s="82">
        <v>378.60394679224095</v>
      </c>
      <c r="M42" s="83">
        <v>6255.23291015625</v>
      </c>
      <c r="N42" s="83">
        <v>9514.8642578125</v>
      </c>
      <c r="O42" s="74"/>
      <c r="P42" s="84"/>
      <c r="Q42" s="84"/>
      <c r="R42" s="85"/>
      <c r="S42" s="47">
        <v>1</v>
      </c>
      <c r="T42" s="47">
        <v>1</v>
      </c>
      <c r="U42" s="48">
        <v>37</v>
      </c>
      <c r="V42" s="48">
        <v>0.089888</v>
      </c>
      <c r="W42" s="48">
        <v>0.000718</v>
      </c>
      <c r="X42" s="48">
        <v>0.02429</v>
      </c>
      <c r="Y42" s="48">
        <v>0</v>
      </c>
      <c r="Z42" s="48">
        <v>0</v>
      </c>
      <c r="AA42" s="76">
        <v>42</v>
      </c>
      <c r="AB42" s="76"/>
      <c r="AC42" s="86"/>
      <c r="AD42" s="79" t="s">
        <v>303</v>
      </c>
      <c r="AE42" s="79" t="s">
        <v>310</v>
      </c>
      <c r="AF42" s="79" t="s">
        <v>312</v>
      </c>
      <c r="AG42" s="79"/>
      <c r="AH42" s="79" t="s">
        <v>346</v>
      </c>
      <c r="AI42" s="79">
        <v>0.2966747</v>
      </c>
      <c r="AJ42" s="79">
        <v>500</v>
      </c>
      <c r="AK42" s="79"/>
      <c r="AL42" s="79" t="str">
        <f>REPLACE(INDEX(GroupVertices[Group],MATCH(Vertices[[#This Row],[Vertex]],GroupVertices[Vertex],0)),1,1,"")</f>
        <v>3</v>
      </c>
      <c r="AM42" s="47">
        <v>0</v>
      </c>
      <c r="AN42" s="48">
        <v>0</v>
      </c>
      <c r="AO42" s="47">
        <v>0</v>
      </c>
      <c r="AP42" s="48">
        <v>0</v>
      </c>
      <c r="AQ42" s="47">
        <v>0</v>
      </c>
      <c r="AR42" s="48">
        <v>0</v>
      </c>
      <c r="AS42" s="47">
        <v>10</v>
      </c>
      <c r="AT42" s="48">
        <v>47.61904761904762</v>
      </c>
      <c r="AU42" s="47">
        <v>21</v>
      </c>
      <c r="AV42" s="118" t="s">
        <v>765</v>
      </c>
      <c r="AW42" s="118" t="s">
        <v>765</v>
      </c>
      <c r="AX42" s="118" t="s">
        <v>812</v>
      </c>
      <c r="AY42" s="118" t="s">
        <v>812</v>
      </c>
      <c r="AZ42" s="2"/>
    </row>
    <row r="43" spans="1:52" ht="15">
      <c r="A43" s="87" t="s">
        <v>242</v>
      </c>
      <c r="B43" s="88"/>
      <c r="C43" s="88"/>
      <c r="D43" s="89">
        <v>50</v>
      </c>
      <c r="E43" s="90"/>
      <c r="F43" s="101"/>
      <c r="G43" s="88"/>
      <c r="H43" s="91" t="s">
        <v>242</v>
      </c>
      <c r="I43" s="92"/>
      <c r="J43" s="92"/>
      <c r="K43" s="104" t="s">
        <v>242</v>
      </c>
      <c r="L43" s="93">
        <v>62.233072452795824</v>
      </c>
      <c r="M43" s="94">
        <v>5668.22314453125</v>
      </c>
      <c r="N43" s="94">
        <v>7796.5087890625</v>
      </c>
      <c r="O43" s="95"/>
      <c r="P43" s="96"/>
      <c r="Q43" s="96"/>
      <c r="R43" s="97"/>
      <c r="S43" s="47">
        <v>1</v>
      </c>
      <c r="T43" s="47">
        <v>1</v>
      </c>
      <c r="U43" s="48">
        <v>6</v>
      </c>
      <c r="V43" s="48">
        <v>0.083857</v>
      </c>
      <c r="W43" s="48">
        <v>0.000599</v>
      </c>
      <c r="X43" s="48">
        <v>0.023856</v>
      </c>
      <c r="Y43" s="48">
        <v>0</v>
      </c>
      <c r="Z43" s="48">
        <v>0</v>
      </c>
      <c r="AA43" s="98">
        <v>43</v>
      </c>
      <c r="AB43" s="98"/>
      <c r="AC43" s="99"/>
      <c r="AD43" s="79" t="s">
        <v>303</v>
      </c>
      <c r="AE43" s="102" t="str">
        <f>HYPERLINK("http://en.wikipedia.org/wiki/User:Charlietheking")</f>
        <v>http://en.wikipedia.org/wiki/User:Charlietheking</v>
      </c>
      <c r="AF43" s="79" t="s">
        <v>312</v>
      </c>
      <c r="AG43" s="79"/>
      <c r="AH43" s="79" t="s">
        <v>347</v>
      </c>
      <c r="AI43" s="79">
        <v>0.2686025</v>
      </c>
      <c r="AJ43" s="79">
        <v>29</v>
      </c>
      <c r="AK43" s="79"/>
      <c r="AL43" s="79" t="str">
        <f>REPLACE(INDEX(GroupVertices[Group],MATCH(Vertices[[#This Row],[Vertex]],GroupVertices[Vertex],0)),1,1,"")</f>
        <v>3</v>
      </c>
      <c r="AM43" s="47">
        <v>0</v>
      </c>
      <c r="AN43" s="48">
        <v>0</v>
      </c>
      <c r="AO43" s="47">
        <v>0</v>
      </c>
      <c r="AP43" s="48">
        <v>0</v>
      </c>
      <c r="AQ43" s="47">
        <v>0</v>
      </c>
      <c r="AR43" s="48">
        <v>0</v>
      </c>
      <c r="AS43" s="47">
        <v>13</v>
      </c>
      <c r="AT43" s="48">
        <v>54.166666666666664</v>
      </c>
      <c r="AU43" s="47">
        <v>24</v>
      </c>
      <c r="AV43" s="118" t="s">
        <v>766</v>
      </c>
      <c r="AW43" s="118" t="s">
        <v>766</v>
      </c>
      <c r="AX43" s="118" t="s">
        <v>813</v>
      </c>
      <c r="AY43" s="118" t="s">
        <v>813</v>
      </c>
      <c r="AZ43"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3"/>
    <dataValidation allowBlank="1" errorTitle="Invalid Vertex Visibility" error="You have entered an unrecognized vertex visibility.  Try selecting from the drop-down list instead." sqref="AZ3"/>
    <dataValidation allowBlank="1" showErrorMessage="1" sqref="AZ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3"/>
    <dataValidation allowBlank="1" showInputMessage="1" promptTitle="Vertex Tooltip" prompt="Enter optional text that will pop up when the mouse is hovered over the vertex." errorTitle="Invalid Vertex Image Key" sqref="K3:K4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3"/>
    <dataValidation allowBlank="1" showInputMessage="1" promptTitle="Vertex Label Fill Color" prompt="To select an optional fill color for the Label shape, right-click and select Select Color on the right-click menu." sqref="I3:I43"/>
    <dataValidation allowBlank="1" showInputMessage="1" promptTitle="Vertex Image File" prompt="Enter the path to an image file.  Hover over the column header for examples." errorTitle="Invalid Vertex Image Key" sqref="F3:F43"/>
    <dataValidation allowBlank="1" showInputMessage="1" promptTitle="Vertex Color" prompt="To select an optional vertex color, right-click and select Select Color on the right-click menu." sqref="B3:B43"/>
    <dataValidation allowBlank="1" showInputMessage="1" promptTitle="Vertex Opacity" prompt="Enter an optional vertex opacity between 0 (transparent) and 100 (opaque)." errorTitle="Invalid Vertex Opacity" error="The optional vertex opacity must be a whole number between 0 and 10." sqref="E3:E43"/>
    <dataValidation type="list" allowBlank="1" showInputMessage="1" showErrorMessage="1" promptTitle="Vertex Shape" prompt="Select an optional vertex shape." errorTitle="Invalid Vertex Shape" error="You have entered an invalid vertex shape.  Try selecting from the drop-down list instead." sqref="C3:C4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3">
      <formula1>ValidVertexLabelPositions</formula1>
    </dataValidation>
    <dataValidation allowBlank="1" showInputMessage="1" showErrorMessage="1" promptTitle="Vertex Name" prompt="Enter the name of the vertex." sqref="A3:A4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6.00390625" style="0" bestFit="1" customWidth="1"/>
    <col min="35" max="35" width="18.14062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35"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605</v>
      </c>
      <c r="Z2" s="64" t="s">
        <v>606</v>
      </c>
      <c r="AA2" s="64" t="s">
        <v>607</v>
      </c>
      <c r="AB2" s="64" t="s">
        <v>608</v>
      </c>
      <c r="AC2" s="64" t="s">
        <v>609</v>
      </c>
      <c r="AD2" s="64" t="s">
        <v>610</v>
      </c>
      <c r="AE2" s="64" t="s">
        <v>611</v>
      </c>
      <c r="AF2" s="64" t="s">
        <v>612</v>
      </c>
      <c r="AG2" s="64" t="s">
        <v>615</v>
      </c>
      <c r="AH2" s="7" t="s">
        <v>660</v>
      </c>
      <c r="AI2" s="7" t="s">
        <v>721</v>
      </c>
    </row>
    <row r="3" spans="1:35" ht="15">
      <c r="A3" s="78" t="s">
        <v>363</v>
      </c>
      <c r="B3" s="100" t="s">
        <v>368</v>
      </c>
      <c r="C3" s="100" t="s">
        <v>56</v>
      </c>
      <c r="D3" s="107"/>
      <c r="E3" s="12"/>
      <c r="F3" s="13" t="s">
        <v>820</v>
      </c>
      <c r="G3" s="74"/>
      <c r="H3" s="74"/>
      <c r="I3" s="108">
        <v>3</v>
      </c>
      <c r="J3" s="60"/>
      <c r="K3" s="47">
        <v>13</v>
      </c>
      <c r="L3" s="47">
        <v>13</v>
      </c>
      <c r="M3" s="47">
        <v>0</v>
      </c>
      <c r="N3" s="47">
        <v>13</v>
      </c>
      <c r="O3" s="47">
        <v>1</v>
      </c>
      <c r="P3" s="48">
        <v>0</v>
      </c>
      <c r="Q3" s="48">
        <v>0</v>
      </c>
      <c r="R3" s="47">
        <v>1</v>
      </c>
      <c r="S3" s="47">
        <v>0</v>
      </c>
      <c r="T3" s="47">
        <v>13</v>
      </c>
      <c r="U3" s="47">
        <v>13</v>
      </c>
      <c r="V3" s="47">
        <v>12</v>
      </c>
      <c r="W3" s="48">
        <v>4.307692</v>
      </c>
      <c r="X3" s="48">
        <v>0.07692307692307693</v>
      </c>
      <c r="Y3" s="47">
        <v>2</v>
      </c>
      <c r="Z3" s="48">
        <v>0.8163265306122449</v>
      </c>
      <c r="AA3" s="47">
        <v>13</v>
      </c>
      <c r="AB3" s="48">
        <v>5.3061224489795915</v>
      </c>
      <c r="AC3" s="47">
        <v>0</v>
      </c>
      <c r="AD3" s="48">
        <v>0</v>
      </c>
      <c r="AE3" s="47">
        <v>119</v>
      </c>
      <c r="AF3" s="48">
        <v>48.57142857142857</v>
      </c>
      <c r="AG3" s="47">
        <v>245</v>
      </c>
      <c r="AH3" s="109" t="s">
        <v>661</v>
      </c>
      <c r="AI3" s="109" t="s">
        <v>722</v>
      </c>
    </row>
    <row r="4" spans="1:35" ht="15">
      <c r="A4" s="78" t="s">
        <v>364</v>
      </c>
      <c r="B4" s="100" t="s">
        <v>369</v>
      </c>
      <c r="C4" s="100" t="s">
        <v>56</v>
      </c>
      <c r="D4" s="107"/>
      <c r="E4" s="12"/>
      <c r="F4" s="13" t="s">
        <v>821</v>
      </c>
      <c r="G4" s="74"/>
      <c r="H4" s="74"/>
      <c r="I4" s="108">
        <v>4</v>
      </c>
      <c r="J4" s="76"/>
      <c r="K4" s="47">
        <v>10</v>
      </c>
      <c r="L4" s="47">
        <v>13</v>
      </c>
      <c r="M4" s="47">
        <v>0</v>
      </c>
      <c r="N4" s="47">
        <v>13</v>
      </c>
      <c r="O4" s="47">
        <v>1</v>
      </c>
      <c r="P4" s="48">
        <v>0.09090909090909091</v>
      </c>
      <c r="Q4" s="48">
        <v>0.16666666666666666</v>
      </c>
      <c r="R4" s="47">
        <v>1</v>
      </c>
      <c r="S4" s="47">
        <v>0</v>
      </c>
      <c r="T4" s="47">
        <v>10</v>
      </c>
      <c r="U4" s="47">
        <v>13</v>
      </c>
      <c r="V4" s="47">
        <v>6</v>
      </c>
      <c r="W4" s="48">
        <v>2.18</v>
      </c>
      <c r="X4" s="48">
        <v>0.13333333333333333</v>
      </c>
      <c r="Y4" s="47">
        <v>7</v>
      </c>
      <c r="Z4" s="48">
        <v>2.0833333333333335</v>
      </c>
      <c r="AA4" s="47">
        <v>6</v>
      </c>
      <c r="AB4" s="48">
        <v>1.7857142857142858</v>
      </c>
      <c r="AC4" s="47">
        <v>0</v>
      </c>
      <c r="AD4" s="48">
        <v>0</v>
      </c>
      <c r="AE4" s="47">
        <v>198</v>
      </c>
      <c r="AF4" s="48">
        <v>58.92857142857143</v>
      </c>
      <c r="AG4" s="47">
        <v>336</v>
      </c>
      <c r="AH4" s="109" t="s">
        <v>662</v>
      </c>
      <c r="AI4" s="109" t="s">
        <v>723</v>
      </c>
    </row>
    <row r="5" spans="1:35" ht="15">
      <c r="A5" s="78" t="s">
        <v>365</v>
      </c>
      <c r="B5" s="100" t="s">
        <v>370</v>
      </c>
      <c r="C5" s="100" t="s">
        <v>56</v>
      </c>
      <c r="D5" s="107"/>
      <c r="E5" s="12"/>
      <c r="F5" s="13" t="s">
        <v>822</v>
      </c>
      <c r="G5" s="74"/>
      <c r="H5" s="74"/>
      <c r="I5" s="108">
        <v>5</v>
      </c>
      <c r="J5" s="76"/>
      <c r="K5" s="47">
        <v>8</v>
      </c>
      <c r="L5" s="47">
        <v>9</v>
      </c>
      <c r="M5" s="47">
        <v>0</v>
      </c>
      <c r="N5" s="47">
        <v>9</v>
      </c>
      <c r="O5" s="47">
        <v>0</v>
      </c>
      <c r="P5" s="48">
        <v>0</v>
      </c>
      <c r="Q5" s="48">
        <v>0</v>
      </c>
      <c r="R5" s="47">
        <v>1</v>
      </c>
      <c r="S5" s="47">
        <v>0</v>
      </c>
      <c r="T5" s="47">
        <v>8</v>
      </c>
      <c r="U5" s="47">
        <v>9</v>
      </c>
      <c r="V5" s="47">
        <v>3</v>
      </c>
      <c r="W5" s="48">
        <v>1.6875</v>
      </c>
      <c r="X5" s="48">
        <v>0.16071428571428573</v>
      </c>
      <c r="Y5" s="47">
        <v>4</v>
      </c>
      <c r="Z5" s="48">
        <v>1.2779552715654952</v>
      </c>
      <c r="AA5" s="47">
        <v>7</v>
      </c>
      <c r="AB5" s="48">
        <v>2.236421725239617</v>
      </c>
      <c r="AC5" s="47">
        <v>0</v>
      </c>
      <c r="AD5" s="48">
        <v>0</v>
      </c>
      <c r="AE5" s="47">
        <v>185</v>
      </c>
      <c r="AF5" s="48">
        <v>59.105431309904155</v>
      </c>
      <c r="AG5" s="47">
        <v>313</v>
      </c>
      <c r="AH5" s="109" t="s">
        <v>663</v>
      </c>
      <c r="AI5" s="109" t="s">
        <v>724</v>
      </c>
    </row>
    <row r="6" spans="1:35" ht="15">
      <c r="A6" s="78" t="s">
        <v>366</v>
      </c>
      <c r="B6" s="100" t="s">
        <v>371</v>
      </c>
      <c r="C6" s="100" t="s">
        <v>56</v>
      </c>
      <c r="D6" s="107"/>
      <c r="E6" s="12"/>
      <c r="F6" s="13" t="s">
        <v>823</v>
      </c>
      <c r="G6" s="74"/>
      <c r="H6" s="74"/>
      <c r="I6" s="108">
        <v>6</v>
      </c>
      <c r="J6" s="76"/>
      <c r="K6" s="47">
        <v>5</v>
      </c>
      <c r="L6" s="47">
        <v>5</v>
      </c>
      <c r="M6" s="47">
        <v>0</v>
      </c>
      <c r="N6" s="47">
        <v>5</v>
      </c>
      <c r="O6" s="47">
        <v>1</v>
      </c>
      <c r="P6" s="48">
        <v>0</v>
      </c>
      <c r="Q6" s="48">
        <v>0</v>
      </c>
      <c r="R6" s="47">
        <v>1</v>
      </c>
      <c r="S6" s="47">
        <v>0</v>
      </c>
      <c r="T6" s="47">
        <v>5</v>
      </c>
      <c r="U6" s="47">
        <v>5</v>
      </c>
      <c r="V6" s="47">
        <v>4</v>
      </c>
      <c r="W6" s="48">
        <v>1.6</v>
      </c>
      <c r="X6" s="48">
        <v>0.2</v>
      </c>
      <c r="Y6" s="47">
        <v>1</v>
      </c>
      <c r="Z6" s="48">
        <v>0.5847953216374269</v>
      </c>
      <c r="AA6" s="47">
        <v>8</v>
      </c>
      <c r="AB6" s="48">
        <v>4.678362573099415</v>
      </c>
      <c r="AC6" s="47">
        <v>0</v>
      </c>
      <c r="AD6" s="48">
        <v>0</v>
      </c>
      <c r="AE6" s="47">
        <v>107</v>
      </c>
      <c r="AF6" s="48">
        <v>62.57309941520468</v>
      </c>
      <c r="AG6" s="47">
        <v>171</v>
      </c>
      <c r="AH6" s="109" t="s">
        <v>664</v>
      </c>
      <c r="AI6" s="109" t="s">
        <v>725</v>
      </c>
    </row>
    <row r="7" spans="1:35" ht="15">
      <c r="A7" s="78" t="s">
        <v>367</v>
      </c>
      <c r="B7" s="100" t="s">
        <v>372</v>
      </c>
      <c r="C7" s="100" t="s">
        <v>56</v>
      </c>
      <c r="D7" s="107"/>
      <c r="E7" s="12"/>
      <c r="F7" s="13" t="s">
        <v>824</v>
      </c>
      <c r="G7" s="74"/>
      <c r="H7" s="74"/>
      <c r="I7" s="108">
        <v>7</v>
      </c>
      <c r="J7" s="76"/>
      <c r="K7" s="47">
        <v>5</v>
      </c>
      <c r="L7" s="47">
        <v>4</v>
      </c>
      <c r="M7" s="47">
        <v>0</v>
      </c>
      <c r="N7" s="47">
        <v>4</v>
      </c>
      <c r="O7" s="47">
        <v>0</v>
      </c>
      <c r="P7" s="48">
        <v>0</v>
      </c>
      <c r="Q7" s="48">
        <v>0</v>
      </c>
      <c r="R7" s="47">
        <v>1</v>
      </c>
      <c r="S7" s="47">
        <v>0</v>
      </c>
      <c r="T7" s="47">
        <v>5</v>
      </c>
      <c r="U7" s="47">
        <v>4</v>
      </c>
      <c r="V7" s="47">
        <v>4</v>
      </c>
      <c r="W7" s="48">
        <v>1.6</v>
      </c>
      <c r="X7" s="48">
        <v>0.2</v>
      </c>
      <c r="Y7" s="47">
        <v>8</v>
      </c>
      <c r="Z7" s="48">
        <v>7.920792079207921</v>
      </c>
      <c r="AA7" s="47">
        <v>0</v>
      </c>
      <c r="AB7" s="48">
        <v>0</v>
      </c>
      <c r="AC7" s="47">
        <v>0</v>
      </c>
      <c r="AD7" s="48">
        <v>0</v>
      </c>
      <c r="AE7" s="47">
        <v>41</v>
      </c>
      <c r="AF7" s="48">
        <v>40.59405940594059</v>
      </c>
      <c r="AG7" s="47">
        <v>101</v>
      </c>
      <c r="AH7" s="109" t="s">
        <v>665</v>
      </c>
      <c r="AI7" s="109" t="s">
        <v>726</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9" t="s">
        <v>363</v>
      </c>
      <c r="B2" s="109" t="s">
        <v>214</v>
      </c>
      <c r="C2" s="79">
        <f>VLOOKUP(GroupVertices[[#This Row],[Vertex]],Vertices[],MATCH("ID",Vertices[[#Headers],[Vertex]:[Top Word Pairs in Edit Comment by Salience]],0),FALSE)</f>
        <v>15</v>
      </c>
    </row>
    <row r="3" spans="1:3" ht="15">
      <c r="A3" s="80" t="s">
        <v>363</v>
      </c>
      <c r="B3" s="109" t="s">
        <v>213</v>
      </c>
      <c r="C3" s="79">
        <f>VLOOKUP(GroupVertices[[#This Row],[Vertex]],Vertices[],MATCH("ID",Vertices[[#Headers],[Vertex]:[Top Word Pairs in Edit Comment by Salience]],0),FALSE)</f>
        <v>14</v>
      </c>
    </row>
    <row r="4" spans="1:3" ht="15">
      <c r="A4" s="80" t="s">
        <v>363</v>
      </c>
      <c r="B4" s="109" t="s">
        <v>212</v>
      </c>
      <c r="C4" s="79">
        <f>VLOOKUP(GroupVertices[[#This Row],[Vertex]],Vertices[],MATCH("ID",Vertices[[#Headers],[Vertex]:[Top Word Pairs in Edit Comment by Salience]],0),FALSE)</f>
        <v>13</v>
      </c>
    </row>
    <row r="5" spans="1:3" ht="15">
      <c r="A5" s="80" t="s">
        <v>363</v>
      </c>
      <c r="B5" s="109" t="s">
        <v>211</v>
      </c>
      <c r="C5" s="79">
        <f>VLOOKUP(GroupVertices[[#This Row],[Vertex]],Vertices[],MATCH("ID",Vertices[[#Headers],[Vertex]:[Top Word Pairs in Edit Comment by Salience]],0),FALSE)</f>
        <v>12</v>
      </c>
    </row>
    <row r="6" spans="1:3" ht="15">
      <c r="A6" s="80" t="s">
        <v>363</v>
      </c>
      <c r="B6" s="109" t="s">
        <v>210</v>
      </c>
      <c r="C6" s="79">
        <f>VLOOKUP(GroupVertices[[#This Row],[Vertex]],Vertices[],MATCH("ID",Vertices[[#Headers],[Vertex]:[Top Word Pairs in Edit Comment by Salience]],0),FALSE)</f>
        <v>11</v>
      </c>
    </row>
    <row r="7" spans="1:3" ht="15">
      <c r="A7" s="80" t="s">
        <v>363</v>
      </c>
      <c r="B7" s="109" t="s">
        <v>209</v>
      </c>
      <c r="C7" s="79">
        <f>VLOOKUP(GroupVertices[[#This Row],[Vertex]],Vertices[],MATCH("ID",Vertices[[#Headers],[Vertex]:[Top Word Pairs in Edit Comment by Salience]],0),FALSE)</f>
        <v>10</v>
      </c>
    </row>
    <row r="8" spans="1:3" ht="15">
      <c r="A8" s="80" t="s">
        <v>363</v>
      </c>
      <c r="B8" s="109" t="s">
        <v>208</v>
      </c>
      <c r="C8" s="79">
        <f>VLOOKUP(GroupVertices[[#This Row],[Vertex]],Vertices[],MATCH("ID",Vertices[[#Headers],[Vertex]:[Top Word Pairs in Edit Comment by Salience]],0),FALSE)</f>
        <v>9</v>
      </c>
    </row>
    <row r="9" spans="1:3" ht="15">
      <c r="A9" s="80" t="s">
        <v>363</v>
      </c>
      <c r="B9" s="109" t="s">
        <v>207</v>
      </c>
      <c r="C9" s="79">
        <f>VLOOKUP(GroupVertices[[#This Row],[Vertex]],Vertices[],MATCH("ID",Vertices[[#Headers],[Vertex]:[Top Word Pairs in Edit Comment by Salience]],0),FALSE)</f>
        <v>8</v>
      </c>
    </row>
    <row r="10" spans="1:3" ht="15">
      <c r="A10" s="80" t="s">
        <v>363</v>
      </c>
      <c r="B10" s="109" t="s">
        <v>206</v>
      </c>
      <c r="C10" s="79">
        <f>VLOOKUP(GroupVertices[[#This Row],[Vertex]],Vertices[],MATCH("ID",Vertices[[#Headers],[Vertex]:[Top Word Pairs in Edit Comment by Salience]],0),FALSE)</f>
        <v>7</v>
      </c>
    </row>
    <row r="11" spans="1:3" ht="15">
      <c r="A11" s="80" t="s">
        <v>363</v>
      </c>
      <c r="B11" s="109" t="s">
        <v>205</v>
      </c>
      <c r="C11" s="79">
        <f>VLOOKUP(GroupVertices[[#This Row],[Vertex]],Vertices[],MATCH("ID",Vertices[[#Headers],[Vertex]:[Top Word Pairs in Edit Comment by Salience]],0),FALSE)</f>
        <v>6</v>
      </c>
    </row>
    <row r="12" spans="1:3" ht="15">
      <c r="A12" s="80" t="s">
        <v>363</v>
      </c>
      <c r="B12" s="109" t="s">
        <v>204</v>
      </c>
      <c r="C12" s="79">
        <f>VLOOKUP(GroupVertices[[#This Row],[Vertex]],Vertices[],MATCH("ID",Vertices[[#Headers],[Vertex]:[Top Word Pairs in Edit Comment by Salience]],0),FALSE)</f>
        <v>5</v>
      </c>
    </row>
    <row r="13" spans="1:3" ht="15">
      <c r="A13" s="80" t="s">
        <v>363</v>
      </c>
      <c r="B13" s="109" t="s">
        <v>243</v>
      </c>
      <c r="C13" s="79">
        <f>VLOOKUP(GroupVertices[[#This Row],[Vertex]],Vertices[],MATCH("ID",Vertices[[#Headers],[Vertex]:[Top Word Pairs in Edit Comment by Salience]],0),FALSE)</f>
        <v>3</v>
      </c>
    </row>
    <row r="14" spans="1:3" ht="15">
      <c r="A14" s="80" t="s">
        <v>363</v>
      </c>
      <c r="B14" s="109" t="s">
        <v>244</v>
      </c>
      <c r="C14" s="79">
        <f>VLOOKUP(GroupVertices[[#This Row],[Vertex]],Vertices[],MATCH("ID",Vertices[[#Headers],[Vertex]:[Top Word Pairs in Edit Comment by Salience]],0),FALSE)</f>
        <v>4</v>
      </c>
    </row>
    <row r="15" spans="1:3" ht="15">
      <c r="A15" s="80" t="s">
        <v>364</v>
      </c>
      <c r="B15" s="109" t="s">
        <v>224</v>
      </c>
      <c r="C15" s="79">
        <f>VLOOKUP(GroupVertices[[#This Row],[Vertex]],Vertices[],MATCH("ID",Vertices[[#Headers],[Vertex]:[Top Word Pairs in Edit Comment by Salience]],0),FALSE)</f>
        <v>25</v>
      </c>
    </row>
    <row r="16" spans="1:3" ht="15">
      <c r="A16" s="80" t="s">
        <v>364</v>
      </c>
      <c r="B16" s="109" t="s">
        <v>228</v>
      </c>
      <c r="C16" s="79">
        <f>VLOOKUP(GroupVertices[[#This Row],[Vertex]],Vertices[],MATCH("ID",Vertices[[#Headers],[Vertex]:[Top Word Pairs in Edit Comment by Salience]],0),FALSE)</f>
        <v>29</v>
      </c>
    </row>
    <row r="17" spans="1:3" ht="15">
      <c r="A17" s="80" t="s">
        <v>364</v>
      </c>
      <c r="B17" s="109" t="s">
        <v>229</v>
      </c>
      <c r="C17" s="79">
        <f>VLOOKUP(GroupVertices[[#This Row],[Vertex]],Vertices[],MATCH("ID",Vertices[[#Headers],[Vertex]:[Top Word Pairs in Edit Comment by Salience]],0),FALSE)</f>
        <v>30</v>
      </c>
    </row>
    <row r="18" spans="1:3" ht="15">
      <c r="A18" s="80" t="s">
        <v>364</v>
      </c>
      <c r="B18" s="109" t="s">
        <v>227</v>
      </c>
      <c r="C18" s="79">
        <f>VLOOKUP(GroupVertices[[#This Row],[Vertex]],Vertices[],MATCH("ID",Vertices[[#Headers],[Vertex]:[Top Word Pairs in Edit Comment by Salience]],0),FALSE)</f>
        <v>28</v>
      </c>
    </row>
    <row r="19" spans="1:3" ht="15">
      <c r="A19" s="80" t="s">
        <v>364</v>
      </c>
      <c r="B19" s="109" t="s">
        <v>226</v>
      </c>
      <c r="C19" s="79">
        <f>VLOOKUP(GroupVertices[[#This Row],[Vertex]],Vertices[],MATCH("ID",Vertices[[#Headers],[Vertex]:[Top Word Pairs in Edit Comment by Salience]],0),FALSE)</f>
        <v>27</v>
      </c>
    </row>
    <row r="20" spans="1:3" ht="15">
      <c r="A20" s="80" t="s">
        <v>364</v>
      </c>
      <c r="B20" s="109" t="s">
        <v>217</v>
      </c>
      <c r="C20" s="79">
        <f>VLOOKUP(GroupVertices[[#This Row],[Vertex]],Vertices[],MATCH("ID",Vertices[[#Headers],[Vertex]:[Top Word Pairs in Edit Comment by Salience]],0),FALSE)</f>
        <v>18</v>
      </c>
    </row>
    <row r="21" spans="1:3" ht="15">
      <c r="A21" s="80" t="s">
        <v>364</v>
      </c>
      <c r="B21" s="109" t="s">
        <v>225</v>
      </c>
      <c r="C21" s="79">
        <f>VLOOKUP(GroupVertices[[#This Row],[Vertex]],Vertices[],MATCH("ID",Vertices[[#Headers],[Vertex]:[Top Word Pairs in Edit Comment by Salience]],0),FALSE)</f>
        <v>26</v>
      </c>
    </row>
    <row r="22" spans="1:3" ht="15">
      <c r="A22" s="80" t="s">
        <v>364</v>
      </c>
      <c r="B22" s="109" t="s">
        <v>223</v>
      </c>
      <c r="C22" s="79">
        <f>VLOOKUP(GroupVertices[[#This Row],[Vertex]],Vertices[],MATCH("ID",Vertices[[#Headers],[Vertex]:[Top Word Pairs in Edit Comment by Salience]],0),FALSE)</f>
        <v>24</v>
      </c>
    </row>
    <row r="23" spans="1:3" ht="15">
      <c r="A23" s="80" t="s">
        <v>364</v>
      </c>
      <c r="B23" s="109" t="s">
        <v>216</v>
      </c>
      <c r="C23" s="79">
        <f>VLOOKUP(GroupVertices[[#This Row],[Vertex]],Vertices[],MATCH("ID",Vertices[[#Headers],[Vertex]:[Top Word Pairs in Edit Comment by Salience]],0),FALSE)</f>
        <v>17</v>
      </c>
    </row>
    <row r="24" spans="1:3" ht="15">
      <c r="A24" s="80" t="s">
        <v>364</v>
      </c>
      <c r="B24" s="109" t="s">
        <v>215</v>
      </c>
      <c r="C24" s="79">
        <f>VLOOKUP(GroupVertices[[#This Row],[Vertex]],Vertices[],MATCH("ID",Vertices[[#Headers],[Vertex]:[Top Word Pairs in Edit Comment by Salience]],0),FALSE)</f>
        <v>16</v>
      </c>
    </row>
    <row r="25" spans="1:3" ht="15">
      <c r="A25" s="80" t="s">
        <v>365</v>
      </c>
      <c r="B25" s="109" t="s">
        <v>238</v>
      </c>
      <c r="C25" s="79">
        <f>VLOOKUP(GroupVertices[[#This Row],[Vertex]],Vertices[],MATCH("ID",Vertices[[#Headers],[Vertex]:[Top Word Pairs in Edit Comment by Salience]],0),FALSE)</f>
        <v>39</v>
      </c>
    </row>
    <row r="26" spans="1:3" ht="15">
      <c r="A26" s="80" t="s">
        <v>365</v>
      </c>
      <c r="B26" s="109" t="s">
        <v>242</v>
      </c>
      <c r="C26" s="79">
        <f>VLOOKUP(GroupVertices[[#This Row],[Vertex]],Vertices[],MATCH("ID",Vertices[[#Headers],[Vertex]:[Top Word Pairs in Edit Comment by Salience]],0),FALSE)</f>
        <v>43</v>
      </c>
    </row>
    <row r="27" spans="1:3" ht="15">
      <c r="A27" s="80" t="s">
        <v>365</v>
      </c>
      <c r="B27" s="109" t="s">
        <v>241</v>
      </c>
      <c r="C27" s="79">
        <f>VLOOKUP(GroupVertices[[#This Row],[Vertex]],Vertices[],MATCH("ID",Vertices[[#Headers],[Vertex]:[Top Word Pairs in Edit Comment by Salience]],0),FALSE)</f>
        <v>42</v>
      </c>
    </row>
    <row r="28" spans="1:3" ht="15">
      <c r="A28" s="80" t="s">
        <v>365</v>
      </c>
      <c r="B28" s="109" t="s">
        <v>240</v>
      </c>
      <c r="C28" s="79">
        <f>VLOOKUP(GroupVertices[[#This Row],[Vertex]],Vertices[],MATCH("ID",Vertices[[#Headers],[Vertex]:[Top Word Pairs in Edit Comment by Salience]],0),FALSE)</f>
        <v>41</v>
      </c>
    </row>
    <row r="29" spans="1:3" ht="15">
      <c r="A29" s="80" t="s">
        <v>365</v>
      </c>
      <c r="B29" s="109" t="s">
        <v>235</v>
      </c>
      <c r="C29" s="79">
        <f>VLOOKUP(GroupVertices[[#This Row],[Vertex]],Vertices[],MATCH("ID",Vertices[[#Headers],[Vertex]:[Top Word Pairs in Edit Comment by Salience]],0),FALSE)</f>
        <v>36</v>
      </c>
    </row>
    <row r="30" spans="1:3" ht="15">
      <c r="A30" s="80" t="s">
        <v>365</v>
      </c>
      <c r="B30" s="109" t="s">
        <v>239</v>
      </c>
      <c r="C30" s="79">
        <f>VLOOKUP(GroupVertices[[#This Row],[Vertex]],Vertices[],MATCH("ID",Vertices[[#Headers],[Vertex]:[Top Word Pairs in Edit Comment by Salience]],0),FALSE)</f>
        <v>40</v>
      </c>
    </row>
    <row r="31" spans="1:3" ht="15">
      <c r="A31" s="80" t="s">
        <v>365</v>
      </c>
      <c r="B31" s="109" t="s">
        <v>237</v>
      </c>
      <c r="C31" s="79">
        <f>VLOOKUP(GroupVertices[[#This Row],[Vertex]],Vertices[],MATCH("ID",Vertices[[#Headers],[Vertex]:[Top Word Pairs in Edit Comment by Salience]],0),FALSE)</f>
        <v>38</v>
      </c>
    </row>
    <row r="32" spans="1:3" ht="15">
      <c r="A32" s="80" t="s">
        <v>365</v>
      </c>
      <c r="B32" s="109" t="s">
        <v>236</v>
      </c>
      <c r="C32" s="79">
        <f>VLOOKUP(GroupVertices[[#This Row],[Vertex]],Vertices[],MATCH("ID",Vertices[[#Headers],[Vertex]:[Top Word Pairs in Edit Comment by Salience]],0),FALSE)</f>
        <v>37</v>
      </c>
    </row>
    <row r="33" spans="1:3" ht="15">
      <c r="A33" s="80" t="s">
        <v>366</v>
      </c>
      <c r="B33" s="109" t="s">
        <v>234</v>
      </c>
      <c r="C33" s="79">
        <f>VLOOKUP(GroupVertices[[#This Row],[Vertex]],Vertices[],MATCH("ID",Vertices[[#Headers],[Vertex]:[Top Word Pairs in Edit Comment by Salience]],0),FALSE)</f>
        <v>35</v>
      </c>
    </row>
    <row r="34" spans="1:3" ht="15">
      <c r="A34" s="80" t="s">
        <v>366</v>
      </c>
      <c r="B34" s="109" t="s">
        <v>233</v>
      </c>
      <c r="C34" s="79">
        <f>VLOOKUP(GroupVertices[[#This Row],[Vertex]],Vertices[],MATCH("ID",Vertices[[#Headers],[Vertex]:[Top Word Pairs in Edit Comment by Salience]],0),FALSE)</f>
        <v>34</v>
      </c>
    </row>
    <row r="35" spans="1:3" ht="15">
      <c r="A35" s="80" t="s">
        <v>366</v>
      </c>
      <c r="B35" s="109" t="s">
        <v>232</v>
      </c>
      <c r="C35" s="79">
        <f>VLOOKUP(GroupVertices[[#This Row],[Vertex]],Vertices[],MATCH("ID",Vertices[[#Headers],[Vertex]:[Top Word Pairs in Edit Comment by Salience]],0),FALSE)</f>
        <v>33</v>
      </c>
    </row>
    <row r="36" spans="1:3" ht="15">
      <c r="A36" s="80" t="s">
        <v>366</v>
      </c>
      <c r="B36" s="109" t="s">
        <v>231</v>
      </c>
      <c r="C36" s="79">
        <f>VLOOKUP(GroupVertices[[#This Row],[Vertex]],Vertices[],MATCH("ID",Vertices[[#Headers],[Vertex]:[Top Word Pairs in Edit Comment by Salience]],0),FALSE)</f>
        <v>32</v>
      </c>
    </row>
    <row r="37" spans="1:3" ht="15">
      <c r="A37" s="80" t="s">
        <v>366</v>
      </c>
      <c r="B37" s="109" t="s">
        <v>230</v>
      </c>
      <c r="C37" s="79">
        <f>VLOOKUP(GroupVertices[[#This Row],[Vertex]],Vertices[],MATCH("ID",Vertices[[#Headers],[Vertex]:[Top Word Pairs in Edit Comment by Salience]],0),FALSE)</f>
        <v>31</v>
      </c>
    </row>
    <row r="38" spans="1:3" ht="15">
      <c r="A38" s="80" t="s">
        <v>367</v>
      </c>
      <c r="B38" s="109" t="s">
        <v>222</v>
      </c>
      <c r="C38" s="79">
        <f>VLOOKUP(GroupVertices[[#This Row],[Vertex]],Vertices[],MATCH("ID",Vertices[[#Headers],[Vertex]:[Top Word Pairs in Edit Comment by Salience]],0),FALSE)</f>
        <v>23</v>
      </c>
    </row>
    <row r="39" spans="1:3" ht="15">
      <c r="A39" s="80" t="s">
        <v>367</v>
      </c>
      <c r="B39" s="109" t="s">
        <v>221</v>
      </c>
      <c r="C39" s="79">
        <f>VLOOKUP(GroupVertices[[#This Row],[Vertex]],Vertices[],MATCH("ID",Vertices[[#Headers],[Vertex]:[Top Word Pairs in Edit Comment by Salience]],0),FALSE)</f>
        <v>22</v>
      </c>
    </row>
    <row r="40" spans="1:3" ht="15">
      <c r="A40" s="80" t="s">
        <v>367</v>
      </c>
      <c r="B40" s="109" t="s">
        <v>220</v>
      </c>
      <c r="C40" s="79">
        <f>VLOOKUP(GroupVertices[[#This Row],[Vertex]],Vertices[],MATCH("ID",Vertices[[#Headers],[Vertex]:[Top Word Pairs in Edit Comment by Salience]],0),FALSE)</f>
        <v>21</v>
      </c>
    </row>
    <row r="41" spans="1:3" ht="15">
      <c r="A41" s="80" t="s">
        <v>367</v>
      </c>
      <c r="B41" s="109" t="s">
        <v>219</v>
      </c>
      <c r="C41" s="79">
        <f>VLOOKUP(GroupVertices[[#This Row],[Vertex]],Vertices[],MATCH("ID",Vertices[[#Headers],[Vertex]:[Top Word Pairs in Edit Comment by Salience]],0),FALSE)</f>
        <v>20</v>
      </c>
    </row>
    <row r="42" spans="1:3" ht="15">
      <c r="A42" s="80" t="s">
        <v>367</v>
      </c>
      <c r="B42" s="109" t="s">
        <v>218</v>
      </c>
      <c r="C42" s="79">
        <f>VLOOKUP(GroupVertices[[#This Row],[Vertex]],Vertices[],MATCH("ID",Vertices[[#Headers],[Vertex]:[Top Word Pairs in Edit Comment by Salience]],0),FALSE)</f>
        <v>19</v>
      </c>
    </row>
  </sheetData>
  <dataValidations count="3" xWindow="58" yWindow="226">
    <dataValidation allowBlank="1" showInputMessage="1" showErrorMessage="1" promptTitle="Group Name" prompt="Enter the name of the group.  The group name must also be entered on the Groups worksheet." sqref="A2:A42"/>
    <dataValidation allowBlank="1" showInputMessage="1" showErrorMessage="1" promptTitle="Vertex Name" prompt="Enter the name of a vertex to include in the group." sqref="B2:B42"/>
    <dataValidation allowBlank="1" showInputMessage="1" promptTitle="Vertex ID" prompt="This is the value of the hidden ID cell in the Vertices worksheet.  It gets filled in by the items on the NodeXL, Analysis, Groups menu." sqref="C2:C4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75" thickTop="1">
      <c r="A2" s="32" t="s">
        <v>619</v>
      </c>
      <c r="B2" s="32" t="s">
        <v>195</v>
      </c>
      <c r="D2" s="30">
        <f>MIN(Vertices[Degree])</f>
        <v>0</v>
      </c>
      <c r="E2">
        <f>COUNTIF(Vertices[Degree],"&gt;= "&amp;D2)-COUNTIF(Vertices[Degree],"&gt;="&amp;D3)</f>
        <v>0</v>
      </c>
      <c r="F2" s="35">
        <f>MIN(Vertices[In-Degree])</f>
        <v>1</v>
      </c>
      <c r="G2" s="36">
        <f>COUNTIF(Vertices[In-Degree],"&gt;= "&amp;F2)-COUNTIF(Vertices[In-Degree],"&gt;="&amp;F3)</f>
        <v>35</v>
      </c>
      <c r="H2" s="35">
        <f>MIN(Vertices[Out-Degree])</f>
        <v>0</v>
      </c>
      <c r="I2" s="36">
        <f>COUNTIF(Vertices[Out-Degree],"&gt;= "&amp;H2)-COUNTIF(Vertices[Out-Degree],"&gt;="&amp;H3)</f>
        <v>1</v>
      </c>
      <c r="J2" s="35">
        <f>MIN(Vertices[Betweenness Centrality])</f>
        <v>0</v>
      </c>
      <c r="K2" s="36">
        <f>COUNTIF(Vertices[Betweenness Centrality],"&gt;= "&amp;J2)-COUNTIF(Vertices[Betweenness Centrality],"&gt;="&amp;J3)</f>
        <v>5</v>
      </c>
      <c r="L2" s="35">
        <f>MIN(Vertices[Closeness Centrality])</f>
        <v>0.06462</v>
      </c>
      <c r="M2" s="36">
        <f>COUNTIF(Vertices[Closeness Centrality],"&gt;= "&amp;L2)-COUNTIF(Vertices[Closeness Centrality],"&gt;="&amp;L3)</f>
        <v>1</v>
      </c>
      <c r="N2" s="35">
        <f>MIN(Vertices[Eigenvector Centrality])</f>
        <v>0</v>
      </c>
      <c r="O2" s="36">
        <f>COUNTIF(Vertices[Eigenvector Centrality],"&gt;= "&amp;N2)-COUNTIF(Vertices[Eigenvector Centrality],"&gt;="&amp;N3)</f>
        <v>20</v>
      </c>
      <c r="P2" s="35">
        <f>MIN(Vertices[PageRank])</f>
        <v>0.021774</v>
      </c>
      <c r="Q2" s="36">
        <f>COUNTIF(Vertices[PageRank],"&gt;= "&amp;P2)-COUNTIF(Vertices[PageRank],"&gt;="&amp;P3)</f>
        <v>1</v>
      </c>
      <c r="R2" s="35">
        <f>MIN(Vertices[Clustering Coefficient])</f>
        <v>0</v>
      </c>
      <c r="S2" s="41">
        <f>COUNTIF(Vertices[Clustering Coefficient],"&gt;= "&amp;R2)-COUNTIF(Vertices[Clustering Coefficient],"&gt;="&amp;R3)</f>
        <v>0</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17"/>
      <c r="B3" s="117"/>
      <c r="D3" s="30">
        <f aca="true" t="shared" si="1" ref="D3:D35">D2+($D$36-$D$2)/BinDivisor</f>
        <v>0</v>
      </c>
      <c r="E3">
        <f>COUNTIF(Vertices[Degree],"&gt;= "&amp;D3)-COUNTIF(Vertices[Degree],"&gt;="&amp;D4)</f>
        <v>0</v>
      </c>
      <c r="F3" s="37">
        <f aca="true" t="shared" si="2" ref="F3:F35">F2+($F$36-$F$2)/BinDivisor</f>
        <v>1.0588235294117647</v>
      </c>
      <c r="G3" s="38">
        <f>COUNTIF(Vertices[In-Degree],"&gt;= "&amp;F3)-COUNTIF(Vertices[In-Degree],"&gt;="&amp;F4)</f>
        <v>0</v>
      </c>
      <c r="H3" s="37">
        <f aca="true" t="shared" si="3" ref="H3:H35">H2+($H$36-$H$2)/BinDivisor</f>
        <v>0.08823529411764706</v>
      </c>
      <c r="I3" s="38">
        <f>COUNTIF(Vertices[Out-Degree],"&gt;= "&amp;H3)-COUNTIF(Vertices[Out-Degree],"&gt;="&amp;H4)</f>
        <v>0</v>
      </c>
      <c r="J3" s="37">
        <f aca="true" t="shared" si="4" ref="J3:J35">J2+($J$36-$J$2)/BinDivisor</f>
        <v>28.8137255</v>
      </c>
      <c r="K3" s="38">
        <f>COUNTIF(Vertices[Betweenness Centrality],"&gt;= "&amp;J3)-COUNTIF(Vertices[Betweenness Centrality],"&gt;="&amp;J4)</f>
        <v>5</v>
      </c>
      <c r="L3" s="37">
        <f aca="true" t="shared" si="5" ref="L3:L35">L2+($L$36-$L$2)/BinDivisor</f>
        <v>0.06754099999999999</v>
      </c>
      <c r="M3" s="38">
        <f>COUNTIF(Vertices[Closeness Centrality],"&gt;= "&amp;L3)-COUNTIF(Vertices[Closeness Centrality],"&gt;="&amp;L4)</f>
        <v>1</v>
      </c>
      <c r="N3" s="37">
        <f aca="true" t="shared" si="6" ref="N3:N35">N2+($N$36-$N$2)/BinDivisor</f>
        <v>0.013333676470588236</v>
      </c>
      <c r="O3" s="38">
        <f>COUNTIF(Vertices[Eigenvector Centrality],"&gt;= "&amp;N3)-COUNTIF(Vertices[Eigenvector Centrality],"&gt;="&amp;N4)</f>
        <v>2</v>
      </c>
      <c r="P3" s="37">
        <f aca="true" t="shared" si="7" ref="P3:P35">P2+($P$36-$P$2)/BinDivisor</f>
        <v>0.022048205882352942</v>
      </c>
      <c r="Q3" s="38">
        <f>COUNTIF(Vertices[PageRank],"&gt;= "&amp;P3)-COUNTIF(Vertices[PageRank],"&gt;="&amp;P4)</f>
        <v>0</v>
      </c>
      <c r="R3" s="37">
        <f aca="true" t="shared" si="8" ref="R3:R35">R2+($R$36-$R$2)/BinDivisor</f>
        <v>0</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41</v>
      </c>
      <c r="D4" s="30">
        <f t="shared" si="1"/>
        <v>0</v>
      </c>
      <c r="E4">
        <f>COUNTIF(Vertices[Degree],"&gt;= "&amp;D4)-COUNTIF(Vertices[Degree],"&gt;="&amp;D5)</f>
        <v>0</v>
      </c>
      <c r="F4" s="35">
        <f t="shared" si="2"/>
        <v>1.1176470588235294</v>
      </c>
      <c r="G4" s="36">
        <f>COUNTIF(Vertices[In-Degree],"&gt;= "&amp;F4)-COUNTIF(Vertices[In-Degree],"&gt;="&amp;F5)</f>
        <v>0</v>
      </c>
      <c r="H4" s="35">
        <f t="shared" si="3"/>
        <v>0.17647058823529413</v>
      </c>
      <c r="I4" s="36">
        <f>COUNTIF(Vertices[Out-Degree],"&gt;= "&amp;H4)-COUNTIF(Vertices[Out-Degree],"&gt;="&amp;H5)</f>
        <v>0</v>
      </c>
      <c r="J4" s="35">
        <f t="shared" si="4"/>
        <v>57.627451</v>
      </c>
      <c r="K4" s="36">
        <f>COUNTIF(Vertices[Betweenness Centrality],"&gt;= "&amp;J4)-COUNTIF(Vertices[Betweenness Centrality],"&gt;="&amp;J5)</f>
        <v>3</v>
      </c>
      <c r="L4" s="35">
        <f t="shared" si="5"/>
        <v>0.070462</v>
      </c>
      <c r="M4" s="36">
        <f>COUNTIF(Vertices[Closeness Centrality],"&gt;= "&amp;L4)-COUNTIF(Vertices[Closeness Centrality],"&gt;="&amp;L5)</f>
        <v>0</v>
      </c>
      <c r="N4" s="35">
        <f t="shared" si="6"/>
        <v>0.026667352941176472</v>
      </c>
      <c r="O4" s="36">
        <f>COUNTIF(Vertices[Eigenvector Centrality],"&gt;= "&amp;N4)-COUNTIF(Vertices[Eigenvector Centrality],"&gt;="&amp;N5)</f>
        <v>1</v>
      </c>
      <c r="P4" s="35">
        <f t="shared" si="7"/>
        <v>0.022322411764705882</v>
      </c>
      <c r="Q4" s="36">
        <f>COUNTIF(Vertices[PageRank],"&gt;= "&amp;P4)-COUNTIF(Vertices[PageRank],"&gt;="&amp;P5)</f>
        <v>2</v>
      </c>
      <c r="R4" s="35">
        <f t="shared" si="8"/>
        <v>0</v>
      </c>
      <c r="S4" s="41">
        <f>COUNTIF(Vertices[Clustering Coefficient],"&gt;= "&amp;R4)-COUNTIF(Vertices[Clustering Coefficient],"&gt;="&amp;R5)</f>
        <v>0</v>
      </c>
      <c r="T4" s="35" t="e">
        <f ca="1" t="shared" si="9"/>
        <v>#REF!</v>
      </c>
      <c r="U4" s="36" t="e">
        <f ca="1" t="shared" si="0"/>
        <v>#REF!</v>
      </c>
      <c r="W4" t="s">
        <v>126</v>
      </c>
      <c r="X4" t="s">
        <v>128</v>
      </c>
    </row>
    <row r="5" spans="1:21" ht="15">
      <c r="A5" s="117"/>
      <c r="B5" s="117"/>
      <c r="D5" s="30">
        <f t="shared" si="1"/>
        <v>0</v>
      </c>
      <c r="E5">
        <f>COUNTIF(Vertices[Degree],"&gt;= "&amp;D5)-COUNTIF(Vertices[Degree],"&gt;="&amp;D6)</f>
        <v>0</v>
      </c>
      <c r="F5" s="37">
        <f t="shared" si="2"/>
        <v>1.1764705882352942</v>
      </c>
      <c r="G5" s="38">
        <f>COUNTIF(Vertices[In-Degree],"&gt;= "&amp;F5)-COUNTIF(Vertices[In-Degree],"&gt;="&amp;F6)</f>
        <v>0</v>
      </c>
      <c r="H5" s="37">
        <f t="shared" si="3"/>
        <v>0.2647058823529412</v>
      </c>
      <c r="I5" s="38">
        <f>COUNTIF(Vertices[Out-Degree],"&gt;= "&amp;H5)-COUNTIF(Vertices[Out-Degree],"&gt;="&amp;H6)</f>
        <v>0</v>
      </c>
      <c r="J5" s="37">
        <f t="shared" si="4"/>
        <v>86.4411765</v>
      </c>
      <c r="K5" s="38">
        <f>COUNTIF(Vertices[Betweenness Centrality],"&gt;= "&amp;J5)-COUNTIF(Vertices[Betweenness Centrality],"&gt;="&amp;J6)</f>
        <v>4</v>
      </c>
      <c r="L5" s="37">
        <f t="shared" si="5"/>
        <v>0.073383</v>
      </c>
      <c r="M5" s="38">
        <f>COUNTIF(Vertices[Closeness Centrality],"&gt;= "&amp;L5)-COUNTIF(Vertices[Closeness Centrality],"&gt;="&amp;L6)</f>
        <v>1</v>
      </c>
      <c r="N5" s="37">
        <f t="shared" si="6"/>
        <v>0.040001029411764706</v>
      </c>
      <c r="O5" s="38">
        <f>COUNTIF(Vertices[Eigenvector Centrality],"&gt;= "&amp;N5)-COUNTIF(Vertices[Eigenvector Centrality],"&gt;="&amp;N6)</f>
        <v>2</v>
      </c>
      <c r="P5" s="37">
        <f t="shared" si="7"/>
        <v>0.022596617647058823</v>
      </c>
      <c r="Q5" s="38">
        <f>COUNTIF(Vertices[PageRank],"&gt;= "&amp;P5)-COUNTIF(Vertices[PageRank],"&gt;="&amp;P6)</f>
        <v>1</v>
      </c>
      <c r="R5" s="37">
        <f t="shared" si="8"/>
        <v>0</v>
      </c>
      <c r="S5" s="42">
        <f>COUNTIF(Vertices[Clustering Coefficient],"&gt;= "&amp;R5)-COUNTIF(Vertices[Clustering Coefficient],"&gt;="&amp;R6)</f>
        <v>0</v>
      </c>
      <c r="T5" s="37" t="e">
        <f ca="1" t="shared" si="9"/>
        <v>#REF!</v>
      </c>
      <c r="U5" s="38" t="e">
        <f ca="1" t="shared" si="0"/>
        <v>#REF!</v>
      </c>
    </row>
    <row r="6" spans="1:21" ht="15">
      <c r="A6" s="32" t="s">
        <v>148</v>
      </c>
      <c r="B6" s="32">
        <v>49</v>
      </c>
      <c r="D6" s="30">
        <f t="shared" si="1"/>
        <v>0</v>
      </c>
      <c r="E6">
        <f>COUNTIF(Vertices[Degree],"&gt;= "&amp;D6)-COUNTIF(Vertices[Degree],"&gt;="&amp;D7)</f>
        <v>0</v>
      </c>
      <c r="F6" s="35">
        <f t="shared" si="2"/>
        <v>1.2352941176470589</v>
      </c>
      <c r="G6" s="36">
        <f>COUNTIF(Vertices[In-Degree],"&gt;= "&amp;F6)-COUNTIF(Vertices[In-Degree],"&gt;="&amp;F7)</f>
        <v>0</v>
      </c>
      <c r="H6" s="35">
        <f t="shared" si="3"/>
        <v>0.35294117647058826</v>
      </c>
      <c r="I6" s="36">
        <f>COUNTIF(Vertices[Out-Degree],"&gt;= "&amp;H6)-COUNTIF(Vertices[Out-Degree],"&gt;="&amp;H7)</f>
        <v>0</v>
      </c>
      <c r="J6" s="35">
        <f t="shared" si="4"/>
        <v>115.254902</v>
      </c>
      <c r="K6" s="36">
        <f>COUNTIF(Vertices[Betweenness Centrality],"&gt;= "&amp;J6)-COUNTIF(Vertices[Betweenness Centrality],"&gt;="&amp;J7)</f>
        <v>1</v>
      </c>
      <c r="L6" s="35">
        <f t="shared" si="5"/>
        <v>0.07630400000000001</v>
      </c>
      <c r="M6" s="36">
        <f>COUNTIF(Vertices[Closeness Centrality],"&gt;= "&amp;L6)-COUNTIF(Vertices[Closeness Centrality],"&gt;="&amp;L7)</f>
        <v>1</v>
      </c>
      <c r="N6" s="35">
        <f t="shared" si="6"/>
        <v>0.053334705882352944</v>
      </c>
      <c r="O6" s="36">
        <f>COUNTIF(Vertices[Eigenvector Centrality],"&gt;= "&amp;N6)-COUNTIF(Vertices[Eigenvector Centrality],"&gt;="&amp;N7)</f>
        <v>0</v>
      </c>
      <c r="P6" s="35">
        <f t="shared" si="7"/>
        <v>0.022870823529411763</v>
      </c>
      <c r="Q6" s="36">
        <f>COUNTIF(Vertices[PageRank],"&gt;= "&amp;P6)-COUNTIF(Vertices[PageRank],"&gt;="&amp;P7)</f>
        <v>1</v>
      </c>
      <c r="R6" s="35">
        <f t="shared" si="8"/>
        <v>0</v>
      </c>
      <c r="S6" s="41">
        <f>COUNTIF(Vertices[Clustering Coefficient],"&gt;= "&amp;R6)-COUNTIF(Vertices[Clustering Coefficient],"&gt;="&amp;R7)</f>
        <v>0</v>
      </c>
      <c r="T6" s="35" t="e">
        <f ca="1" t="shared" si="9"/>
        <v>#REF!</v>
      </c>
      <c r="U6" s="36" t="e">
        <f ca="1" t="shared" si="0"/>
        <v>#REF!</v>
      </c>
    </row>
    <row r="7" spans="1:21" ht="15">
      <c r="A7" s="32" t="s">
        <v>149</v>
      </c>
      <c r="B7" s="32">
        <v>0</v>
      </c>
      <c r="D7" s="30">
        <f t="shared" si="1"/>
        <v>0</v>
      </c>
      <c r="E7">
        <f>COUNTIF(Vertices[Degree],"&gt;= "&amp;D7)-COUNTIF(Vertices[Degree],"&gt;="&amp;D8)</f>
        <v>0</v>
      </c>
      <c r="F7" s="37">
        <f t="shared" si="2"/>
        <v>1.2941176470588236</v>
      </c>
      <c r="G7" s="38">
        <f>COUNTIF(Vertices[In-Degree],"&gt;= "&amp;F7)-COUNTIF(Vertices[In-Degree],"&gt;="&amp;F8)</f>
        <v>0</v>
      </c>
      <c r="H7" s="37">
        <f t="shared" si="3"/>
        <v>0.44117647058823534</v>
      </c>
      <c r="I7" s="38">
        <f>COUNTIF(Vertices[Out-Degree],"&gt;= "&amp;H7)-COUNTIF(Vertices[Out-Degree],"&gt;="&amp;H8)</f>
        <v>0</v>
      </c>
      <c r="J7" s="37">
        <f t="shared" si="4"/>
        <v>144.0686275</v>
      </c>
      <c r="K7" s="38">
        <f>COUNTIF(Vertices[Betweenness Centrality],"&gt;= "&amp;J7)-COUNTIF(Vertices[Betweenness Centrality],"&gt;="&amp;J8)</f>
        <v>1</v>
      </c>
      <c r="L7" s="37">
        <f t="shared" si="5"/>
        <v>0.07922500000000002</v>
      </c>
      <c r="M7" s="38">
        <f>COUNTIF(Vertices[Closeness Centrality],"&gt;= "&amp;L7)-COUNTIF(Vertices[Closeness Centrality],"&gt;="&amp;L8)</f>
        <v>0</v>
      </c>
      <c r="N7" s="37">
        <f t="shared" si="6"/>
        <v>0.06666838235294117</v>
      </c>
      <c r="O7" s="38">
        <f>COUNTIF(Vertices[Eigenvector Centrality],"&gt;= "&amp;N7)-COUNTIF(Vertices[Eigenvector Centrality],"&gt;="&amp;N8)</f>
        <v>3</v>
      </c>
      <c r="P7" s="37">
        <f t="shared" si="7"/>
        <v>0.023145029411764703</v>
      </c>
      <c r="Q7" s="38">
        <f>COUNTIF(Vertices[PageRank],"&gt;= "&amp;P7)-COUNTIF(Vertices[PageRank],"&gt;="&amp;P8)</f>
        <v>4</v>
      </c>
      <c r="R7" s="37">
        <f t="shared" si="8"/>
        <v>0</v>
      </c>
      <c r="S7" s="42">
        <f>COUNTIF(Vertices[Clustering Coefficient],"&gt;= "&amp;R7)-COUNTIF(Vertices[Clustering Coefficient],"&gt;="&amp;R8)</f>
        <v>0</v>
      </c>
      <c r="T7" s="37" t="e">
        <f ca="1" t="shared" si="9"/>
        <v>#REF!</v>
      </c>
      <c r="U7" s="38" t="e">
        <f ca="1" t="shared" si="0"/>
        <v>#REF!</v>
      </c>
    </row>
    <row r="8" spans="1:21" ht="15">
      <c r="A8" s="32" t="s">
        <v>150</v>
      </c>
      <c r="B8" s="32">
        <v>49</v>
      </c>
      <c r="D8" s="30">
        <f t="shared" si="1"/>
        <v>0</v>
      </c>
      <c r="E8">
        <f>COUNTIF(Vertices[Degree],"&gt;= "&amp;D8)-COUNTIF(Vertices[Degree],"&gt;="&amp;D9)</f>
        <v>0</v>
      </c>
      <c r="F8" s="35">
        <f t="shared" si="2"/>
        <v>1.3529411764705883</v>
      </c>
      <c r="G8" s="36">
        <f>COUNTIF(Vertices[In-Degree],"&gt;= "&amp;F8)-COUNTIF(Vertices[In-Degree],"&gt;="&amp;F9)</f>
        <v>0</v>
      </c>
      <c r="H8" s="35">
        <f t="shared" si="3"/>
        <v>0.5294117647058824</v>
      </c>
      <c r="I8" s="36">
        <f>COUNTIF(Vertices[Out-Degree],"&gt;= "&amp;H8)-COUNTIF(Vertices[Out-Degree],"&gt;="&amp;H9)</f>
        <v>0</v>
      </c>
      <c r="J8" s="35">
        <f t="shared" si="4"/>
        <v>172.882353</v>
      </c>
      <c r="K8" s="36">
        <f>COUNTIF(Vertices[Betweenness Centrality],"&gt;= "&amp;J8)-COUNTIF(Vertices[Betweenness Centrality],"&gt;="&amp;J9)</f>
        <v>0</v>
      </c>
      <c r="L8" s="35">
        <f t="shared" si="5"/>
        <v>0.08214600000000002</v>
      </c>
      <c r="M8" s="36">
        <f>COUNTIF(Vertices[Closeness Centrality],"&gt;= "&amp;L8)-COUNTIF(Vertices[Closeness Centrality],"&gt;="&amp;L9)</f>
        <v>2</v>
      </c>
      <c r="N8" s="35">
        <f t="shared" si="6"/>
        <v>0.08000205882352941</v>
      </c>
      <c r="O8" s="36">
        <f>COUNTIF(Vertices[Eigenvector Centrality],"&gt;= "&amp;N8)-COUNTIF(Vertices[Eigenvector Centrality],"&gt;="&amp;N9)</f>
        <v>0</v>
      </c>
      <c r="P8" s="35">
        <f t="shared" si="7"/>
        <v>0.023419235294117643</v>
      </c>
      <c r="Q8" s="36">
        <f>COUNTIF(Vertices[PageRank],"&gt;= "&amp;P8)-COUNTIF(Vertices[PageRank],"&gt;="&amp;P9)</f>
        <v>4</v>
      </c>
      <c r="R8" s="35">
        <f t="shared" si="8"/>
        <v>0</v>
      </c>
      <c r="S8" s="41">
        <f>COUNTIF(Vertices[Clustering Coefficient],"&gt;= "&amp;R8)-COUNTIF(Vertices[Clustering Coefficient],"&gt;="&amp;R9)</f>
        <v>0</v>
      </c>
      <c r="T8" s="35" t="e">
        <f ca="1" t="shared" si="9"/>
        <v>#REF!</v>
      </c>
      <c r="U8" s="36" t="e">
        <f ca="1" t="shared" si="0"/>
        <v>#REF!</v>
      </c>
    </row>
    <row r="9" spans="1:21" ht="15">
      <c r="A9" s="117"/>
      <c r="B9" s="117"/>
      <c r="D9" s="30">
        <f t="shared" si="1"/>
        <v>0</v>
      </c>
      <c r="E9">
        <f>COUNTIF(Vertices[Degree],"&gt;= "&amp;D9)-COUNTIF(Vertices[Degree],"&gt;="&amp;D10)</f>
        <v>0</v>
      </c>
      <c r="F9" s="37">
        <f t="shared" si="2"/>
        <v>1.411764705882353</v>
      </c>
      <c r="G9" s="38">
        <f>COUNTIF(Vertices[In-Degree],"&gt;= "&amp;F9)-COUNTIF(Vertices[In-Degree],"&gt;="&amp;F10)</f>
        <v>0</v>
      </c>
      <c r="H9" s="37">
        <f t="shared" si="3"/>
        <v>0.6176470588235294</v>
      </c>
      <c r="I9" s="38">
        <f>COUNTIF(Vertices[Out-Degree],"&gt;= "&amp;H9)-COUNTIF(Vertices[Out-Degree],"&gt;="&amp;H10)</f>
        <v>0</v>
      </c>
      <c r="J9" s="37">
        <f t="shared" si="4"/>
        <v>201.6960785</v>
      </c>
      <c r="K9" s="38">
        <f>COUNTIF(Vertices[Betweenness Centrality],"&gt;= "&amp;J9)-COUNTIF(Vertices[Betweenness Centrality],"&gt;="&amp;J10)</f>
        <v>1</v>
      </c>
      <c r="L9" s="37">
        <f t="shared" si="5"/>
        <v>0.08506700000000003</v>
      </c>
      <c r="M9" s="38">
        <f>COUNTIF(Vertices[Closeness Centrality],"&gt;= "&amp;L9)-COUNTIF(Vertices[Closeness Centrality],"&gt;="&amp;L10)</f>
        <v>0</v>
      </c>
      <c r="N9" s="37">
        <f t="shared" si="6"/>
        <v>0.09333573529411765</v>
      </c>
      <c r="O9" s="38">
        <f>COUNTIF(Vertices[Eigenvector Centrality],"&gt;= "&amp;N9)-COUNTIF(Vertices[Eigenvector Centrality],"&gt;="&amp;N10)</f>
        <v>1</v>
      </c>
      <c r="P9" s="37">
        <f t="shared" si="7"/>
        <v>0.023693441176470584</v>
      </c>
      <c r="Q9" s="38">
        <f>COUNTIF(Vertices[PageRank],"&gt;= "&amp;P9)-COUNTIF(Vertices[PageRank],"&gt;="&amp;P10)</f>
        <v>5</v>
      </c>
      <c r="R9" s="37">
        <f t="shared" si="8"/>
        <v>0</v>
      </c>
      <c r="S9" s="42">
        <f>COUNTIF(Vertices[Clustering Coefficient],"&gt;= "&amp;R9)-COUNTIF(Vertices[Clustering Coefficient],"&gt;="&amp;R10)</f>
        <v>0</v>
      </c>
      <c r="T9" s="37" t="e">
        <f ca="1" t="shared" si="9"/>
        <v>#REF!</v>
      </c>
      <c r="U9" s="38" t="e">
        <f ca="1" t="shared" si="0"/>
        <v>#REF!</v>
      </c>
    </row>
    <row r="10" spans="1:21" ht="15">
      <c r="A10" s="32" t="s">
        <v>151</v>
      </c>
      <c r="B10" s="32">
        <v>3</v>
      </c>
      <c r="D10" s="30">
        <f t="shared" si="1"/>
        <v>0</v>
      </c>
      <c r="E10">
        <f>COUNTIF(Vertices[Degree],"&gt;= "&amp;D10)-COUNTIF(Vertices[Degree],"&gt;="&amp;D11)</f>
        <v>0</v>
      </c>
      <c r="F10" s="35">
        <f t="shared" si="2"/>
        <v>1.4705882352941178</v>
      </c>
      <c r="G10" s="36">
        <f>COUNTIF(Vertices[In-Degree],"&gt;= "&amp;F10)-COUNTIF(Vertices[In-Degree],"&gt;="&amp;F11)</f>
        <v>0</v>
      </c>
      <c r="H10" s="35">
        <f t="shared" si="3"/>
        <v>0.7058823529411765</v>
      </c>
      <c r="I10" s="36">
        <f>COUNTIF(Vertices[Out-Degree],"&gt;= "&amp;H10)-COUNTIF(Vertices[Out-Degree],"&gt;="&amp;H11)</f>
        <v>0</v>
      </c>
      <c r="J10" s="35">
        <f t="shared" si="4"/>
        <v>230.509804</v>
      </c>
      <c r="K10" s="36">
        <f>COUNTIF(Vertices[Betweenness Centrality],"&gt;= "&amp;J10)-COUNTIF(Vertices[Betweenness Centrality],"&gt;="&amp;J11)</f>
        <v>0</v>
      </c>
      <c r="L10" s="35">
        <f t="shared" si="5"/>
        <v>0.08798800000000004</v>
      </c>
      <c r="M10" s="36">
        <f>COUNTIF(Vertices[Closeness Centrality],"&gt;= "&amp;L10)-COUNTIF(Vertices[Closeness Centrality],"&gt;="&amp;L11)</f>
        <v>4</v>
      </c>
      <c r="N10" s="35">
        <f t="shared" si="6"/>
        <v>0.10666941176470589</v>
      </c>
      <c r="O10" s="36">
        <f>COUNTIF(Vertices[Eigenvector Centrality],"&gt;= "&amp;N10)-COUNTIF(Vertices[Eigenvector Centrality],"&gt;="&amp;N11)</f>
        <v>0</v>
      </c>
      <c r="P10" s="35">
        <f t="shared" si="7"/>
        <v>0.023967647058823524</v>
      </c>
      <c r="Q10" s="36">
        <f>COUNTIF(Vertices[PageRank],"&gt;= "&amp;P10)-COUNTIF(Vertices[PageRank],"&gt;="&amp;P11)</f>
        <v>0</v>
      </c>
      <c r="R10" s="35">
        <f t="shared" si="8"/>
        <v>0</v>
      </c>
      <c r="S10" s="41">
        <f>COUNTIF(Vertices[Clustering Coefficient],"&gt;= "&amp;R10)-COUNTIF(Vertices[Clustering Coefficient],"&gt;="&amp;R11)</f>
        <v>0</v>
      </c>
      <c r="T10" s="35" t="e">
        <f ca="1" t="shared" si="9"/>
        <v>#REF!</v>
      </c>
      <c r="U10" s="36" t="e">
        <f ca="1" t="shared" si="0"/>
        <v>#REF!</v>
      </c>
    </row>
    <row r="11" spans="1:21" ht="15">
      <c r="A11" s="117"/>
      <c r="B11" s="117"/>
      <c r="D11" s="30">
        <f t="shared" si="1"/>
        <v>0</v>
      </c>
      <c r="E11">
        <f>COUNTIF(Vertices[Degree],"&gt;= "&amp;D11)-COUNTIF(Vertices[Degree],"&gt;="&amp;D12)</f>
        <v>0</v>
      </c>
      <c r="F11" s="37">
        <f t="shared" si="2"/>
        <v>1.5294117647058825</v>
      </c>
      <c r="G11" s="38">
        <f>COUNTIF(Vertices[In-Degree],"&gt;= "&amp;F11)-COUNTIF(Vertices[In-Degree],"&gt;="&amp;F12)</f>
        <v>0</v>
      </c>
      <c r="H11" s="37">
        <f t="shared" si="3"/>
        <v>0.7941176470588236</v>
      </c>
      <c r="I11" s="38">
        <f>COUNTIF(Vertices[Out-Degree],"&gt;= "&amp;H11)-COUNTIF(Vertices[Out-Degree],"&gt;="&amp;H12)</f>
        <v>0</v>
      </c>
      <c r="J11" s="37">
        <f t="shared" si="4"/>
        <v>259.3235295</v>
      </c>
      <c r="K11" s="38">
        <f>COUNTIF(Vertices[Betweenness Centrality],"&gt;= "&amp;J11)-COUNTIF(Vertices[Betweenness Centrality],"&gt;="&amp;J12)</f>
        <v>1</v>
      </c>
      <c r="L11" s="37">
        <f t="shared" si="5"/>
        <v>0.09090900000000005</v>
      </c>
      <c r="M11" s="38">
        <f>COUNTIF(Vertices[Closeness Centrality],"&gt;= "&amp;L11)-COUNTIF(Vertices[Closeness Centrality],"&gt;="&amp;L12)</f>
        <v>0</v>
      </c>
      <c r="N11" s="37">
        <f t="shared" si="6"/>
        <v>0.12000308823529413</v>
      </c>
      <c r="O11" s="38">
        <f>COUNTIF(Vertices[Eigenvector Centrality],"&gt;= "&amp;N11)-COUNTIF(Vertices[Eigenvector Centrality],"&gt;="&amp;N12)</f>
        <v>1</v>
      </c>
      <c r="P11" s="37">
        <f t="shared" si="7"/>
        <v>0.024241852941176464</v>
      </c>
      <c r="Q11" s="38">
        <f>COUNTIF(Vertices[PageRank],"&gt;= "&amp;P11)-COUNTIF(Vertices[PageRank],"&gt;="&amp;P12)</f>
        <v>15</v>
      </c>
      <c r="R11" s="37">
        <f t="shared" si="8"/>
        <v>0</v>
      </c>
      <c r="S11" s="42">
        <f>COUNTIF(Vertices[Clustering Coefficient],"&gt;= "&amp;R11)-COUNTIF(Vertices[Clustering Coefficient],"&gt;="&amp;R12)</f>
        <v>0</v>
      </c>
      <c r="T11" s="37" t="e">
        <f ca="1" t="shared" si="9"/>
        <v>#REF!</v>
      </c>
      <c r="U11" s="38" t="e">
        <f ca="1" t="shared" si="0"/>
        <v>#REF!</v>
      </c>
    </row>
    <row r="12" spans="1:21" ht="15">
      <c r="A12" s="32" t="s">
        <v>170</v>
      </c>
      <c r="B12" s="32">
        <v>0.022222222222222223</v>
      </c>
      <c r="D12" s="30">
        <f t="shared" si="1"/>
        <v>0</v>
      </c>
      <c r="E12">
        <f>COUNTIF(Vertices[Degree],"&gt;= "&amp;D12)-COUNTIF(Vertices[Degree],"&gt;="&amp;D13)</f>
        <v>0</v>
      </c>
      <c r="F12" s="35">
        <f t="shared" si="2"/>
        <v>1.5882352941176472</v>
      </c>
      <c r="G12" s="36">
        <f>COUNTIF(Vertices[In-Degree],"&gt;= "&amp;F12)-COUNTIF(Vertices[In-Degree],"&gt;="&amp;F13)</f>
        <v>0</v>
      </c>
      <c r="H12" s="35">
        <f t="shared" si="3"/>
        <v>0.8823529411764707</v>
      </c>
      <c r="I12" s="36">
        <f>COUNTIF(Vertices[Out-Degree],"&gt;= "&amp;H12)-COUNTIF(Vertices[Out-Degree],"&gt;="&amp;H13)</f>
        <v>0</v>
      </c>
      <c r="J12" s="35">
        <f t="shared" si="4"/>
        <v>288.137255</v>
      </c>
      <c r="K12" s="36">
        <f>COUNTIF(Vertices[Betweenness Centrality],"&gt;= "&amp;J12)-COUNTIF(Vertices[Betweenness Centrality],"&gt;="&amp;J13)</f>
        <v>0</v>
      </c>
      <c r="L12" s="35">
        <f t="shared" si="5"/>
        <v>0.09383000000000005</v>
      </c>
      <c r="M12" s="36">
        <f>COUNTIF(Vertices[Closeness Centrality],"&gt;= "&amp;L12)-COUNTIF(Vertices[Closeness Centrality],"&gt;="&amp;L13)</f>
        <v>1</v>
      </c>
      <c r="N12" s="35">
        <f t="shared" si="6"/>
        <v>0.13333676470588235</v>
      </c>
      <c r="O12" s="36">
        <f>COUNTIF(Vertices[Eigenvector Centrality],"&gt;= "&amp;N12)-COUNTIF(Vertices[Eigenvector Centrality],"&gt;="&amp;N13)</f>
        <v>0</v>
      </c>
      <c r="P12" s="35">
        <f t="shared" si="7"/>
        <v>0.024516058823529405</v>
      </c>
      <c r="Q12" s="36">
        <f>COUNTIF(Vertices[PageRank],"&gt;= "&amp;P12)-COUNTIF(Vertices[PageRank],"&gt;="&amp;P13)</f>
        <v>1</v>
      </c>
      <c r="R12" s="35">
        <f t="shared" si="8"/>
        <v>0</v>
      </c>
      <c r="S12" s="41">
        <f>COUNTIF(Vertices[Clustering Coefficient],"&gt;= "&amp;R12)-COUNTIF(Vertices[Clustering Coefficient],"&gt;="&amp;R13)</f>
        <v>0</v>
      </c>
      <c r="T12" s="35" t="e">
        <f ca="1" t="shared" si="9"/>
        <v>#REF!</v>
      </c>
      <c r="U12" s="36" t="e">
        <f ca="1" t="shared" si="0"/>
        <v>#REF!</v>
      </c>
    </row>
    <row r="13" spans="1:21" ht="15">
      <c r="A13" s="32" t="s">
        <v>171</v>
      </c>
      <c r="B13" s="32">
        <v>0.043478260869565216</v>
      </c>
      <c r="D13" s="30">
        <f t="shared" si="1"/>
        <v>0</v>
      </c>
      <c r="E13">
        <f>COUNTIF(Vertices[Degree],"&gt;= "&amp;D13)-COUNTIF(Vertices[Degree],"&gt;="&amp;D14)</f>
        <v>0</v>
      </c>
      <c r="F13" s="37">
        <f t="shared" si="2"/>
        <v>1.647058823529412</v>
      </c>
      <c r="G13" s="38">
        <f>COUNTIF(Vertices[In-Degree],"&gt;= "&amp;F13)-COUNTIF(Vertices[In-Degree],"&gt;="&amp;F14)</f>
        <v>0</v>
      </c>
      <c r="H13" s="37">
        <f t="shared" si="3"/>
        <v>0.9705882352941178</v>
      </c>
      <c r="I13" s="38">
        <f>COUNTIF(Vertices[Out-Degree],"&gt;= "&amp;H13)-COUNTIF(Vertices[Out-Degree],"&gt;="&amp;H14)</f>
        <v>33</v>
      </c>
      <c r="J13" s="37">
        <f t="shared" si="4"/>
        <v>316.95098049999996</v>
      </c>
      <c r="K13" s="38">
        <f>COUNTIF(Vertices[Betweenness Centrality],"&gt;= "&amp;J13)-COUNTIF(Vertices[Betweenness Centrality],"&gt;="&amp;J14)</f>
        <v>2</v>
      </c>
      <c r="L13" s="37">
        <f t="shared" si="5"/>
        <v>0.09675100000000006</v>
      </c>
      <c r="M13" s="38">
        <f>COUNTIF(Vertices[Closeness Centrality],"&gt;= "&amp;L13)-COUNTIF(Vertices[Closeness Centrality],"&gt;="&amp;L14)</f>
        <v>3</v>
      </c>
      <c r="N13" s="37">
        <f t="shared" si="6"/>
        <v>0.14667044117647057</v>
      </c>
      <c r="O13" s="38">
        <f>COUNTIF(Vertices[Eigenvector Centrality],"&gt;= "&amp;N13)-COUNTIF(Vertices[Eigenvector Centrality],"&gt;="&amp;N14)</f>
        <v>0</v>
      </c>
      <c r="P13" s="37">
        <f t="shared" si="7"/>
        <v>0.024790264705882345</v>
      </c>
      <c r="Q13" s="38">
        <f>COUNTIF(Vertices[PageRank],"&gt;= "&amp;P13)-COUNTIF(Vertices[PageRank],"&gt;="&amp;P14)</f>
        <v>0</v>
      </c>
      <c r="R13" s="37">
        <f t="shared" si="8"/>
        <v>0</v>
      </c>
      <c r="S13" s="42">
        <f>COUNTIF(Vertices[Clustering Coefficient],"&gt;= "&amp;R13)-COUNTIF(Vertices[Clustering Coefficient],"&gt;="&amp;R14)</f>
        <v>0</v>
      </c>
      <c r="T13" s="37" t="e">
        <f ca="1" t="shared" si="9"/>
        <v>#REF!</v>
      </c>
      <c r="U13" s="38" t="e">
        <f ca="1" t="shared" si="0"/>
        <v>#REF!</v>
      </c>
    </row>
    <row r="14" spans="1:21" ht="15">
      <c r="A14" s="117"/>
      <c r="B14" s="117"/>
      <c r="D14" s="30">
        <f t="shared" si="1"/>
        <v>0</v>
      </c>
      <c r="E14">
        <f>COUNTIF(Vertices[Degree],"&gt;= "&amp;D14)-COUNTIF(Vertices[Degree],"&gt;="&amp;D15)</f>
        <v>0</v>
      </c>
      <c r="F14" s="35">
        <f t="shared" si="2"/>
        <v>1.7058823529411766</v>
      </c>
      <c r="G14" s="36">
        <f>COUNTIF(Vertices[In-Degree],"&gt;= "&amp;F14)-COUNTIF(Vertices[In-Degree],"&gt;="&amp;F15)</f>
        <v>0</v>
      </c>
      <c r="H14" s="35">
        <f t="shared" si="3"/>
        <v>1.0588235294117647</v>
      </c>
      <c r="I14" s="36">
        <f>COUNTIF(Vertices[Out-Degree],"&gt;= "&amp;H14)-COUNTIF(Vertices[Out-Degree],"&gt;="&amp;H15)</f>
        <v>0</v>
      </c>
      <c r="J14" s="35">
        <f t="shared" si="4"/>
        <v>345.76470599999993</v>
      </c>
      <c r="K14" s="36">
        <f>COUNTIF(Vertices[Betweenness Centrality],"&gt;= "&amp;J14)-COUNTIF(Vertices[Betweenness Centrality],"&gt;="&amp;J15)</f>
        <v>1</v>
      </c>
      <c r="L14" s="35">
        <f t="shared" si="5"/>
        <v>0.09967200000000007</v>
      </c>
      <c r="M14" s="36">
        <f>COUNTIF(Vertices[Closeness Centrality],"&gt;= "&amp;L14)-COUNTIF(Vertices[Closeness Centrality],"&gt;="&amp;L15)</f>
        <v>0</v>
      </c>
      <c r="N14" s="35">
        <f t="shared" si="6"/>
        <v>0.1600041176470588</v>
      </c>
      <c r="O14" s="36">
        <f>COUNTIF(Vertices[Eigenvector Centrality],"&gt;= "&amp;N14)-COUNTIF(Vertices[Eigenvector Centrality],"&gt;="&amp;N15)</f>
        <v>0</v>
      </c>
      <c r="P14" s="35">
        <f t="shared" si="7"/>
        <v>0.025064470588235285</v>
      </c>
      <c r="Q14" s="36">
        <f>COUNTIF(Vertices[PageRank],"&gt;= "&amp;P14)-COUNTIF(Vertices[PageRank],"&gt;="&amp;P15)</f>
        <v>0</v>
      </c>
      <c r="R14" s="35">
        <f t="shared" si="8"/>
        <v>0</v>
      </c>
      <c r="S14" s="41">
        <f>COUNTIF(Vertices[Clustering Coefficient],"&gt;= "&amp;R14)-COUNTIF(Vertices[Clustering Coefficient],"&gt;="&amp;R15)</f>
        <v>0</v>
      </c>
      <c r="T14" s="35" t="e">
        <f ca="1" t="shared" si="9"/>
        <v>#REF!</v>
      </c>
      <c r="U14" s="36" t="e">
        <f ca="1" t="shared" si="0"/>
        <v>#REF!</v>
      </c>
    </row>
    <row r="15" spans="1:21" ht="15">
      <c r="A15" s="32" t="s">
        <v>152</v>
      </c>
      <c r="B15" s="32">
        <v>1</v>
      </c>
      <c r="D15" s="30">
        <f t="shared" si="1"/>
        <v>0</v>
      </c>
      <c r="E15">
        <f>COUNTIF(Vertices[Degree],"&gt;= "&amp;D15)-COUNTIF(Vertices[Degree],"&gt;="&amp;D16)</f>
        <v>0</v>
      </c>
      <c r="F15" s="37">
        <f t="shared" si="2"/>
        <v>1.7647058823529413</v>
      </c>
      <c r="G15" s="38">
        <f>COUNTIF(Vertices[In-Degree],"&gt;= "&amp;F15)-COUNTIF(Vertices[In-Degree],"&gt;="&amp;F16)</f>
        <v>0</v>
      </c>
      <c r="H15" s="37">
        <f t="shared" si="3"/>
        <v>1.1470588235294117</v>
      </c>
      <c r="I15" s="38">
        <f>COUNTIF(Vertices[Out-Degree],"&gt;= "&amp;H15)-COUNTIF(Vertices[Out-Degree],"&gt;="&amp;H16)</f>
        <v>0</v>
      </c>
      <c r="J15" s="37">
        <f t="shared" si="4"/>
        <v>374.5784314999999</v>
      </c>
      <c r="K15" s="38">
        <f>COUNTIF(Vertices[Betweenness Centrality],"&gt;= "&amp;J15)-COUNTIF(Vertices[Betweenness Centrality],"&gt;="&amp;J16)</f>
        <v>0</v>
      </c>
      <c r="L15" s="37">
        <f t="shared" si="5"/>
        <v>0.10259300000000007</v>
      </c>
      <c r="M15" s="38">
        <f>COUNTIF(Vertices[Closeness Centrality],"&gt;= "&amp;L15)-COUNTIF(Vertices[Closeness Centrality],"&gt;="&amp;L16)</f>
        <v>1</v>
      </c>
      <c r="N15" s="37">
        <f t="shared" si="6"/>
        <v>0.17333779411764702</v>
      </c>
      <c r="O15" s="38">
        <f>COUNTIF(Vertices[Eigenvector Centrality],"&gt;= "&amp;N15)-COUNTIF(Vertices[Eigenvector Centrality],"&gt;="&amp;N16)</f>
        <v>3</v>
      </c>
      <c r="P15" s="37">
        <f t="shared" si="7"/>
        <v>0.025338676470588226</v>
      </c>
      <c r="Q15" s="38">
        <f>COUNTIF(Vertices[PageRank],"&gt;= "&amp;P15)-COUNTIF(Vertices[PageRank],"&gt;="&amp;P16)</f>
        <v>1</v>
      </c>
      <c r="R15" s="37">
        <f t="shared" si="8"/>
        <v>0</v>
      </c>
      <c r="S15" s="42">
        <f>COUNTIF(Vertices[Clustering Coefficient],"&gt;= "&amp;R15)-COUNTIF(Vertices[Clustering Coefficient],"&gt;="&amp;R16)</f>
        <v>0</v>
      </c>
      <c r="T15" s="37" t="e">
        <f ca="1" t="shared" si="9"/>
        <v>#REF!</v>
      </c>
      <c r="U15" s="38" t="e">
        <f ca="1" t="shared" si="0"/>
        <v>#REF!</v>
      </c>
    </row>
    <row r="16" spans="1:21" ht="15">
      <c r="A16" s="32" t="s">
        <v>153</v>
      </c>
      <c r="B16" s="32">
        <v>0</v>
      </c>
      <c r="D16" s="30">
        <f t="shared" si="1"/>
        <v>0</v>
      </c>
      <c r="E16">
        <f>COUNTIF(Vertices[Degree],"&gt;= "&amp;D16)-COUNTIF(Vertices[Degree],"&gt;="&amp;D17)</f>
        <v>0</v>
      </c>
      <c r="F16" s="35">
        <f t="shared" si="2"/>
        <v>1.823529411764706</v>
      </c>
      <c r="G16" s="36">
        <f>COUNTIF(Vertices[In-Degree],"&gt;= "&amp;F16)-COUNTIF(Vertices[In-Degree],"&gt;="&amp;F17)</f>
        <v>0</v>
      </c>
      <c r="H16" s="35">
        <f t="shared" si="3"/>
        <v>1.2352941176470587</v>
      </c>
      <c r="I16" s="36">
        <f>COUNTIF(Vertices[Out-Degree],"&gt;= "&amp;H16)-COUNTIF(Vertices[Out-Degree],"&gt;="&amp;H17)</f>
        <v>0</v>
      </c>
      <c r="J16" s="35">
        <f t="shared" si="4"/>
        <v>403.3921569999999</v>
      </c>
      <c r="K16" s="36">
        <f>COUNTIF(Vertices[Betweenness Centrality],"&gt;= "&amp;J16)-COUNTIF(Vertices[Betweenness Centrality],"&gt;="&amp;J17)</f>
        <v>1</v>
      </c>
      <c r="L16" s="35">
        <f t="shared" si="5"/>
        <v>0.10551400000000008</v>
      </c>
      <c r="M16" s="36">
        <f>COUNTIF(Vertices[Closeness Centrality],"&gt;= "&amp;L16)-COUNTIF(Vertices[Closeness Centrality],"&gt;="&amp;L17)</f>
        <v>1</v>
      </c>
      <c r="N16" s="35">
        <f t="shared" si="6"/>
        <v>0.18667147058823524</v>
      </c>
      <c r="O16" s="36">
        <f>COUNTIF(Vertices[Eigenvector Centrality],"&gt;= "&amp;N16)-COUNTIF(Vertices[Eigenvector Centrality],"&gt;="&amp;N17)</f>
        <v>0</v>
      </c>
      <c r="P16" s="35">
        <f t="shared" si="7"/>
        <v>0.025612882352941166</v>
      </c>
      <c r="Q16" s="36">
        <f>COUNTIF(Vertices[PageRank],"&gt;= "&amp;P16)-COUNTIF(Vertices[PageRank],"&gt;="&amp;P17)</f>
        <v>0</v>
      </c>
      <c r="R16" s="35">
        <f t="shared" si="8"/>
        <v>0</v>
      </c>
      <c r="S16" s="41">
        <f>COUNTIF(Vertices[Clustering Coefficient],"&gt;= "&amp;R16)-COUNTIF(Vertices[Clustering Coefficient],"&gt;="&amp;R17)</f>
        <v>0</v>
      </c>
      <c r="T16" s="35" t="e">
        <f ca="1" t="shared" si="9"/>
        <v>#REF!</v>
      </c>
      <c r="U16" s="36" t="e">
        <f ca="1" t="shared" si="0"/>
        <v>#REF!</v>
      </c>
    </row>
    <row r="17" spans="1:21" ht="15">
      <c r="A17" s="32" t="s">
        <v>154</v>
      </c>
      <c r="B17" s="32">
        <v>41</v>
      </c>
      <c r="D17" s="30">
        <f t="shared" si="1"/>
        <v>0</v>
      </c>
      <c r="E17">
        <f>COUNTIF(Vertices[Degree],"&gt;= "&amp;D17)-COUNTIF(Vertices[Degree],"&gt;="&amp;D18)</f>
        <v>0</v>
      </c>
      <c r="F17" s="37">
        <f t="shared" si="2"/>
        <v>1.8823529411764708</v>
      </c>
      <c r="G17" s="38">
        <f>COUNTIF(Vertices[In-Degree],"&gt;= "&amp;F17)-COUNTIF(Vertices[In-Degree],"&gt;="&amp;F18)</f>
        <v>0</v>
      </c>
      <c r="H17" s="37">
        <f t="shared" si="3"/>
        <v>1.3235294117647056</v>
      </c>
      <c r="I17" s="38">
        <f>COUNTIF(Vertices[Out-Degree],"&gt;= "&amp;H17)-COUNTIF(Vertices[Out-Degree],"&gt;="&amp;H18)</f>
        <v>0</v>
      </c>
      <c r="J17" s="37">
        <f t="shared" si="4"/>
        <v>432.20588249999986</v>
      </c>
      <c r="K17" s="38">
        <f>COUNTIF(Vertices[Betweenness Centrality],"&gt;= "&amp;J17)-COUNTIF(Vertices[Betweenness Centrality],"&gt;="&amp;J18)</f>
        <v>0</v>
      </c>
      <c r="L17" s="37">
        <f t="shared" si="5"/>
        <v>0.10843500000000009</v>
      </c>
      <c r="M17" s="38">
        <f>COUNTIF(Vertices[Closeness Centrality],"&gt;= "&amp;L17)-COUNTIF(Vertices[Closeness Centrality],"&gt;="&amp;L18)</f>
        <v>1</v>
      </c>
      <c r="N17" s="37">
        <f t="shared" si="6"/>
        <v>0.20000514705882347</v>
      </c>
      <c r="O17" s="38">
        <f>COUNTIF(Vertices[Eigenvector Centrality],"&gt;= "&amp;N17)-COUNTIF(Vertices[Eigenvector Centrality],"&gt;="&amp;N18)</f>
        <v>1</v>
      </c>
      <c r="P17" s="37">
        <f t="shared" si="7"/>
        <v>0.025887088235294106</v>
      </c>
      <c r="Q17" s="38">
        <f>COUNTIF(Vertices[PageRank],"&gt;= "&amp;P17)-COUNTIF(Vertices[PageRank],"&gt;="&amp;P18)</f>
        <v>2</v>
      </c>
      <c r="R17" s="37">
        <f t="shared" si="8"/>
        <v>0</v>
      </c>
      <c r="S17" s="42">
        <f>COUNTIF(Vertices[Clustering Coefficient],"&gt;= "&amp;R17)-COUNTIF(Vertices[Clustering Coefficient],"&gt;="&amp;R18)</f>
        <v>0</v>
      </c>
      <c r="T17" s="37" t="e">
        <f ca="1" t="shared" si="9"/>
        <v>#REF!</v>
      </c>
      <c r="U17" s="38" t="e">
        <f ca="1" t="shared" si="0"/>
        <v>#REF!</v>
      </c>
    </row>
    <row r="18" spans="1:21" ht="15">
      <c r="A18" s="32" t="s">
        <v>155</v>
      </c>
      <c r="B18" s="32">
        <v>49</v>
      </c>
      <c r="D18" s="30">
        <f t="shared" si="1"/>
        <v>0</v>
      </c>
      <c r="E18">
        <f>COUNTIF(Vertices[Degree],"&gt;= "&amp;D18)-COUNTIF(Vertices[Degree],"&gt;="&amp;D19)</f>
        <v>0</v>
      </c>
      <c r="F18" s="35">
        <f t="shared" si="2"/>
        <v>1.9411764705882355</v>
      </c>
      <c r="G18" s="36">
        <f>COUNTIF(Vertices[In-Degree],"&gt;= "&amp;F18)-COUNTIF(Vertices[In-Degree],"&gt;="&amp;F19)</f>
        <v>0</v>
      </c>
      <c r="H18" s="35">
        <f t="shared" si="3"/>
        <v>1.4117647058823526</v>
      </c>
      <c r="I18" s="36">
        <f>COUNTIF(Vertices[Out-Degree],"&gt;= "&amp;H18)-COUNTIF(Vertices[Out-Degree],"&gt;="&amp;H19)</f>
        <v>0</v>
      </c>
      <c r="J18" s="35">
        <f t="shared" si="4"/>
        <v>461.01960799999983</v>
      </c>
      <c r="K18" s="36">
        <f>COUNTIF(Vertices[Betweenness Centrality],"&gt;= "&amp;J18)-COUNTIF(Vertices[Betweenness Centrality],"&gt;="&amp;J19)</f>
        <v>2</v>
      </c>
      <c r="L18" s="35">
        <f t="shared" si="5"/>
        <v>0.1113560000000001</v>
      </c>
      <c r="M18" s="36">
        <f>COUNTIF(Vertices[Closeness Centrality],"&gt;= "&amp;L18)-COUNTIF(Vertices[Closeness Centrality],"&gt;="&amp;L19)</f>
        <v>1</v>
      </c>
      <c r="N18" s="35">
        <f t="shared" si="6"/>
        <v>0.2133388235294117</v>
      </c>
      <c r="O18" s="36">
        <f>COUNTIF(Vertices[Eigenvector Centrality],"&gt;= "&amp;N18)-COUNTIF(Vertices[Eigenvector Centrality],"&gt;="&amp;N19)</f>
        <v>1</v>
      </c>
      <c r="P18" s="35">
        <f t="shared" si="7"/>
        <v>0.026161294117647046</v>
      </c>
      <c r="Q18" s="36">
        <f>COUNTIF(Vertices[PageRank],"&gt;= "&amp;P18)-COUNTIF(Vertices[PageRank],"&gt;="&amp;P19)</f>
        <v>1</v>
      </c>
      <c r="R18" s="35">
        <f t="shared" si="8"/>
        <v>0</v>
      </c>
      <c r="S18" s="41">
        <f>COUNTIF(Vertices[Clustering Coefficient],"&gt;= "&amp;R18)-COUNTIF(Vertices[Clustering Coefficient],"&gt;="&amp;R19)</f>
        <v>0</v>
      </c>
      <c r="T18" s="35" t="e">
        <f ca="1" t="shared" si="9"/>
        <v>#REF!</v>
      </c>
      <c r="U18" s="36" t="e">
        <f ca="1" t="shared" si="0"/>
        <v>#REF!</v>
      </c>
    </row>
    <row r="19" spans="1:21" ht="15">
      <c r="A19" s="117"/>
      <c r="B19" s="117"/>
      <c r="D19" s="30">
        <f t="shared" si="1"/>
        <v>0</v>
      </c>
      <c r="E19">
        <f>COUNTIF(Vertices[Degree],"&gt;= "&amp;D19)-COUNTIF(Vertices[Degree],"&gt;="&amp;D20)</f>
        <v>0</v>
      </c>
      <c r="F19" s="37">
        <f t="shared" si="2"/>
        <v>2</v>
      </c>
      <c r="G19" s="38">
        <f>COUNTIF(Vertices[In-Degree],"&gt;= "&amp;F19)-COUNTIF(Vertices[In-Degree],"&gt;="&amp;F20)</f>
        <v>4</v>
      </c>
      <c r="H19" s="37">
        <f t="shared" si="3"/>
        <v>1.4999999999999996</v>
      </c>
      <c r="I19" s="38">
        <f>COUNTIF(Vertices[Out-Degree],"&gt;= "&amp;H19)-COUNTIF(Vertices[Out-Degree],"&gt;="&amp;H20)</f>
        <v>0</v>
      </c>
      <c r="J19" s="37">
        <f t="shared" si="4"/>
        <v>489.8333334999998</v>
      </c>
      <c r="K19" s="38">
        <f>COUNTIF(Vertices[Betweenness Centrality],"&gt;= "&amp;J19)-COUNTIF(Vertices[Betweenness Centrality],"&gt;="&amp;J20)</f>
        <v>2</v>
      </c>
      <c r="L19" s="37">
        <f t="shared" si="5"/>
        <v>0.1142770000000001</v>
      </c>
      <c r="M19" s="38">
        <f>COUNTIF(Vertices[Closeness Centrality],"&gt;= "&amp;L19)-COUNTIF(Vertices[Closeness Centrality],"&gt;="&amp;L20)</f>
        <v>1</v>
      </c>
      <c r="N19" s="37">
        <f t="shared" si="6"/>
        <v>0.22667249999999992</v>
      </c>
      <c r="O19" s="38">
        <f>COUNTIF(Vertices[Eigenvector Centrality],"&gt;= "&amp;N19)-COUNTIF(Vertices[Eigenvector Centrality],"&gt;="&amp;N20)</f>
        <v>0</v>
      </c>
      <c r="P19" s="37">
        <f t="shared" si="7"/>
        <v>0.026435499999999987</v>
      </c>
      <c r="Q19" s="38">
        <f>COUNTIF(Vertices[PageRank],"&gt;= "&amp;P19)-COUNTIF(Vertices[PageRank],"&gt;="&amp;P20)</f>
        <v>0</v>
      </c>
      <c r="R19" s="37">
        <f t="shared" si="8"/>
        <v>0</v>
      </c>
      <c r="S19" s="42">
        <f>COUNTIF(Vertices[Clustering Coefficient],"&gt;= "&amp;R19)-COUNTIF(Vertices[Clustering Coefficient],"&gt;="&amp;R20)</f>
        <v>0</v>
      </c>
      <c r="T19" s="37" t="e">
        <f ca="1" t="shared" si="9"/>
        <v>#REF!</v>
      </c>
      <c r="U19" s="38" t="e">
        <f ca="1" t="shared" si="0"/>
        <v>#REF!</v>
      </c>
    </row>
    <row r="20" spans="1:21" ht="15">
      <c r="A20" s="32" t="s">
        <v>156</v>
      </c>
      <c r="B20" s="32">
        <v>26</v>
      </c>
      <c r="D20" s="30">
        <f t="shared" si="1"/>
        <v>0</v>
      </c>
      <c r="E20">
        <f>COUNTIF(Vertices[Degree],"&gt;= "&amp;D20)-COUNTIF(Vertices[Degree],"&gt;="&amp;D21)</f>
        <v>0</v>
      </c>
      <c r="F20" s="35">
        <f t="shared" si="2"/>
        <v>2.0588235294117645</v>
      </c>
      <c r="G20" s="36">
        <f>COUNTIF(Vertices[In-Degree],"&gt;= "&amp;F20)-COUNTIF(Vertices[In-Degree],"&gt;="&amp;F21)</f>
        <v>0</v>
      </c>
      <c r="H20" s="35">
        <f t="shared" si="3"/>
        <v>1.5882352941176465</v>
      </c>
      <c r="I20" s="36">
        <f>COUNTIF(Vertices[Out-Degree],"&gt;= "&amp;H20)-COUNTIF(Vertices[Out-Degree],"&gt;="&amp;H21)</f>
        <v>0</v>
      </c>
      <c r="J20" s="35">
        <f t="shared" si="4"/>
        <v>518.6470589999998</v>
      </c>
      <c r="K20" s="36">
        <f>COUNTIF(Vertices[Betweenness Centrality],"&gt;= "&amp;J20)-COUNTIF(Vertices[Betweenness Centrality],"&gt;="&amp;J21)</f>
        <v>0</v>
      </c>
      <c r="L20" s="35">
        <f t="shared" si="5"/>
        <v>0.11719800000000011</v>
      </c>
      <c r="M20" s="36">
        <f>COUNTIF(Vertices[Closeness Centrality],"&gt;= "&amp;L20)-COUNTIF(Vertices[Closeness Centrality],"&gt;="&amp;L21)</f>
        <v>1</v>
      </c>
      <c r="N20" s="35">
        <f t="shared" si="6"/>
        <v>0.24000617647058814</v>
      </c>
      <c r="O20" s="36">
        <f>COUNTIF(Vertices[Eigenvector Centrality],"&gt;= "&amp;N20)-COUNTIF(Vertices[Eigenvector Centrality],"&gt;="&amp;N21)</f>
        <v>0</v>
      </c>
      <c r="P20" s="35">
        <f t="shared" si="7"/>
        <v>0.026709705882352927</v>
      </c>
      <c r="Q20" s="36">
        <f>COUNTIF(Vertices[PageRank],"&gt;= "&amp;P20)-COUNTIF(Vertices[PageRank],"&gt;="&amp;P21)</f>
        <v>0</v>
      </c>
      <c r="R20" s="35">
        <f t="shared" si="8"/>
        <v>0</v>
      </c>
      <c r="S20" s="41">
        <f>COUNTIF(Vertices[Clustering Coefficient],"&gt;= "&amp;R20)-COUNTIF(Vertices[Clustering Coefficient],"&gt;="&amp;R21)</f>
        <v>0</v>
      </c>
      <c r="T20" s="35" t="e">
        <f ca="1" t="shared" si="9"/>
        <v>#REF!</v>
      </c>
      <c r="U20" s="36" t="e">
        <f ca="1" t="shared" si="0"/>
        <v>#REF!</v>
      </c>
    </row>
    <row r="21" spans="1:21" ht="15">
      <c r="A21" s="32" t="s">
        <v>157</v>
      </c>
      <c r="B21" s="32">
        <v>8.790006</v>
      </c>
      <c r="D21" s="30">
        <f t="shared" si="1"/>
        <v>0</v>
      </c>
      <c r="E21">
        <f>COUNTIF(Vertices[Degree],"&gt;= "&amp;D21)-COUNTIF(Vertices[Degree],"&gt;="&amp;D22)</f>
        <v>0</v>
      </c>
      <c r="F21" s="37">
        <f t="shared" si="2"/>
        <v>2.117647058823529</v>
      </c>
      <c r="G21" s="38">
        <f>COUNTIF(Vertices[In-Degree],"&gt;= "&amp;F21)-COUNTIF(Vertices[In-Degree],"&gt;="&amp;F22)</f>
        <v>0</v>
      </c>
      <c r="H21" s="37">
        <f t="shared" si="3"/>
        <v>1.6764705882352935</v>
      </c>
      <c r="I21" s="38">
        <f>COUNTIF(Vertices[Out-Degree],"&gt;= "&amp;H21)-COUNTIF(Vertices[Out-Degree],"&gt;="&amp;H22)</f>
        <v>0</v>
      </c>
      <c r="J21" s="37">
        <f t="shared" si="4"/>
        <v>547.4607844999998</v>
      </c>
      <c r="K21" s="38">
        <f>COUNTIF(Vertices[Betweenness Centrality],"&gt;= "&amp;J21)-COUNTIF(Vertices[Betweenness Centrality],"&gt;="&amp;J22)</f>
        <v>2</v>
      </c>
      <c r="L21" s="37">
        <f t="shared" si="5"/>
        <v>0.12011900000000011</v>
      </c>
      <c r="M21" s="38">
        <f>COUNTIF(Vertices[Closeness Centrality],"&gt;= "&amp;L21)-COUNTIF(Vertices[Closeness Centrality],"&gt;="&amp;L22)</f>
        <v>2</v>
      </c>
      <c r="N21" s="37">
        <f t="shared" si="6"/>
        <v>0.2533398529411764</v>
      </c>
      <c r="O21" s="38">
        <f>COUNTIF(Vertices[Eigenvector Centrality],"&gt;= "&amp;N21)-COUNTIF(Vertices[Eigenvector Centrality],"&gt;="&amp;N22)</f>
        <v>1</v>
      </c>
      <c r="P21" s="37">
        <f t="shared" si="7"/>
        <v>0.026983911764705867</v>
      </c>
      <c r="Q21" s="38">
        <f>COUNTIF(Vertices[PageRank],"&gt;= "&amp;P21)-COUNTIF(Vertices[PageRank],"&gt;="&amp;P22)</f>
        <v>0</v>
      </c>
      <c r="R21" s="37">
        <f t="shared" si="8"/>
        <v>0</v>
      </c>
      <c r="S21" s="42">
        <f>COUNTIF(Vertices[Clustering Coefficient],"&gt;= "&amp;R21)-COUNTIF(Vertices[Clustering Coefficient],"&gt;="&amp;R22)</f>
        <v>0</v>
      </c>
      <c r="T21" s="37" t="e">
        <f ca="1" t="shared" si="9"/>
        <v>#REF!</v>
      </c>
      <c r="U21" s="38" t="e">
        <f ca="1" t="shared" si="0"/>
        <v>#REF!</v>
      </c>
    </row>
    <row r="22" spans="1:21" ht="15">
      <c r="A22" s="117"/>
      <c r="B22" s="117"/>
      <c r="D22" s="30">
        <f t="shared" si="1"/>
        <v>0</v>
      </c>
      <c r="E22">
        <f>COUNTIF(Vertices[Degree],"&gt;= "&amp;D22)-COUNTIF(Vertices[Degree],"&gt;="&amp;D23)</f>
        <v>0</v>
      </c>
      <c r="F22" s="35">
        <f t="shared" si="2"/>
        <v>2.1764705882352935</v>
      </c>
      <c r="G22" s="36">
        <f>COUNTIF(Vertices[In-Degree],"&gt;= "&amp;F22)-COUNTIF(Vertices[In-Degree],"&gt;="&amp;F23)</f>
        <v>0</v>
      </c>
      <c r="H22" s="35">
        <f t="shared" si="3"/>
        <v>1.7647058823529405</v>
      </c>
      <c r="I22" s="36">
        <f>COUNTIF(Vertices[Out-Degree],"&gt;= "&amp;H22)-COUNTIF(Vertices[Out-Degree],"&gt;="&amp;H23)</f>
        <v>0</v>
      </c>
      <c r="J22" s="35">
        <f t="shared" si="4"/>
        <v>576.2745099999999</v>
      </c>
      <c r="K22" s="36">
        <f>COUNTIF(Vertices[Betweenness Centrality],"&gt;= "&amp;J22)-COUNTIF(Vertices[Betweenness Centrality],"&gt;="&amp;J23)</f>
        <v>2</v>
      </c>
      <c r="L22" s="35">
        <f t="shared" si="5"/>
        <v>0.12304000000000012</v>
      </c>
      <c r="M22" s="36">
        <f>COUNTIF(Vertices[Closeness Centrality],"&gt;= "&amp;L22)-COUNTIF(Vertices[Closeness Centrality],"&gt;="&amp;L23)</f>
        <v>1</v>
      </c>
      <c r="N22" s="35">
        <f t="shared" si="6"/>
        <v>0.26667352941176464</v>
      </c>
      <c r="O22" s="36">
        <f>COUNTIF(Vertices[Eigenvector Centrality],"&gt;= "&amp;N22)-COUNTIF(Vertices[Eigenvector Centrality],"&gt;="&amp;N23)</f>
        <v>0</v>
      </c>
      <c r="P22" s="35">
        <f t="shared" si="7"/>
        <v>0.027258117647058808</v>
      </c>
      <c r="Q22" s="36">
        <f>COUNTIF(Vertices[PageRank],"&gt;= "&amp;P22)-COUNTIF(Vertices[PageRank],"&gt;="&amp;P23)</f>
        <v>0</v>
      </c>
      <c r="R22" s="35">
        <f t="shared" si="8"/>
        <v>0</v>
      </c>
      <c r="S22" s="41">
        <f>COUNTIF(Vertices[Clustering Coefficient],"&gt;= "&amp;R22)-COUNTIF(Vertices[Clustering Coefficient],"&gt;="&amp;R23)</f>
        <v>0</v>
      </c>
      <c r="T22" s="35" t="e">
        <f ca="1" t="shared" si="9"/>
        <v>#REF!</v>
      </c>
      <c r="U22" s="36" t="e">
        <f ca="1" t="shared" si="0"/>
        <v>#REF!</v>
      </c>
    </row>
    <row r="23" spans="1:21" ht="15">
      <c r="A23" s="32" t="s">
        <v>158</v>
      </c>
      <c r="B23" s="32">
        <v>0.02804878048780488</v>
      </c>
      <c r="D23" s="30">
        <f t="shared" si="1"/>
        <v>0</v>
      </c>
      <c r="E23">
        <f>COUNTIF(Vertices[Degree],"&gt;= "&amp;D23)-COUNTIF(Vertices[Degree],"&gt;="&amp;D24)</f>
        <v>0</v>
      </c>
      <c r="F23" s="37">
        <f t="shared" si="2"/>
        <v>2.235294117647058</v>
      </c>
      <c r="G23" s="38">
        <f>COUNTIF(Vertices[In-Degree],"&gt;= "&amp;F23)-COUNTIF(Vertices[In-Degree],"&gt;="&amp;F24)</f>
        <v>0</v>
      </c>
      <c r="H23" s="37">
        <f t="shared" si="3"/>
        <v>1.8529411764705874</v>
      </c>
      <c r="I23" s="38">
        <f>COUNTIF(Vertices[Out-Degree],"&gt;= "&amp;H23)-COUNTIF(Vertices[Out-Degree],"&gt;="&amp;H24)</f>
        <v>0</v>
      </c>
      <c r="J23" s="37">
        <f t="shared" si="4"/>
        <v>605.0882354999999</v>
      </c>
      <c r="K23" s="38">
        <f>COUNTIF(Vertices[Betweenness Centrality],"&gt;= "&amp;J23)-COUNTIF(Vertices[Betweenness Centrality],"&gt;="&amp;J24)</f>
        <v>0</v>
      </c>
      <c r="L23" s="37">
        <f t="shared" si="5"/>
        <v>0.12596100000000013</v>
      </c>
      <c r="M23" s="38">
        <f>COUNTIF(Vertices[Closeness Centrality],"&gt;= "&amp;L23)-COUNTIF(Vertices[Closeness Centrality],"&gt;="&amp;L24)</f>
        <v>2</v>
      </c>
      <c r="N23" s="37">
        <f t="shared" si="6"/>
        <v>0.2800072058823529</v>
      </c>
      <c r="O23" s="38">
        <f>COUNTIF(Vertices[Eigenvector Centrality],"&gt;= "&amp;N23)-COUNTIF(Vertices[Eigenvector Centrality],"&gt;="&amp;N24)</f>
        <v>2</v>
      </c>
      <c r="P23" s="37">
        <f t="shared" si="7"/>
        <v>0.027532323529411748</v>
      </c>
      <c r="Q23" s="38">
        <f>COUNTIF(Vertices[PageRank],"&gt;= "&amp;P23)-COUNTIF(Vertices[PageRank],"&gt;="&amp;P24)</f>
        <v>2</v>
      </c>
      <c r="R23" s="37">
        <f t="shared" si="8"/>
        <v>0</v>
      </c>
      <c r="S23" s="42">
        <f>COUNTIF(Vertices[Clustering Coefficient],"&gt;= "&amp;R23)-COUNTIF(Vertices[Clustering Coefficient],"&gt;="&amp;R24)</f>
        <v>0</v>
      </c>
      <c r="T23" s="37" t="e">
        <f ca="1" t="shared" si="9"/>
        <v>#REF!</v>
      </c>
      <c r="U23" s="38" t="e">
        <f ca="1" t="shared" si="0"/>
        <v>#REF!</v>
      </c>
    </row>
    <row r="24" spans="1:21" ht="15">
      <c r="A24" s="32" t="s">
        <v>620</v>
      </c>
      <c r="B24" s="32">
        <v>0.640046</v>
      </c>
      <c r="D24" s="30">
        <f t="shared" si="1"/>
        <v>0</v>
      </c>
      <c r="E24">
        <f>COUNTIF(Vertices[Degree],"&gt;= "&amp;D24)-COUNTIF(Vertices[Degree],"&gt;="&amp;D25)</f>
        <v>0</v>
      </c>
      <c r="F24" s="35">
        <f t="shared" si="2"/>
        <v>2.2941176470588225</v>
      </c>
      <c r="G24" s="36">
        <f>COUNTIF(Vertices[In-Degree],"&gt;= "&amp;F24)-COUNTIF(Vertices[In-Degree],"&gt;="&amp;F25)</f>
        <v>0</v>
      </c>
      <c r="H24" s="35">
        <f t="shared" si="3"/>
        <v>1.9411764705882344</v>
      </c>
      <c r="I24" s="36">
        <f>COUNTIF(Vertices[Out-Degree],"&gt;= "&amp;H24)-COUNTIF(Vertices[Out-Degree],"&gt;="&amp;H25)</f>
        <v>5</v>
      </c>
      <c r="J24" s="35">
        <f t="shared" si="4"/>
        <v>633.9019609999999</v>
      </c>
      <c r="K24" s="36">
        <f>COUNTIF(Vertices[Betweenness Centrality],"&gt;= "&amp;J24)-COUNTIF(Vertices[Betweenness Centrality],"&gt;="&amp;J25)</f>
        <v>2</v>
      </c>
      <c r="L24" s="35">
        <f t="shared" si="5"/>
        <v>0.12888200000000014</v>
      </c>
      <c r="M24" s="36">
        <f>COUNTIF(Vertices[Closeness Centrality],"&gt;= "&amp;L24)-COUNTIF(Vertices[Closeness Centrality],"&gt;="&amp;L25)</f>
        <v>1</v>
      </c>
      <c r="N24" s="35">
        <f t="shared" si="6"/>
        <v>0.29334088235294115</v>
      </c>
      <c r="O24" s="36">
        <f>COUNTIF(Vertices[Eigenvector Centrality],"&gt;= "&amp;N24)-COUNTIF(Vertices[Eigenvector Centrality],"&gt;="&amp;N25)</f>
        <v>0</v>
      </c>
      <c r="P24" s="35">
        <f t="shared" si="7"/>
        <v>0.02780652941176469</v>
      </c>
      <c r="Q24" s="36">
        <f>COUNTIF(Vertices[PageRank],"&gt;= "&amp;P24)-COUNTIF(Vertices[PageRank],"&gt;="&amp;P25)</f>
        <v>0</v>
      </c>
      <c r="R24" s="35">
        <f t="shared" si="8"/>
        <v>0</v>
      </c>
      <c r="S24" s="41">
        <f>COUNTIF(Vertices[Clustering Coefficient],"&gt;= "&amp;R24)-COUNTIF(Vertices[Clustering Coefficient],"&gt;="&amp;R25)</f>
        <v>0</v>
      </c>
      <c r="T24" s="35" t="e">
        <f ca="1" t="shared" si="9"/>
        <v>#REF!</v>
      </c>
      <c r="U24" s="36" t="e">
        <f ca="1" t="shared" si="0"/>
        <v>#REF!</v>
      </c>
    </row>
    <row r="25" spans="1:21" ht="15">
      <c r="A25" s="117"/>
      <c r="B25" s="117"/>
      <c r="D25" s="30">
        <f t="shared" si="1"/>
        <v>0</v>
      </c>
      <c r="E25">
        <f>COUNTIF(Vertices[Degree],"&gt;= "&amp;D25)-COUNTIF(Vertices[Degree],"&gt;="&amp;D26)</f>
        <v>0</v>
      </c>
      <c r="F25" s="37">
        <f t="shared" si="2"/>
        <v>2.352941176470587</v>
      </c>
      <c r="G25" s="38">
        <f>COUNTIF(Vertices[In-Degree],"&gt;= "&amp;F25)-COUNTIF(Vertices[In-Degree],"&gt;="&amp;F26)</f>
        <v>0</v>
      </c>
      <c r="H25" s="37">
        <f t="shared" si="3"/>
        <v>2.0294117647058814</v>
      </c>
      <c r="I25" s="38">
        <f>COUNTIF(Vertices[Out-Degree],"&gt;= "&amp;H25)-COUNTIF(Vertices[Out-Degree],"&gt;="&amp;H26)</f>
        <v>0</v>
      </c>
      <c r="J25" s="37">
        <f t="shared" si="4"/>
        <v>662.7156865</v>
      </c>
      <c r="K25" s="38">
        <f>COUNTIF(Vertices[Betweenness Centrality],"&gt;= "&amp;J25)-COUNTIF(Vertices[Betweenness Centrality],"&gt;="&amp;J26)</f>
        <v>2</v>
      </c>
      <c r="L25" s="37">
        <f t="shared" si="5"/>
        <v>0.13180300000000014</v>
      </c>
      <c r="M25" s="38">
        <f>COUNTIF(Vertices[Closeness Centrality],"&gt;= "&amp;L25)-COUNTIF(Vertices[Closeness Centrality],"&gt;="&amp;L26)</f>
        <v>1</v>
      </c>
      <c r="N25" s="37">
        <f t="shared" si="6"/>
        <v>0.3066745588235294</v>
      </c>
      <c r="O25" s="38">
        <f>COUNTIF(Vertices[Eigenvector Centrality],"&gt;= "&amp;N25)-COUNTIF(Vertices[Eigenvector Centrality],"&gt;="&amp;N26)</f>
        <v>0</v>
      </c>
      <c r="P25" s="37">
        <f t="shared" si="7"/>
        <v>0.02808073529411763</v>
      </c>
      <c r="Q25" s="38">
        <f>COUNTIF(Vertices[PageRank],"&gt;= "&amp;P25)-COUNTIF(Vertices[PageRank],"&gt;="&amp;P26)</f>
        <v>0</v>
      </c>
      <c r="R25" s="37">
        <f t="shared" si="8"/>
        <v>0</v>
      </c>
      <c r="S25" s="42">
        <f>COUNTIF(Vertices[Clustering Coefficient],"&gt;= "&amp;R25)-COUNTIF(Vertices[Clustering Coefficient],"&gt;="&amp;R26)</f>
        <v>0</v>
      </c>
      <c r="T25" s="37" t="e">
        <f ca="1" t="shared" si="9"/>
        <v>#REF!</v>
      </c>
      <c r="U25" s="38" t="e">
        <f ca="1" t="shared" si="0"/>
        <v>#REF!</v>
      </c>
    </row>
    <row r="26" spans="1:21" ht="15">
      <c r="A26" s="32" t="s">
        <v>621</v>
      </c>
      <c r="B26" s="32" t="s">
        <v>636</v>
      </c>
      <c r="D26" s="30">
        <f t="shared" si="1"/>
        <v>0</v>
      </c>
      <c r="E26">
        <f>COUNTIF(Vertices[Degree],"&gt;= "&amp;D26)-COUNTIF(Vertices[Degree],"&gt;="&amp;D27)</f>
        <v>0</v>
      </c>
      <c r="F26" s="35">
        <f t="shared" si="2"/>
        <v>2.4117647058823515</v>
      </c>
      <c r="G26" s="36">
        <f>COUNTIF(Vertices[In-Degree],"&gt;= "&amp;F26)-COUNTIF(Vertices[In-Degree],"&gt;="&amp;F27)</f>
        <v>0</v>
      </c>
      <c r="H26" s="35">
        <f t="shared" si="3"/>
        <v>2.1176470588235285</v>
      </c>
      <c r="I26" s="36">
        <f>COUNTIF(Vertices[Out-Degree],"&gt;= "&amp;H26)-COUNTIF(Vertices[Out-Degree],"&gt;="&amp;H27)</f>
        <v>0</v>
      </c>
      <c r="J26" s="35">
        <f t="shared" si="4"/>
        <v>691.529412</v>
      </c>
      <c r="K26" s="36">
        <f>COUNTIF(Vertices[Betweenness Centrality],"&gt;= "&amp;J26)-COUNTIF(Vertices[Betweenness Centrality],"&gt;="&amp;J27)</f>
        <v>1</v>
      </c>
      <c r="L26" s="35">
        <f t="shared" si="5"/>
        <v>0.13472400000000015</v>
      </c>
      <c r="M26" s="36">
        <f>COUNTIF(Vertices[Closeness Centrality],"&gt;= "&amp;L26)-COUNTIF(Vertices[Closeness Centrality],"&gt;="&amp;L27)</f>
        <v>0</v>
      </c>
      <c r="N26" s="35">
        <f t="shared" si="6"/>
        <v>0.32000823529411765</v>
      </c>
      <c r="O26" s="36">
        <f>COUNTIF(Vertices[Eigenvector Centrality],"&gt;= "&amp;N26)-COUNTIF(Vertices[Eigenvector Centrality],"&gt;="&amp;N27)</f>
        <v>0</v>
      </c>
      <c r="P26" s="35">
        <f t="shared" si="7"/>
        <v>0.02835494117647057</v>
      </c>
      <c r="Q26" s="36">
        <f>COUNTIF(Vertices[PageRank],"&gt;= "&amp;P26)-COUNTIF(Vertices[PageRank],"&gt;="&amp;P27)</f>
        <v>0</v>
      </c>
      <c r="R26" s="35">
        <f t="shared" si="8"/>
        <v>0</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117"/>
      <c r="B27" s="117"/>
      <c r="D27" s="30">
        <f t="shared" si="1"/>
        <v>0</v>
      </c>
      <c r="E27">
        <f>COUNTIF(Vertices[Degree],"&gt;= "&amp;D27)-COUNTIF(Vertices[Degree],"&gt;="&amp;D28)</f>
        <v>0</v>
      </c>
      <c r="F27" s="37">
        <f t="shared" si="2"/>
        <v>2.470588235294116</v>
      </c>
      <c r="G27" s="38">
        <f>COUNTIF(Vertices[In-Degree],"&gt;= "&amp;F27)-COUNTIF(Vertices[In-Degree],"&gt;="&amp;F28)</f>
        <v>0</v>
      </c>
      <c r="H27" s="37">
        <f t="shared" si="3"/>
        <v>2.2058823529411757</v>
      </c>
      <c r="I27" s="38">
        <f>COUNTIF(Vertices[Out-Degree],"&gt;= "&amp;H27)-COUNTIF(Vertices[Out-Degree],"&gt;="&amp;H28)</f>
        <v>0</v>
      </c>
      <c r="J27" s="37">
        <f t="shared" si="4"/>
        <v>720.3431375</v>
      </c>
      <c r="K27" s="38">
        <f>COUNTIF(Vertices[Betweenness Centrality],"&gt;= "&amp;J27)-COUNTIF(Vertices[Betweenness Centrality],"&gt;="&amp;J28)</f>
        <v>1</v>
      </c>
      <c r="L27" s="37">
        <f t="shared" si="5"/>
        <v>0.13764500000000016</v>
      </c>
      <c r="M27" s="38">
        <f>COUNTIF(Vertices[Closeness Centrality],"&gt;= "&amp;L27)-COUNTIF(Vertices[Closeness Centrality],"&gt;="&amp;L28)</f>
        <v>2</v>
      </c>
      <c r="N27" s="37">
        <f t="shared" si="6"/>
        <v>0.3333419117647059</v>
      </c>
      <c r="O27" s="38">
        <f>COUNTIF(Vertices[Eigenvector Centrality],"&gt;= "&amp;N27)-COUNTIF(Vertices[Eigenvector Centrality],"&gt;="&amp;N28)</f>
        <v>0</v>
      </c>
      <c r="P27" s="37">
        <f t="shared" si="7"/>
        <v>0.02862914705882351</v>
      </c>
      <c r="Q27" s="38">
        <f>COUNTIF(Vertices[PageRank],"&gt;= "&amp;P27)-COUNTIF(Vertices[PageRank],"&gt;="&amp;P28)</f>
        <v>0</v>
      </c>
      <c r="R27" s="37">
        <f t="shared" si="8"/>
        <v>0</v>
      </c>
      <c r="S27" s="42">
        <f>COUNTIF(Vertices[Clustering Coefficient],"&gt;= "&amp;R27)-COUNTIF(Vertices[Clustering Coefficient],"&gt;="&amp;R28)</f>
        <v>0</v>
      </c>
      <c r="T27" s="37" t="e">
        <f ca="1" t="shared" si="9"/>
        <v>#REF!</v>
      </c>
      <c r="U27" s="38" t="e">
        <f ca="1" t="shared" si="10"/>
        <v>#REF!</v>
      </c>
    </row>
    <row r="28" spans="1:21" ht="15">
      <c r="A28" s="32" t="s">
        <v>622</v>
      </c>
      <c r="B28" s="32" t="s">
        <v>828</v>
      </c>
      <c r="D28" s="30">
        <f t="shared" si="1"/>
        <v>0</v>
      </c>
      <c r="E28">
        <f>COUNTIF(Vertices[Degree],"&gt;= "&amp;D28)-COUNTIF(Vertices[Degree],"&gt;="&amp;D29)</f>
        <v>0</v>
      </c>
      <c r="F28" s="35">
        <f t="shared" si="2"/>
        <v>2.5294117647058805</v>
      </c>
      <c r="G28" s="36">
        <f>COUNTIF(Vertices[In-Degree],"&gt;= "&amp;F28)-COUNTIF(Vertices[In-Degree],"&gt;="&amp;F29)</f>
        <v>0</v>
      </c>
      <c r="H28" s="35">
        <f t="shared" si="3"/>
        <v>2.294117647058823</v>
      </c>
      <c r="I28" s="36">
        <f>COUNTIF(Vertices[Out-Degree],"&gt;= "&amp;H28)-COUNTIF(Vertices[Out-Degree],"&gt;="&amp;H29)</f>
        <v>0</v>
      </c>
      <c r="J28" s="35">
        <f t="shared" si="4"/>
        <v>749.156863</v>
      </c>
      <c r="K28" s="36">
        <f>COUNTIF(Vertices[Betweenness Centrality],"&gt;= "&amp;J28)-COUNTIF(Vertices[Betweenness Centrality],"&gt;="&amp;J29)</f>
        <v>1</v>
      </c>
      <c r="L28" s="35">
        <f t="shared" si="5"/>
        <v>0.14056600000000016</v>
      </c>
      <c r="M28" s="36">
        <f>COUNTIF(Vertices[Closeness Centrality],"&gt;= "&amp;L28)-COUNTIF(Vertices[Closeness Centrality],"&gt;="&amp;L29)</f>
        <v>4</v>
      </c>
      <c r="N28" s="35">
        <f t="shared" si="6"/>
        <v>0.34667558823529415</v>
      </c>
      <c r="O28" s="36">
        <f>COUNTIF(Vertices[Eigenvector Centrality],"&gt;= "&amp;N28)-COUNTIF(Vertices[Eigenvector Centrality],"&gt;="&amp;N29)</f>
        <v>0</v>
      </c>
      <c r="P28" s="35">
        <f t="shared" si="7"/>
        <v>0.02890335294117645</v>
      </c>
      <c r="Q28" s="36">
        <f>COUNTIF(Vertices[PageRank],"&gt;= "&amp;P28)-COUNTIF(Vertices[PageRank],"&gt;="&amp;P29)</f>
        <v>0</v>
      </c>
      <c r="R28" s="35">
        <f t="shared" si="8"/>
        <v>0</v>
      </c>
      <c r="S28" s="41">
        <f>COUNTIF(Vertices[Clustering Coefficient],"&gt;= "&amp;R28)-COUNTIF(Vertices[Clustering Coefficient],"&gt;="&amp;R29)</f>
        <v>0</v>
      </c>
      <c r="T28" s="35" t="e">
        <f ca="1" t="shared" si="9"/>
        <v>#REF!</v>
      </c>
      <c r="U28" s="36" t="e">
        <f ca="1" t="shared" si="10"/>
        <v>#REF!</v>
      </c>
    </row>
    <row r="29" spans="1:21" ht="15">
      <c r="A29" s="32" t="s">
        <v>623</v>
      </c>
      <c r="B29" s="32" t="s">
        <v>829</v>
      </c>
      <c r="D29" s="30">
        <f t="shared" si="1"/>
        <v>0</v>
      </c>
      <c r="E29">
        <f>COUNTIF(Vertices[Degree],"&gt;= "&amp;D29)-COUNTIF(Vertices[Degree],"&gt;="&amp;D30)</f>
        <v>0</v>
      </c>
      <c r="F29" s="37">
        <f t="shared" si="2"/>
        <v>2.588235294117645</v>
      </c>
      <c r="G29" s="38">
        <f>COUNTIF(Vertices[In-Degree],"&gt;= "&amp;F29)-COUNTIF(Vertices[In-Degree],"&gt;="&amp;F30)</f>
        <v>0</v>
      </c>
      <c r="H29" s="37">
        <f t="shared" si="3"/>
        <v>2.38235294117647</v>
      </c>
      <c r="I29" s="38">
        <f>COUNTIF(Vertices[Out-Degree],"&gt;= "&amp;H29)-COUNTIF(Vertices[Out-Degree],"&gt;="&amp;H30)</f>
        <v>0</v>
      </c>
      <c r="J29" s="37">
        <f t="shared" si="4"/>
        <v>777.9705885000001</v>
      </c>
      <c r="K29" s="38">
        <f>COUNTIF(Vertices[Betweenness Centrality],"&gt;= "&amp;J29)-COUNTIF(Vertices[Betweenness Centrality],"&gt;="&amp;J30)</f>
        <v>0</v>
      </c>
      <c r="L29" s="37">
        <f t="shared" si="5"/>
        <v>0.14348700000000017</v>
      </c>
      <c r="M29" s="38">
        <f>COUNTIF(Vertices[Closeness Centrality],"&gt;= "&amp;L29)-COUNTIF(Vertices[Closeness Centrality],"&gt;="&amp;L30)</f>
        <v>1</v>
      </c>
      <c r="N29" s="37">
        <f t="shared" si="6"/>
        <v>0.3600092647058824</v>
      </c>
      <c r="O29" s="38">
        <f>COUNTIF(Vertices[Eigenvector Centrality],"&gt;= "&amp;N29)-COUNTIF(Vertices[Eigenvector Centrality],"&gt;="&amp;N30)</f>
        <v>0</v>
      </c>
      <c r="P29" s="37">
        <f t="shared" si="7"/>
        <v>0.02917755882352939</v>
      </c>
      <c r="Q29" s="38">
        <f>COUNTIF(Vertices[PageRank],"&gt;= "&amp;P29)-COUNTIF(Vertices[PageRank],"&gt;="&amp;P30)</f>
        <v>0</v>
      </c>
      <c r="R29" s="37">
        <f t="shared" si="8"/>
        <v>0</v>
      </c>
      <c r="S29" s="42">
        <f>COUNTIF(Vertices[Clustering Coefficient],"&gt;= "&amp;R29)-COUNTIF(Vertices[Clustering Coefficient],"&gt;="&amp;R30)</f>
        <v>0</v>
      </c>
      <c r="T29" s="37" t="e">
        <f ca="1" t="shared" si="9"/>
        <v>#REF!</v>
      </c>
      <c r="U29" s="38" t="e">
        <f ca="1" t="shared" si="10"/>
        <v>#REF!</v>
      </c>
    </row>
    <row r="30" spans="1:21" ht="15">
      <c r="A30" s="117"/>
      <c r="B30" s="117"/>
      <c r="D30" s="30">
        <f t="shared" si="1"/>
        <v>0</v>
      </c>
      <c r="E30">
        <f>COUNTIF(Vertices[Degree],"&gt;= "&amp;D30)-COUNTIF(Vertices[Degree],"&gt;="&amp;D31)</f>
        <v>0</v>
      </c>
      <c r="F30" s="35">
        <f t="shared" si="2"/>
        <v>2.6470588235294095</v>
      </c>
      <c r="G30" s="36">
        <f>COUNTIF(Vertices[In-Degree],"&gt;= "&amp;F30)-COUNTIF(Vertices[In-Degree],"&gt;="&amp;F31)</f>
        <v>0</v>
      </c>
      <c r="H30" s="35">
        <f t="shared" si="3"/>
        <v>2.4705882352941173</v>
      </c>
      <c r="I30" s="36">
        <f>COUNTIF(Vertices[Out-Degree],"&gt;= "&amp;H30)-COUNTIF(Vertices[Out-Degree],"&gt;="&amp;H31)</f>
        <v>0</v>
      </c>
      <c r="J30" s="35">
        <f t="shared" si="4"/>
        <v>806.7843140000001</v>
      </c>
      <c r="K30" s="36">
        <f>COUNTIF(Vertices[Betweenness Centrality],"&gt;= "&amp;J30)-COUNTIF(Vertices[Betweenness Centrality],"&gt;="&amp;J31)</f>
        <v>0</v>
      </c>
      <c r="L30" s="35">
        <f t="shared" si="5"/>
        <v>0.14640800000000018</v>
      </c>
      <c r="M30" s="36">
        <f>COUNTIF(Vertices[Closeness Centrality],"&gt;= "&amp;L30)-COUNTIF(Vertices[Closeness Centrality],"&gt;="&amp;L31)</f>
        <v>2</v>
      </c>
      <c r="N30" s="35">
        <f t="shared" si="6"/>
        <v>0.37334294117647066</v>
      </c>
      <c r="O30" s="36">
        <f>COUNTIF(Vertices[Eigenvector Centrality],"&gt;= "&amp;N30)-COUNTIF(Vertices[Eigenvector Centrality],"&gt;="&amp;N31)</f>
        <v>1</v>
      </c>
      <c r="P30" s="35">
        <f t="shared" si="7"/>
        <v>0.02945176470588233</v>
      </c>
      <c r="Q30" s="36">
        <f>COUNTIF(Vertices[PageRank],"&gt;= "&amp;P30)-COUNTIF(Vertices[PageRank],"&gt;="&amp;P31)</f>
        <v>0</v>
      </c>
      <c r="R30" s="35">
        <f t="shared" si="8"/>
        <v>0</v>
      </c>
      <c r="S30" s="41">
        <f>COUNTIF(Vertices[Clustering Coefficient],"&gt;= "&amp;R30)-COUNTIF(Vertices[Clustering Coefficient],"&gt;="&amp;R31)</f>
        <v>0</v>
      </c>
      <c r="T30" s="35" t="e">
        <f ca="1" t="shared" si="9"/>
        <v>#REF!</v>
      </c>
      <c r="U30" s="36" t="e">
        <f ca="1" t="shared" si="10"/>
        <v>#REF!</v>
      </c>
    </row>
    <row r="31" spans="1:21" ht="15">
      <c r="A31" s="32" t="s">
        <v>624</v>
      </c>
      <c r="B31" s="32" t="s">
        <v>637</v>
      </c>
      <c r="D31" s="30">
        <f t="shared" si="1"/>
        <v>0</v>
      </c>
      <c r="E31">
        <f>COUNTIF(Vertices[Degree],"&gt;= "&amp;D31)-COUNTIF(Vertices[Degree],"&gt;="&amp;D32)</f>
        <v>0</v>
      </c>
      <c r="F31" s="37">
        <f t="shared" si="2"/>
        <v>2.705882352941174</v>
      </c>
      <c r="G31" s="38">
        <f>COUNTIF(Vertices[In-Degree],"&gt;= "&amp;F31)-COUNTIF(Vertices[In-Degree],"&gt;="&amp;F32)</f>
        <v>0</v>
      </c>
      <c r="H31" s="37">
        <f t="shared" si="3"/>
        <v>2.5588235294117645</v>
      </c>
      <c r="I31" s="38">
        <f>COUNTIF(Vertices[Out-Degree],"&gt;= "&amp;H31)-COUNTIF(Vertices[Out-Degree],"&gt;="&amp;H32)</f>
        <v>0</v>
      </c>
      <c r="J31" s="37">
        <f t="shared" si="4"/>
        <v>835.5980395000001</v>
      </c>
      <c r="K31" s="38">
        <f>COUNTIF(Vertices[Betweenness Centrality],"&gt;= "&amp;J31)-COUNTIF(Vertices[Betweenness Centrality],"&gt;="&amp;J32)</f>
        <v>0</v>
      </c>
      <c r="L31" s="37">
        <f t="shared" si="5"/>
        <v>0.14932900000000018</v>
      </c>
      <c r="M31" s="38">
        <f>COUNTIF(Vertices[Closeness Centrality],"&gt;= "&amp;L31)-COUNTIF(Vertices[Closeness Centrality],"&gt;="&amp;L32)</f>
        <v>0</v>
      </c>
      <c r="N31" s="37">
        <f t="shared" si="6"/>
        <v>0.3866766176470589</v>
      </c>
      <c r="O31" s="38">
        <f>COUNTIF(Vertices[Eigenvector Centrality],"&gt;= "&amp;N31)-COUNTIF(Vertices[Eigenvector Centrality],"&gt;="&amp;N32)</f>
        <v>0</v>
      </c>
      <c r="P31" s="37">
        <f t="shared" si="7"/>
        <v>0.02972597058823527</v>
      </c>
      <c r="Q31" s="38">
        <f>COUNTIF(Vertices[PageRank],"&gt;= "&amp;P31)-COUNTIF(Vertices[PageRank],"&gt;="&amp;P32)</f>
        <v>0</v>
      </c>
      <c r="R31" s="37">
        <f t="shared" si="8"/>
        <v>0</v>
      </c>
      <c r="S31" s="42">
        <f>COUNTIF(Vertices[Clustering Coefficient],"&gt;= "&amp;R31)-COUNTIF(Vertices[Clustering Coefficient],"&gt;="&amp;R32)</f>
        <v>0</v>
      </c>
      <c r="T31" s="37" t="e">
        <f ca="1" t="shared" si="9"/>
        <v>#REF!</v>
      </c>
      <c r="U31" s="38" t="e">
        <f ca="1" t="shared" si="10"/>
        <v>#REF!</v>
      </c>
    </row>
    <row r="32" spans="1:21" ht="15">
      <c r="A32" s="32" t="s">
        <v>625</v>
      </c>
      <c r="B32" s="32" t="s">
        <v>638</v>
      </c>
      <c r="D32" s="30">
        <f t="shared" si="1"/>
        <v>0</v>
      </c>
      <c r="E32">
        <f>COUNTIF(Vertices[Degree],"&gt;= "&amp;D32)-COUNTIF(Vertices[Degree],"&gt;="&amp;D33)</f>
        <v>0</v>
      </c>
      <c r="F32" s="35">
        <f t="shared" si="2"/>
        <v>2.7647058823529385</v>
      </c>
      <c r="G32" s="36">
        <f>COUNTIF(Vertices[In-Degree],"&gt;= "&amp;F32)-COUNTIF(Vertices[In-Degree],"&gt;="&amp;F33)</f>
        <v>0</v>
      </c>
      <c r="H32" s="35">
        <f t="shared" si="3"/>
        <v>2.6470588235294117</v>
      </c>
      <c r="I32" s="36">
        <f>COUNTIF(Vertices[Out-Degree],"&gt;= "&amp;H32)-COUNTIF(Vertices[Out-Degree],"&gt;="&amp;H33)</f>
        <v>0</v>
      </c>
      <c r="J32" s="35">
        <f t="shared" si="4"/>
        <v>864.4117650000002</v>
      </c>
      <c r="K32" s="36">
        <f>COUNTIF(Vertices[Betweenness Centrality],"&gt;= "&amp;J32)-COUNTIF(Vertices[Betweenness Centrality],"&gt;="&amp;J33)</f>
        <v>0</v>
      </c>
      <c r="L32" s="35">
        <f t="shared" si="5"/>
        <v>0.1522500000000002</v>
      </c>
      <c r="M32" s="36">
        <f>COUNTIF(Vertices[Closeness Centrality],"&gt;= "&amp;L32)-COUNTIF(Vertices[Closeness Centrality],"&gt;="&amp;L33)</f>
        <v>0</v>
      </c>
      <c r="N32" s="35">
        <f t="shared" si="6"/>
        <v>0.40001029411764716</v>
      </c>
      <c r="O32" s="36">
        <f>COUNTIF(Vertices[Eigenvector Centrality],"&gt;= "&amp;N32)-COUNTIF(Vertices[Eigenvector Centrality],"&gt;="&amp;N33)</f>
        <v>0</v>
      </c>
      <c r="P32" s="35">
        <f t="shared" si="7"/>
        <v>0.03000017647058821</v>
      </c>
      <c r="Q32" s="36">
        <f>COUNTIF(Vertices[PageRank],"&gt;= "&amp;P32)-COUNTIF(Vertices[PageRank],"&gt;="&amp;P33)</f>
        <v>0</v>
      </c>
      <c r="R32" s="35">
        <f t="shared" si="8"/>
        <v>0</v>
      </c>
      <c r="S32" s="41">
        <f>COUNTIF(Vertices[Clustering Coefficient],"&gt;= "&amp;R32)-COUNTIF(Vertices[Clustering Coefficient],"&gt;="&amp;R33)</f>
        <v>0</v>
      </c>
      <c r="T32" s="35" t="e">
        <f ca="1" t="shared" si="9"/>
        <v>#REF!</v>
      </c>
      <c r="U32" s="36" t="e">
        <f ca="1" t="shared" si="10"/>
        <v>#REF!</v>
      </c>
    </row>
    <row r="33" spans="1:21" ht="390">
      <c r="A33" s="32" t="s">
        <v>626</v>
      </c>
      <c r="B33" s="64" t="s">
        <v>639</v>
      </c>
      <c r="D33" s="30">
        <f t="shared" si="1"/>
        <v>0</v>
      </c>
      <c r="E33">
        <f>COUNTIF(Vertices[Degree],"&gt;= "&amp;D33)-COUNTIF(Vertices[Degree],"&gt;="&amp;D34)</f>
        <v>0</v>
      </c>
      <c r="F33" s="37">
        <f t="shared" si="2"/>
        <v>2.823529411764703</v>
      </c>
      <c r="G33" s="38">
        <f>COUNTIF(Vertices[In-Degree],"&gt;= "&amp;F33)-COUNTIF(Vertices[In-Degree],"&gt;="&amp;F34)</f>
        <v>0</v>
      </c>
      <c r="H33" s="37">
        <f t="shared" si="3"/>
        <v>2.735294117647059</v>
      </c>
      <c r="I33" s="38">
        <f>COUNTIF(Vertices[Out-Degree],"&gt;= "&amp;H33)-COUNTIF(Vertices[Out-Degree],"&gt;="&amp;H34)</f>
        <v>0</v>
      </c>
      <c r="J33" s="37">
        <f t="shared" si="4"/>
        <v>893.2254905000002</v>
      </c>
      <c r="K33" s="38">
        <f>COUNTIF(Vertices[Betweenness Centrality],"&gt;= "&amp;J33)-COUNTIF(Vertices[Betweenness Centrality],"&gt;="&amp;J34)</f>
        <v>0</v>
      </c>
      <c r="L33" s="37">
        <f t="shared" si="5"/>
        <v>0.1551710000000002</v>
      </c>
      <c r="M33" s="38">
        <f>COUNTIF(Vertices[Closeness Centrality],"&gt;= "&amp;L33)-COUNTIF(Vertices[Closeness Centrality],"&gt;="&amp;L34)</f>
        <v>2</v>
      </c>
      <c r="N33" s="37">
        <f t="shared" si="6"/>
        <v>0.4133439705882354</v>
      </c>
      <c r="O33" s="38">
        <f>COUNTIF(Vertices[Eigenvector Centrality],"&gt;= "&amp;N33)-COUNTIF(Vertices[Eigenvector Centrality],"&gt;="&amp;N34)</f>
        <v>1</v>
      </c>
      <c r="P33" s="37">
        <f t="shared" si="7"/>
        <v>0.03027438235294115</v>
      </c>
      <c r="Q33" s="38">
        <f>COUNTIF(Vertices[PageRank],"&gt;= "&amp;P33)-COUNTIF(Vertices[PageRank],"&gt;="&amp;P34)</f>
        <v>0</v>
      </c>
      <c r="R33" s="37">
        <f t="shared" si="8"/>
        <v>0</v>
      </c>
      <c r="S33" s="42">
        <f>COUNTIF(Vertices[Clustering Coefficient],"&gt;= "&amp;R33)-COUNTIF(Vertices[Clustering Coefficient],"&gt;="&amp;R34)</f>
        <v>0</v>
      </c>
      <c r="T33" s="37" t="e">
        <f ca="1" t="shared" si="9"/>
        <v>#REF!</v>
      </c>
      <c r="U33" s="38" t="e">
        <f ca="1" t="shared" si="10"/>
        <v>#REF!</v>
      </c>
    </row>
    <row r="34" spans="1:21" ht="15">
      <c r="A34" s="32" t="s">
        <v>627</v>
      </c>
      <c r="B34" s="32" t="s">
        <v>827</v>
      </c>
      <c r="D34" s="30">
        <f t="shared" si="1"/>
        <v>0</v>
      </c>
      <c r="E34">
        <f>COUNTIF(Vertices[Degree],"&gt;= "&amp;D34)-COUNTIF(Vertices[Degree],"&gt;="&amp;D35)</f>
        <v>0</v>
      </c>
      <c r="F34" s="35">
        <f t="shared" si="2"/>
        <v>2.8823529411764675</v>
      </c>
      <c r="G34" s="36">
        <f>COUNTIF(Vertices[In-Degree],"&gt;= "&amp;F34)-COUNTIF(Vertices[In-Degree],"&gt;="&amp;F35)</f>
        <v>0</v>
      </c>
      <c r="H34" s="35">
        <f t="shared" si="3"/>
        <v>2.823529411764706</v>
      </c>
      <c r="I34" s="36">
        <f>COUNTIF(Vertices[Out-Degree],"&gt;= "&amp;H34)-COUNTIF(Vertices[Out-Degree],"&gt;="&amp;H35)</f>
        <v>0</v>
      </c>
      <c r="J34" s="35">
        <f t="shared" si="4"/>
        <v>922.0392160000002</v>
      </c>
      <c r="K34" s="36">
        <f>COUNTIF(Vertices[Betweenness Centrality],"&gt;= "&amp;J34)-COUNTIF(Vertices[Betweenness Centrality],"&gt;="&amp;J35)</f>
        <v>0</v>
      </c>
      <c r="L34" s="35">
        <f t="shared" si="5"/>
        <v>0.1580920000000002</v>
      </c>
      <c r="M34" s="36">
        <f>COUNTIF(Vertices[Closeness Centrality],"&gt;= "&amp;L34)-COUNTIF(Vertices[Closeness Centrality],"&gt;="&amp;L35)</f>
        <v>2</v>
      </c>
      <c r="N34" s="35">
        <f t="shared" si="6"/>
        <v>0.42667764705882366</v>
      </c>
      <c r="O34" s="36">
        <f>COUNTIF(Vertices[Eigenvector Centrality],"&gt;= "&amp;N34)-COUNTIF(Vertices[Eigenvector Centrality],"&gt;="&amp;N35)</f>
        <v>0</v>
      </c>
      <c r="P34" s="35">
        <f t="shared" si="7"/>
        <v>0.03054858823529409</v>
      </c>
      <c r="Q34" s="36">
        <f>COUNTIF(Vertices[PageRank],"&gt;= "&amp;P34)-COUNTIF(Vertices[PageRank],"&gt;="&amp;P35)</f>
        <v>0</v>
      </c>
      <c r="R34" s="35">
        <f t="shared" si="8"/>
        <v>0</v>
      </c>
      <c r="S34" s="41">
        <f>COUNTIF(Vertices[Clustering Coefficient],"&gt;= "&amp;R34)-COUNTIF(Vertices[Clustering Coefficient],"&gt;="&amp;R35)</f>
        <v>0</v>
      </c>
      <c r="T34" s="35" t="e">
        <f ca="1" t="shared" si="9"/>
        <v>#REF!</v>
      </c>
      <c r="U34" s="36" t="e">
        <f ca="1" t="shared" si="10"/>
        <v>#REF!</v>
      </c>
    </row>
    <row r="35" spans="1:21" ht="15">
      <c r="A35" s="32" t="s">
        <v>628</v>
      </c>
      <c r="B35" s="32" t="s">
        <v>640</v>
      </c>
      <c r="D35" s="30">
        <f t="shared" si="1"/>
        <v>0</v>
      </c>
      <c r="E35">
        <f>COUNTIF(Vertices[Degree],"&gt;= "&amp;D35)-COUNTIF(Vertices[Degree],"&gt;="&amp;D36)</f>
        <v>0</v>
      </c>
      <c r="F35" s="37">
        <f t="shared" si="2"/>
        <v>2.941176470588232</v>
      </c>
      <c r="G35" s="38">
        <f>COUNTIF(Vertices[In-Degree],"&gt;= "&amp;F35)-COUNTIF(Vertices[In-Degree],"&gt;="&amp;F36)</f>
        <v>0</v>
      </c>
      <c r="H35" s="37">
        <f t="shared" si="3"/>
        <v>2.9117647058823533</v>
      </c>
      <c r="I35" s="38">
        <f>COUNTIF(Vertices[Out-Degree],"&gt;= "&amp;H35)-COUNTIF(Vertices[Out-Degree],"&gt;="&amp;H36)</f>
        <v>0</v>
      </c>
      <c r="J35" s="37">
        <f t="shared" si="4"/>
        <v>950.8529415000003</v>
      </c>
      <c r="K35" s="38">
        <f>COUNTIF(Vertices[Betweenness Centrality],"&gt;= "&amp;J35)-COUNTIF(Vertices[Betweenness Centrality],"&gt;="&amp;J36)</f>
        <v>0</v>
      </c>
      <c r="L35" s="37">
        <f t="shared" si="5"/>
        <v>0.1610130000000002</v>
      </c>
      <c r="M35" s="38">
        <f>COUNTIF(Vertices[Closeness Centrality],"&gt;= "&amp;L35)-COUNTIF(Vertices[Closeness Centrality],"&gt;="&amp;L36)</f>
        <v>0</v>
      </c>
      <c r="N35" s="37">
        <f t="shared" si="6"/>
        <v>0.4400113235294119</v>
      </c>
      <c r="O35" s="38">
        <f>COUNTIF(Vertices[Eigenvector Centrality],"&gt;= "&amp;N35)-COUNTIF(Vertices[Eigenvector Centrality],"&gt;="&amp;N36)</f>
        <v>0</v>
      </c>
      <c r="P35" s="37">
        <f t="shared" si="7"/>
        <v>0.03082279411764703</v>
      </c>
      <c r="Q35" s="38">
        <f>COUNTIF(Vertices[PageRank],"&gt;= "&amp;P35)-COUNTIF(Vertices[PageRank],"&gt;="&amp;P36)</f>
        <v>0</v>
      </c>
      <c r="R35" s="37">
        <f t="shared" si="8"/>
        <v>0</v>
      </c>
      <c r="S35" s="42">
        <f>COUNTIF(Vertices[Clustering Coefficient],"&gt;= "&amp;R35)-COUNTIF(Vertices[Clustering Coefficient],"&gt;="&amp;R36)</f>
        <v>0</v>
      </c>
      <c r="T35" s="37" t="e">
        <f ca="1" t="shared" si="9"/>
        <v>#REF!</v>
      </c>
      <c r="U35" s="38" t="e">
        <f ca="1" t="shared" si="10"/>
        <v>#REF!</v>
      </c>
    </row>
    <row r="36" spans="1:21" ht="15">
      <c r="A36" s="32" t="s">
        <v>629</v>
      </c>
      <c r="B36" s="32" t="s">
        <v>200</v>
      </c>
      <c r="D36" s="30">
        <f>MAX(Vertices[Degree])</f>
        <v>0</v>
      </c>
      <c r="E36">
        <f>COUNTIF(Vertices[Degree],"&gt;= "&amp;D36)-COUNTIF(Vertices[Degree],"&gt;="&amp;#REF!)</f>
        <v>0</v>
      </c>
      <c r="F36" s="39">
        <f>MAX(Vertices[In-Degree])</f>
        <v>3</v>
      </c>
      <c r="G36" s="40">
        <f>COUNTIF(Vertices[In-Degree],"&gt;= "&amp;F36)-COUNTIF(Vertices[In-Degree],"&gt;="&amp;#REF!)</f>
        <v>2</v>
      </c>
      <c r="H36" s="39">
        <f>MAX(Vertices[Out-Degree])</f>
        <v>3</v>
      </c>
      <c r="I36" s="40">
        <f>COUNTIF(Vertices[Out-Degree],"&gt;= "&amp;H36)-COUNTIF(Vertices[Out-Degree],"&gt;="&amp;#REF!)</f>
        <v>2</v>
      </c>
      <c r="J36" s="39">
        <f>MAX(Vertices[Betweenness Centrality])</f>
        <v>979.666667</v>
      </c>
      <c r="K36" s="40">
        <f>COUNTIF(Vertices[Betweenness Centrality],"&gt;= "&amp;J36)-COUNTIF(Vertices[Betweenness Centrality],"&gt;="&amp;#REF!)</f>
        <v>1</v>
      </c>
      <c r="L36" s="39">
        <f>MAX(Vertices[Closeness Centrality])</f>
        <v>0.163934</v>
      </c>
      <c r="M36" s="40">
        <f>COUNTIF(Vertices[Closeness Centrality],"&gt;= "&amp;L36)-COUNTIF(Vertices[Closeness Centrality],"&gt;="&amp;#REF!)</f>
        <v>1</v>
      </c>
      <c r="N36" s="39">
        <f>MAX(Vertices[Eigenvector Centrality])</f>
        <v>0.453345</v>
      </c>
      <c r="O36" s="40">
        <f>COUNTIF(Vertices[Eigenvector Centrality],"&gt;= "&amp;N36)-COUNTIF(Vertices[Eigenvector Centrality],"&gt;="&amp;#REF!)</f>
        <v>1</v>
      </c>
      <c r="P36" s="39">
        <f>MAX(Vertices[PageRank])</f>
        <v>0.031097</v>
      </c>
      <c r="Q36" s="40">
        <f>COUNTIF(Vertices[PageRank],"&gt;= "&amp;P36)-COUNTIF(Vertices[PageRank],"&gt;="&amp;#REF!)</f>
        <v>1</v>
      </c>
      <c r="R36" s="39">
        <f>MAX(Vertices[Clustering Coefficient])</f>
        <v>0</v>
      </c>
      <c r="S36" s="43">
        <f>COUNTIF(Vertices[Clustering Coefficient],"&gt;= "&amp;R36)-COUNTIF(Vertices[Clustering Coefficient],"&gt;="&amp;#REF!)</f>
        <v>41</v>
      </c>
      <c r="T36" s="39" t="e">
        <f ca="1">MAX(INDIRECT(DynamicFilterSourceColumnRange))</f>
        <v>#REF!</v>
      </c>
      <c r="U36" s="40" t="e">
        <f ca="1">COUNTIF(INDIRECT(DynamicFilterSourceColumnRange),"&gt;= "&amp;T36)-COUNTIF(INDIRECT(DynamicFilterSourceColumnRange),"&gt;="&amp;#REF!)</f>
        <v>#REF!</v>
      </c>
    </row>
    <row r="37" spans="1:2" ht="15">
      <c r="A37" s="32" t="s">
        <v>630</v>
      </c>
      <c r="B37" s="32" t="s">
        <v>200</v>
      </c>
    </row>
    <row r="38" spans="1:2" ht="15">
      <c r="A38" s="32" t="s">
        <v>631</v>
      </c>
      <c r="B38" s="32" t="s">
        <v>200</v>
      </c>
    </row>
    <row r="39" spans="1:2" ht="15">
      <c r="A39" s="32" t="s">
        <v>632</v>
      </c>
      <c r="B39" s="32"/>
    </row>
    <row r="40" spans="1:2" ht="15">
      <c r="A40" s="32" t="s">
        <v>21</v>
      </c>
      <c r="B40" s="32"/>
    </row>
    <row r="41" spans="1:2" ht="15">
      <c r="A41" s="32" t="s">
        <v>633</v>
      </c>
      <c r="B41" s="32" t="s">
        <v>34</v>
      </c>
    </row>
    <row r="42" spans="1:2" ht="15">
      <c r="A42" s="32" t="s">
        <v>634</v>
      </c>
      <c r="B42" s="32"/>
    </row>
    <row r="43" spans="1:2" ht="15">
      <c r="A43" s="32" t="s">
        <v>635</v>
      </c>
      <c r="B43"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1</v>
      </c>
    </row>
    <row r="89" spans="1:2" ht="15">
      <c r="A89" s="31" t="s">
        <v>89</v>
      </c>
      <c r="B89" s="44">
        <f>IF(COUNT(Vertices[In-Degree])&gt;0,F36,NoMetricMessage)</f>
        <v>3</v>
      </c>
    </row>
    <row r="90" spans="1:2" ht="15">
      <c r="A90" s="31" t="s">
        <v>90</v>
      </c>
      <c r="B90" s="45">
        <f>_xlfn.IFERROR(AVERAGE(Vertices[In-Degree]),NoMetricMessage)</f>
        <v>1.1951219512195121</v>
      </c>
    </row>
    <row r="91" spans="1:2" ht="15">
      <c r="A91" s="31" t="s">
        <v>91</v>
      </c>
      <c r="B91" s="45">
        <f>_xlfn.IFERROR(MEDIAN(Vertices[In-Degree]),NoMetricMessage)</f>
        <v>1</v>
      </c>
    </row>
    <row r="102" spans="1:2" ht="15">
      <c r="A102" s="31" t="s">
        <v>94</v>
      </c>
      <c r="B102" s="44">
        <f>IF(COUNT(Vertices[Out-Degree])&gt;0,H2,NoMetricMessage)</f>
        <v>0</v>
      </c>
    </row>
    <row r="103" spans="1:2" ht="15">
      <c r="A103" s="31" t="s">
        <v>95</v>
      </c>
      <c r="B103" s="44">
        <f>IF(COUNT(Vertices[Out-Degree])&gt;0,H36,NoMetricMessage)</f>
        <v>3</v>
      </c>
    </row>
    <row r="104" spans="1:2" ht="15">
      <c r="A104" s="31" t="s">
        <v>96</v>
      </c>
      <c r="B104" s="45">
        <f>_xlfn.IFERROR(AVERAGE(Vertices[Out-Degree]),NoMetricMessage)</f>
        <v>1.1951219512195121</v>
      </c>
    </row>
    <row r="105" spans="1:2" ht="15">
      <c r="A105" s="31" t="s">
        <v>97</v>
      </c>
      <c r="B105" s="45">
        <f>_xlfn.IFERROR(MEDIAN(Vertices[Out-Degree]),NoMetricMessage)</f>
        <v>1</v>
      </c>
    </row>
    <row r="116" spans="1:2" ht="15">
      <c r="A116" s="31" t="s">
        <v>100</v>
      </c>
      <c r="B116" s="45">
        <f>IF(COUNT(Vertices[Betweenness Centrality])&gt;0,J2,NoMetricMessage)</f>
        <v>0</v>
      </c>
    </row>
    <row r="117" spans="1:2" ht="15">
      <c r="A117" s="31" t="s">
        <v>101</v>
      </c>
      <c r="B117" s="45">
        <f>IF(COUNT(Vertices[Betweenness Centrality])&gt;0,J36,NoMetricMessage)</f>
        <v>979.666667</v>
      </c>
    </row>
    <row r="118" spans="1:2" ht="15">
      <c r="A118" s="31" t="s">
        <v>102</v>
      </c>
      <c r="B118" s="45">
        <f>_xlfn.IFERROR(AVERAGE(Vertices[Betweenness Centrality]),NoMetricMessage)</f>
        <v>320.3902438780488</v>
      </c>
    </row>
    <row r="119" spans="1:2" ht="15">
      <c r="A119" s="31" t="s">
        <v>103</v>
      </c>
      <c r="B119" s="45">
        <f>_xlfn.IFERROR(MEDIAN(Vertices[Betweenness Centrality]),NoMetricMessage)</f>
        <v>288</v>
      </c>
    </row>
    <row r="130" spans="1:2" ht="15">
      <c r="A130" s="31" t="s">
        <v>106</v>
      </c>
      <c r="B130" s="45">
        <f>IF(COUNT(Vertices[Closeness Centrality])&gt;0,L2,NoMetricMessage)</f>
        <v>0.06462</v>
      </c>
    </row>
    <row r="131" spans="1:2" ht="15">
      <c r="A131" s="31" t="s">
        <v>107</v>
      </c>
      <c r="B131" s="45">
        <f>IF(COUNT(Vertices[Closeness Centrality])&gt;0,L36,NoMetricMessage)</f>
        <v>0.163934</v>
      </c>
    </row>
    <row r="132" spans="1:2" ht="15">
      <c r="A132" s="31" t="s">
        <v>108</v>
      </c>
      <c r="B132" s="45">
        <f>_xlfn.IFERROR(AVERAGE(Vertices[Closeness Centrality]),NoMetricMessage)</f>
        <v>0.11805029268292684</v>
      </c>
    </row>
    <row r="133" spans="1:2" ht="15">
      <c r="A133" s="31" t="s">
        <v>109</v>
      </c>
      <c r="B133" s="45">
        <f>_xlfn.IFERROR(MEDIAN(Vertices[Closeness Centrality]),NoMetricMessage)</f>
        <v>0.121951</v>
      </c>
    </row>
    <row r="144" spans="1:2" ht="15">
      <c r="A144" s="31" t="s">
        <v>112</v>
      </c>
      <c r="B144" s="45">
        <f>IF(COUNT(Vertices[Eigenvector Centrality])&gt;0,N2,NoMetricMessage)</f>
        <v>0</v>
      </c>
    </row>
    <row r="145" spans="1:2" ht="15">
      <c r="A145" s="31" t="s">
        <v>113</v>
      </c>
      <c r="B145" s="45">
        <f>IF(COUNT(Vertices[Eigenvector Centrality])&gt;0,N36,NoMetricMessage)</f>
        <v>0.453345</v>
      </c>
    </row>
    <row r="146" spans="1:2" ht="15">
      <c r="A146" s="31" t="s">
        <v>114</v>
      </c>
      <c r="B146" s="45">
        <f>_xlfn.IFERROR(AVERAGE(Vertices[Eigenvector Centrality]),NoMetricMessage)</f>
        <v>0.09088843902439027</v>
      </c>
    </row>
    <row r="147" spans="1:2" ht="15">
      <c r="A147" s="31" t="s">
        <v>115</v>
      </c>
      <c r="B147" s="45">
        <f>_xlfn.IFERROR(MEDIAN(Vertices[Eigenvector Centrality]),NoMetricMessage)</f>
        <v>0.015589</v>
      </c>
    </row>
    <row r="158" spans="1:2" ht="15">
      <c r="A158" s="31" t="s">
        <v>140</v>
      </c>
      <c r="B158" s="45">
        <f>IF(COUNT(Vertices[PageRank])&gt;0,P2,NoMetricMessage)</f>
        <v>0.021774</v>
      </c>
    </row>
    <row r="159" spans="1:2" ht="15">
      <c r="A159" s="31" t="s">
        <v>141</v>
      </c>
      <c r="B159" s="45">
        <f>IF(COUNT(Vertices[PageRank])&gt;0,P36,NoMetricMessage)</f>
        <v>0.031097</v>
      </c>
    </row>
    <row r="160" spans="1:2" ht="15">
      <c r="A160" s="31" t="s">
        <v>142</v>
      </c>
      <c r="B160" s="45">
        <f>_xlfn.IFERROR(AVERAGE(Vertices[PageRank]),NoMetricMessage)</f>
        <v>0.024390170731707312</v>
      </c>
    </row>
    <row r="161" spans="1:2" ht="15">
      <c r="A161" s="31" t="s">
        <v>143</v>
      </c>
      <c r="B161" s="45">
        <f>_xlfn.IFERROR(MEDIAN(Vertices[PageRank]),NoMetricMessage)</f>
        <v>0.02431</v>
      </c>
    </row>
    <row r="172" spans="1:2" ht="15">
      <c r="A172" s="31" t="s">
        <v>118</v>
      </c>
      <c r="B172" s="45">
        <f>IF(COUNT(Vertices[Clustering Coefficient])&gt;0,R2,NoMetricMessage)</f>
        <v>0</v>
      </c>
    </row>
    <row r="173" spans="1:2" ht="15">
      <c r="A173" s="31" t="s">
        <v>119</v>
      </c>
      <c r="B173" s="45">
        <f>IF(COUNT(Vertices[Clustering Coefficient])&gt;0,R36,NoMetricMessage)</f>
        <v>0</v>
      </c>
    </row>
    <row r="174" spans="1:2" ht="15">
      <c r="A174" s="31" t="s">
        <v>120</v>
      </c>
      <c r="B174" s="45">
        <f>_xlfn.IFERROR(AVERAGE(Vertices[Clustering Coefficient]),NoMetricMessage)</f>
        <v>0</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195</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196</v>
      </c>
    </row>
    <row r="6" spans="1:18" ht="409.5">
      <c r="A6">
        <v>0</v>
      </c>
      <c r="B6" s="1" t="s">
        <v>136</v>
      </c>
      <c r="C6">
        <v>1</v>
      </c>
      <c r="D6" t="s">
        <v>59</v>
      </c>
      <c r="E6" t="s">
        <v>59</v>
      </c>
      <c r="F6">
        <v>0</v>
      </c>
      <c r="H6" t="s">
        <v>71</v>
      </c>
      <c r="J6" t="s">
        <v>173</v>
      </c>
      <c r="K6" s="7" t="s">
        <v>349</v>
      </c>
      <c r="R6" t="s">
        <v>129</v>
      </c>
    </row>
    <row r="7" spans="1:11" ht="409.5">
      <c r="A7">
        <v>2</v>
      </c>
      <c r="B7">
        <v>1</v>
      </c>
      <c r="C7">
        <v>0</v>
      </c>
      <c r="D7" t="s">
        <v>60</v>
      </c>
      <c r="E7" t="s">
        <v>60</v>
      </c>
      <c r="F7">
        <v>2</v>
      </c>
      <c r="H7" t="s">
        <v>72</v>
      </c>
      <c r="J7" t="s">
        <v>174</v>
      </c>
      <c r="K7" s="7" t="s">
        <v>350</v>
      </c>
    </row>
    <row r="8" spans="1:11" ht="409.5">
      <c r="A8"/>
      <c r="B8">
        <v>2</v>
      </c>
      <c r="C8">
        <v>2</v>
      </c>
      <c r="D8" t="s">
        <v>61</v>
      </c>
      <c r="E8" t="s">
        <v>61</v>
      </c>
      <c r="H8" t="s">
        <v>73</v>
      </c>
      <c r="J8" t="s">
        <v>175</v>
      </c>
      <c r="K8" s="7" t="s">
        <v>351</v>
      </c>
    </row>
    <row r="9" spans="1:11" ht="409.5">
      <c r="A9"/>
      <c r="B9">
        <v>3</v>
      </c>
      <c r="C9">
        <v>4</v>
      </c>
      <c r="D9" t="s">
        <v>62</v>
      </c>
      <c r="E9" t="s">
        <v>62</v>
      </c>
      <c r="H9" t="s">
        <v>74</v>
      </c>
      <c r="J9" t="s">
        <v>176</v>
      </c>
      <c r="K9" s="7" t="s">
        <v>352</v>
      </c>
    </row>
    <row r="10" spans="1:11" ht="15">
      <c r="A10"/>
      <c r="B10">
        <v>4</v>
      </c>
      <c r="D10" t="s">
        <v>63</v>
      </c>
      <c r="E10" t="s">
        <v>63</v>
      </c>
      <c r="H10" t="s">
        <v>75</v>
      </c>
      <c r="J10" t="s">
        <v>177</v>
      </c>
      <c r="K10" t="s">
        <v>353</v>
      </c>
    </row>
    <row r="11" spans="1:11" ht="15">
      <c r="A11"/>
      <c r="B11">
        <v>5</v>
      </c>
      <c r="D11" t="s">
        <v>46</v>
      </c>
      <c r="E11">
        <v>1</v>
      </c>
      <c r="H11" t="s">
        <v>76</v>
      </c>
      <c r="J11" t="s">
        <v>178</v>
      </c>
      <c r="K11" t="s">
        <v>354</v>
      </c>
    </row>
    <row r="12" spans="1:11" ht="15">
      <c r="A12"/>
      <c r="B12"/>
      <c r="D12" t="s">
        <v>64</v>
      </c>
      <c r="E12">
        <v>2</v>
      </c>
      <c r="H12">
        <v>0</v>
      </c>
      <c r="J12" t="s">
        <v>179</v>
      </c>
      <c r="K12" t="s">
        <v>355</v>
      </c>
    </row>
    <row r="13" spans="1:11" ht="15">
      <c r="A13"/>
      <c r="B13"/>
      <c r="D13">
        <v>1</v>
      </c>
      <c r="E13">
        <v>3</v>
      </c>
      <c r="H13">
        <v>1</v>
      </c>
      <c r="J13" t="s">
        <v>180</v>
      </c>
      <c r="K13" t="s">
        <v>356</v>
      </c>
    </row>
    <row r="14" spans="4:11" ht="15">
      <c r="D14">
        <v>2</v>
      </c>
      <c r="E14">
        <v>4</v>
      </c>
      <c r="H14">
        <v>2</v>
      </c>
      <c r="J14" t="s">
        <v>181</v>
      </c>
      <c r="K14" t="s">
        <v>357</v>
      </c>
    </row>
    <row r="15" spans="4:11" ht="15">
      <c r="D15">
        <v>3</v>
      </c>
      <c r="E15">
        <v>5</v>
      </c>
      <c r="H15">
        <v>3</v>
      </c>
      <c r="J15" t="s">
        <v>182</v>
      </c>
      <c r="K15" t="s">
        <v>358</v>
      </c>
    </row>
    <row r="16" spans="4:11" ht="15">
      <c r="D16">
        <v>4</v>
      </c>
      <c r="E16">
        <v>6</v>
      </c>
      <c r="H16">
        <v>4</v>
      </c>
      <c r="J16" t="s">
        <v>183</v>
      </c>
      <c r="K16" t="s">
        <v>359</v>
      </c>
    </row>
    <row r="17" spans="4:11" ht="15">
      <c r="D17">
        <v>5</v>
      </c>
      <c r="E17">
        <v>7</v>
      </c>
      <c r="H17">
        <v>5</v>
      </c>
      <c r="J17" t="s">
        <v>184</v>
      </c>
      <c r="K17" t="s">
        <v>360</v>
      </c>
    </row>
    <row r="18" spans="4:11" ht="409.5">
      <c r="D18">
        <v>6</v>
      </c>
      <c r="E18">
        <v>8</v>
      </c>
      <c r="H18">
        <v>6</v>
      </c>
      <c r="J18" t="s">
        <v>185</v>
      </c>
      <c r="K18" s="7" t="s">
        <v>361</v>
      </c>
    </row>
    <row r="19" spans="4:11" ht="409.5">
      <c r="D19">
        <v>7</v>
      </c>
      <c r="E19">
        <v>9</v>
      </c>
      <c r="H19">
        <v>7</v>
      </c>
      <c r="J19" t="s">
        <v>186</v>
      </c>
      <c r="K19" s="7" t="s">
        <v>362</v>
      </c>
    </row>
    <row r="20" spans="4:11" ht="409.5">
      <c r="D20">
        <v>8</v>
      </c>
      <c r="H20">
        <v>8</v>
      </c>
      <c r="J20" t="s">
        <v>187</v>
      </c>
      <c r="K20" s="7" t="s">
        <v>830</v>
      </c>
    </row>
    <row r="21" spans="4:11" ht="409.5">
      <c r="D21">
        <v>9</v>
      </c>
      <c r="H21">
        <v>9</v>
      </c>
      <c r="J21" t="s">
        <v>188</v>
      </c>
      <c r="K21" s="7" t="s">
        <v>189</v>
      </c>
    </row>
    <row r="22" spans="4:11" ht="409.5">
      <c r="D22">
        <v>10</v>
      </c>
      <c r="J22" t="s">
        <v>190</v>
      </c>
      <c r="K22" s="7" t="s">
        <v>191</v>
      </c>
    </row>
    <row r="23" spans="4:11" ht="409.5">
      <c r="D23">
        <v>11</v>
      </c>
      <c r="J23" t="s">
        <v>192</v>
      </c>
      <c r="K23" s="7" t="s">
        <v>193</v>
      </c>
    </row>
    <row r="24" spans="10:11" ht="15">
      <c r="J24" t="s">
        <v>194</v>
      </c>
      <c r="K24">
        <v>16</v>
      </c>
    </row>
    <row r="25" spans="10:11" ht="15">
      <c r="J25" t="s">
        <v>197</v>
      </c>
      <c r="K25" t="s">
        <v>825</v>
      </c>
    </row>
    <row r="26" spans="10:11" ht="409.5">
      <c r="J26" t="s">
        <v>198</v>
      </c>
      <c r="K26" s="7" t="s">
        <v>826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1AE65-3877-48AF-9D81-88CD91F345F4}">
  <dimension ref="A1:G42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376</v>
      </c>
      <c r="B1" s="7" t="s">
        <v>587</v>
      </c>
      <c r="C1" s="7" t="s">
        <v>591</v>
      </c>
      <c r="D1" s="7" t="s">
        <v>144</v>
      </c>
      <c r="E1" s="7" t="s">
        <v>593</v>
      </c>
      <c r="F1" s="7" t="s">
        <v>594</v>
      </c>
      <c r="G1" s="7" t="s">
        <v>595</v>
      </c>
    </row>
    <row r="2" spans="1:7" ht="15">
      <c r="A2" s="79" t="s">
        <v>377</v>
      </c>
      <c r="B2" s="79" t="s">
        <v>588</v>
      </c>
      <c r="C2" s="112"/>
      <c r="D2" s="79"/>
      <c r="E2" s="79"/>
      <c r="F2" s="79"/>
      <c r="G2" s="79"/>
    </row>
    <row r="3" spans="1:7" ht="15">
      <c r="A3" s="80" t="s">
        <v>378</v>
      </c>
      <c r="B3" s="79" t="s">
        <v>589</v>
      </c>
      <c r="C3" s="112"/>
      <c r="D3" s="79"/>
      <c r="E3" s="79"/>
      <c r="F3" s="79"/>
      <c r="G3" s="79"/>
    </row>
    <row r="4" spans="1:7" ht="15">
      <c r="A4" s="80" t="s">
        <v>379</v>
      </c>
      <c r="B4" s="79" t="s">
        <v>590</v>
      </c>
      <c r="C4" s="112"/>
      <c r="D4" s="79"/>
      <c r="E4" s="79"/>
      <c r="F4" s="79"/>
      <c r="G4" s="79"/>
    </row>
    <row r="5" spans="1:7" ht="15">
      <c r="A5" s="80" t="s">
        <v>380</v>
      </c>
      <c r="B5" s="79">
        <v>22</v>
      </c>
      <c r="C5" s="112">
        <v>0.018867924528301886</v>
      </c>
      <c r="D5" s="79"/>
      <c r="E5" s="79"/>
      <c r="F5" s="79"/>
      <c r="G5" s="79"/>
    </row>
    <row r="6" spans="1:7" ht="15">
      <c r="A6" s="80" t="s">
        <v>381</v>
      </c>
      <c r="B6" s="79">
        <v>34</v>
      </c>
      <c r="C6" s="112">
        <v>0.029159519725557463</v>
      </c>
      <c r="D6" s="79"/>
      <c r="E6" s="79"/>
      <c r="F6" s="79"/>
      <c r="G6" s="79"/>
    </row>
    <row r="7" spans="1:7" ht="15">
      <c r="A7" s="80" t="s">
        <v>382</v>
      </c>
      <c r="B7" s="79">
        <v>0</v>
      </c>
      <c r="C7" s="112">
        <v>0</v>
      </c>
      <c r="D7" s="79"/>
      <c r="E7" s="79"/>
      <c r="F7" s="79"/>
      <c r="G7" s="79"/>
    </row>
    <row r="8" spans="1:7" ht="15">
      <c r="A8" s="80" t="s">
        <v>383</v>
      </c>
      <c r="B8" s="79">
        <v>650</v>
      </c>
      <c r="C8" s="112">
        <v>0.5574614065180102</v>
      </c>
      <c r="D8" s="79"/>
      <c r="E8" s="79"/>
      <c r="F8" s="79"/>
      <c r="G8" s="79"/>
    </row>
    <row r="9" spans="1:7" ht="15">
      <c r="A9" s="80" t="s">
        <v>384</v>
      </c>
      <c r="B9" s="79">
        <v>1166</v>
      </c>
      <c r="C9" s="112">
        <v>1</v>
      </c>
      <c r="D9" s="79"/>
      <c r="E9" s="79"/>
      <c r="F9" s="79"/>
      <c r="G9" s="79"/>
    </row>
    <row r="10" spans="1:7" ht="15">
      <c r="A10" s="111" t="s">
        <v>385</v>
      </c>
      <c r="B10" s="109">
        <v>27</v>
      </c>
      <c r="C10" s="113">
        <v>0.012324088338094067</v>
      </c>
      <c r="D10" s="109" t="s">
        <v>592</v>
      </c>
      <c r="E10" s="109" t="b">
        <v>0</v>
      </c>
      <c r="F10" s="109" t="b">
        <v>0</v>
      </c>
      <c r="G10" s="109" t="b">
        <v>0</v>
      </c>
    </row>
    <row r="11" spans="1:7" ht="15">
      <c r="A11" s="111" t="s">
        <v>386</v>
      </c>
      <c r="B11" s="109">
        <v>27</v>
      </c>
      <c r="C11" s="113">
        <v>0.012324088338094067</v>
      </c>
      <c r="D11" s="109" t="s">
        <v>592</v>
      </c>
      <c r="E11" s="109" t="b">
        <v>0</v>
      </c>
      <c r="F11" s="109" t="b">
        <v>0</v>
      </c>
      <c r="G11" s="109" t="b">
        <v>0</v>
      </c>
    </row>
    <row r="12" spans="1:7" ht="15">
      <c r="A12" s="111" t="s">
        <v>387</v>
      </c>
      <c r="B12" s="109">
        <v>19</v>
      </c>
      <c r="C12" s="113">
        <v>0.010924664417189152</v>
      </c>
      <c r="D12" s="109" t="s">
        <v>592</v>
      </c>
      <c r="E12" s="109" t="b">
        <v>0</v>
      </c>
      <c r="F12" s="109" t="b">
        <v>0</v>
      </c>
      <c r="G12" s="109" t="b">
        <v>0</v>
      </c>
    </row>
    <row r="13" spans="1:7" ht="15">
      <c r="A13" s="111" t="s">
        <v>388</v>
      </c>
      <c r="B13" s="109">
        <v>15</v>
      </c>
      <c r="C13" s="113">
        <v>0.010824642392569415</v>
      </c>
      <c r="D13" s="109" t="s">
        <v>592</v>
      </c>
      <c r="E13" s="109" t="b">
        <v>0</v>
      </c>
      <c r="F13" s="109" t="b">
        <v>0</v>
      </c>
      <c r="G13" s="109" t="b">
        <v>0</v>
      </c>
    </row>
    <row r="14" spans="1:7" ht="15">
      <c r="A14" s="111" t="s">
        <v>389</v>
      </c>
      <c r="B14" s="109">
        <v>12</v>
      </c>
      <c r="C14" s="113">
        <v>0.010968832323726209</v>
      </c>
      <c r="D14" s="109" t="s">
        <v>592</v>
      </c>
      <c r="E14" s="109" t="b">
        <v>0</v>
      </c>
      <c r="F14" s="109" t="b">
        <v>0</v>
      </c>
      <c r="G14" s="109" t="b">
        <v>0</v>
      </c>
    </row>
    <row r="15" spans="1:7" ht="15">
      <c r="A15" s="111" t="s">
        <v>390</v>
      </c>
      <c r="B15" s="109">
        <v>10</v>
      </c>
      <c r="C15" s="113">
        <v>0.015416874943537499</v>
      </c>
      <c r="D15" s="109" t="s">
        <v>592</v>
      </c>
      <c r="E15" s="109" t="b">
        <v>0</v>
      </c>
      <c r="F15" s="109" t="b">
        <v>0</v>
      </c>
      <c r="G15" s="109" t="b">
        <v>0</v>
      </c>
    </row>
    <row r="16" spans="1:7" ht="15">
      <c r="A16" s="111" t="s">
        <v>391</v>
      </c>
      <c r="B16" s="109">
        <v>8</v>
      </c>
      <c r="C16" s="113">
        <v>0.008893157147241641</v>
      </c>
      <c r="D16" s="109" t="s">
        <v>592</v>
      </c>
      <c r="E16" s="109" t="b">
        <v>0</v>
      </c>
      <c r="F16" s="109" t="b">
        <v>0</v>
      </c>
      <c r="G16" s="109" t="b">
        <v>0</v>
      </c>
    </row>
    <row r="17" spans="1:7" ht="15">
      <c r="A17" s="111" t="s">
        <v>392</v>
      </c>
      <c r="B17" s="109">
        <v>8</v>
      </c>
      <c r="C17" s="113">
        <v>0.01233349995483</v>
      </c>
      <c r="D17" s="109" t="s">
        <v>592</v>
      </c>
      <c r="E17" s="109" t="b">
        <v>0</v>
      </c>
      <c r="F17" s="109" t="b">
        <v>0</v>
      </c>
      <c r="G17" s="109" t="b">
        <v>0</v>
      </c>
    </row>
    <row r="18" spans="1:7" ht="15">
      <c r="A18" s="111" t="s">
        <v>393</v>
      </c>
      <c r="B18" s="109">
        <v>8</v>
      </c>
      <c r="C18" s="113">
        <v>0.008893157147241641</v>
      </c>
      <c r="D18" s="109" t="s">
        <v>592</v>
      </c>
      <c r="E18" s="109" t="b">
        <v>0</v>
      </c>
      <c r="F18" s="109" t="b">
        <v>0</v>
      </c>
      <c r="G18" s="109" t="b">
        <v>0</v>
      </c>
    </row>
    <row r="19" spans="1:7" ht="15">
      <c r="A19" s="111" t="s">
        <v>394</v>
      </c>
      <c r="B19" s="109">
        <v>6</v>
      </c>
      <c r="C19" s="113">
        <v>0.007740771317073803</v>
      </c>
      <c r="D19" s="109" t="s">
        <v>592</v>
      </c>
      <c r="E19" s="109" t="b">
        <v>0</v>
      </c>
      <c r="F19" s="109" t="b">
        <v>0</v>
      </c>
      <c r="G19" s="109" t="b">
        <v>0</v>
      </c>
    </row>
    <row r="20" spans="1:7" ht="15">
      <c r="A20" s="111" t="s">
        <v>395</v>
      </c>
      <c r="B20" s="109">
        <v>6</v>
      </c>
      <c r="C20" s="113">
        <v>0.007740771317073803</v>
      </c>
      <c r="D20" s="109" t="s">
        <v>592</v>
      </c>
      <c r="E20" s="109" t="b">
        <v>0</v>
      </c>
      <c r="F20" s="109" t="b">
        <v>0</v>
      </c>
      <c r="G20" s="109" t="b">
        <v>0</v>
      </c>
    </row>
    <row r="21" spans="1:7" ht="15">
      <c r="A21" s="111" t="s">
        <v>396</v>
      </c>
      <c r="B21" s="109">
        <v>6</v>
      </c>
      <c r="C21" s="113">
        <v>0.011830382071813765</v>
      </c>
      <c r="D21" s="109" t="s">
        <v>592</v>
      </c>
      <c r="E21" s="109" t="b">
        <v>0</v>
      </c>
      <c r="F21" s="109" t="b">
        <v>0</v>
      </c>
      <c r="G21" s="109" t="b">
        <v>0</v>
      </c>
    </row>
    <row r="22" spans="1:7" ht="15">
      <c r="A22" s="111" t="s">
        <v>397</v>
      </c>
      <c r="B22" s="109">
        <v>6</v>
      </c>
      <c r="C22" s="113">
        <v>0.011830382071813765</v>
      </c>
      <c r="D22" s="109" t="s">
        <v>592</v>
      </c>
      <c r="E22" s="109" t="b">
        <v>0</v>
      </c>
      <c r="F22" s="109" t="b">
        <v>0</v>
      </c>
      <c r="G22" s="109" t="b">
        <v>0</v>
      </c>
    </row>
    <row r="23" spans="1:7" ht="15">
      <c r="A23" s="111" t="s">
        <v>398</v>
      </c>
      <c r="B23" s="109">
        <v>6</v>
      </c>
      <c r="C23" s="113">
        <v>0.011830382071813765</v>
      </c>
      <c r="D23" s="109" t="s">
        <v>592</v>
      </c>
      <c r="E23" s="109" t="b">
        <v>0</v>
      </c>
      <c r="F23" s="109" t="b">
        <v>0</v>
      </c>
      <c r="G23" s="109" t="b">
        <v>0</v>
      </c>
    </row>
    <row r="24" spans="1:7" ht="15">
      <c r="A24" s="111" t="s">
        <v>399</v>
      </c>
      <c r="B24" s="109">
        <v>6</v>
      </c>
      <c r="C24" s="113">
        <v>0.011830382071813765</v>
      </c>
      <c r="D24" s="109" t="s">
        <v>592</v>
      </c>
      <c r="E24" s="109" t="b">
        <v>0</v>
      </c>
      <c r="F24" s="109" t="b">
        <v>0</v>
      </c>
      <c r="G24" s="109" t="b">
        <v>0</v>
      </c>
    </row>
    <row r="25" spans="1:7" ht="15">
      <c r="A25" s="111" t="s">
        <v>400</v>
      </c>
      <c r="B25" s="109">
        <v>6</v>
      </c>
      <c r="C25" s="113">
        <v>0.011830382071813765</v>
      </c>
      <c r="D25" s="109" t="s">
        <v>592</v>
      </c>
      <c r="E25" s="109" t="b">
        <v>0</v>
      </c>
      <c r="F25" s="109" t="b">
        <v>0</v>
      </c>
      <c r="G25" s="109" t="b">
        <v>0</v>
      </c>
    </row>
    <row r="26" spans="1:7" ht="15">
      <c r="A26" s="111" t="s">
        <v>401</v>
      </c>
      <c r="B26" s="109">
        <v>6</v>
      </c>
      <c r="C26" s="113">
        <v>0.011830382071813765</v>
      </c>
      <c r="D26" s="109" t="s">
        <v>592</v>
      </c>
      <c r="E26" s="109" t="b">
        <v>0</v>
      </c>
      <c r="F26" s="109" t="b">
        <v>0</v>
      </c>
      <c r="G26" s="109" t="b">
        <v>0</v>
      </c>
    </row>
    <row r="27" spans="1:7" ht="15">
      <c r="A27" s="111" t="s">
        <v>402</v>
      </c>
      <c r="B27" s="109">
        <v>6</v>
      </c>
      <c r="C27" s="113">
        <v>0.011830382071813765</v>
      </c>
      <c r="D27" s="109" t="s">
        <v>592</v>
      </c>
      <c r="E27" s="109" t="b">
        <v>0</v>
      </c>
      <c r="F27" s="109" t="b">
        <v>0</v>
      </c>
      <c r="G27" s="109" t="b">
        <v>0</v>
      </c>
    </row>
    <row r="28" spans="1:7" ht="15">
      <c r="A28" s="111" t="s">
        <v>403</v>
      </c>
      <c r="B28" s="109">
        <v>6</v>
      </c>
      <c r="C28" s="113">
        <v>0.007740771317073803</v>
      </c>
      <c r="D28" s="109" t="s">
        <v>592</v>
      </c>
      <c r="E28" s="109" t="b">
        <v>0</v>
      </c>
      <c r="F28" s="109" t="b">
        <v>0</v>
      </c>
      <c r="G28" s="109" t="b">
        <v>0</v>
      </c>
    </row>
    <row r="29" spans="1:7" ht="15">
      <c r="A29" s="111" t="s">
        <v>404</v>
      </c>
      <c r="B29" s="109">
        <v>6</v>
      </c>
      <c r="C29" s="113">
        <v>0.007740771317073803</v>
      </c>
      <c r="D29" s="109" t="s">
        <v>592</v>
      </c>
      <c r="E29" s="109" t="b">
        <v>0</v>
      </c>
      <c r="F29" s="109" t="b">
        <v>0</v>
      </c>
      <c r="G29" s="109" t="b">
        <v>0</v>
      </c>
    </row>
    <row r="30" spans="1:7" ht="15">
      <c r="A30" s="111" t="s">
        <v>405</v>
      </c>
      <c r="B30" s="109">
        <v>6</v>
      </c>
      <c r="C30" s="113">
        <v>0.007740771317073803</v>
      </c>
      <c r="D30" s="109" t="s">
        <v>592</v>
      </c>
      <c r="E30" s="109" t="b">
        <v>0</v>
      </c>
      <c r="F30" s="109" t="b">
        <v>0</v>
      </c>
      <c r="G30" s="109" t="b">
        <v>0</v>
      </c>
    </row>
    <row r="31" spans="1:7" ht="15">
      <c r="A31" s="111" t="s">
        <v>406</v>
      </c>
      <c r="B31" s="109">
        <v>6</v>
      </c>
      <c r="C31" s="113">
        <v>0.011830382071813765</v>
      </c>
      <c r="D31" s="109" t="s">
        <v>592</v>
      </c>
      <c r="E31" s="109" t="b">
        <v>0</v>
      </c>
      <c r="F31" s="109" t="b">
        <v>0</v>
      </c>
      <c r="G31" s="109" t="b">
        <v>0</v>
      </c>
    </row>
    <row r="32" spans="1:7" ht="15">
      <c r="A32" s="111" t="s">
        <v>407</v>
      </c>
      <c r="B32" s="109">
        <v>6</v>
      </c>
      <c r="C32" s="113">
        <v>0.007740771317073803</v>
      </c>
      <c r="D32" s="109" t="s">
        <v>592</v>
      </c>
      <c r="E32" s="109" t="b">
        <v>0</v>
      </c>
      <c r="F32" s="109" t="b">
        <v>0</v>
      </c>
      <c r="G32" s="109" t="b">
        <v>0</v>
      </c>
    </row>
    <row r="33" spans="1:7" ht="15">
      <c r="A33" s="111" t="s">
        <v>408</v>
      </c>
      <c r="B33" s="109">
        <v>6</v>
      </c>
      <c r="C33" s="113">
        <v>0.011830382071813765</v>
      </c>
      <c r="D33" s="109" t="s">
        <v>592</v>
      </c>
      <c r="E33" s="109" t="b">
        <v>0</v>
      </c>
      <c r="F33" s="109" t="b">
        <v>0</v>
      </c>
      <c r="G33" s="109" t="b">
        <v>0</v>
      </c>
    </row>
    <row r="34" spans="1:7" ht="15">
      <c r="A34" s="111" t="s">
        <v>409</v>
      </c>
      <c r="B34" s="109">
        <v>6</v>
      </c>
      <c r="C34" s="113">
        <v>0.011830382071813765</v>
      </c>
      <c r="D34" s="109" t="s">
        <v>592</v>
      </c>
      <c r="E34" s="109" t="b">
        <v>0</v>
      </c>
      <c r="F34" s="109" t="b">
        <v>0</v>
      </c>
      <c r="G34" s="109" t="b">
        <v>0</v>
      </c>
    </row>
    <row r="35" spans="1:7" ht="15">
      <c r="A35" s="111" t="s">
        <v>410</v>
      </c>
      <c r="B35" s="109">
        <v>6</v>
      </c>
      <c r="C35" s="113">
        <v>0.011830382071813765</v>
      </c>
      <c r="D35" s="109" t="s">
        <v>592</v>
      </c>
      <c r="E35" s="109" t="b">
        <v>0</v>
      </c>
      <c r="F35" s="109" t="b">
        <v>0</v>
      </c>
      <c r="G35" s="109" t="b">
        <v>0</v>
      </c>
    </row>
    <row r="36" spans="1:7" ht="15">
      <c r="A36" s="111" t="s">
        <v>411</v>
      </c>
      <c r="B36" s="109">
        <v>6</v>
      </c>
      <c r="C36" s="113">
        <v>0.007740771317073803</v>
      </c>
      <c r="D36" s="109" t="s">
        <v>592</v>
      </c>
      <c r="E36" s="109" t="b">
        <v>0</v>
      </c>
      <c r="F36" s="109" t="b">
        <v>0</v>
      </c>
      <c r="G36" s="109" t="b">
        <v>0</v>
      </c>
    </row>
    <row r="37" spans="1:7" ht="15">
      <c r="A37" s="111" t="s">
        <v>412</v>
      </c>
      <c r="B37" s="109">
        <v>6</v>
      </c>
      <c r="C37" s="113">
        <v>0.007740771317073803</v>
      </c>
      <c r="D37" s="109" t="s">
        <v>592</v>
      </c>
      <c r="E37" s="109" t="b">
        <v>0</v>
      </c>
      <c r="F37" s="109" t="b">
        <v>0</v>
      </c>
      <c r="G37" s="109" t="b">
        <v>0</v>
      </c>
    </row>
    <row r="38" spans="1:7" ht="15">
      <c r="A38" s="111" t="s">
        <v>413</v>
      </c>
      <c r="B38" s="109">
        <v>6</v>
      </c>
      <c r="C38" s="113">
        <v>0.011830382071813765</v>
      </c>
      <c r="D38" s="109" t="s">
        <v>592</v>
      </c>
      <c r="E38" s="109" t="b">
        <v>0</v>
      </c>
      <c r="F38" s="109" t="b">
        <v>0</v>
      </c>
      <c r="G38" s="109" t="b">
        <v>0</v>
      </c>
    </row>
    <row r="39" spans="1:7" ht="15">
      <c r="A39" s="111" t="s">
        <v>414</v>
      </c>
      <c r="B39" s="109">
        <v>6</v>
      </c>
      <c r="C39" s="113">
        <v>0.007740771317073803</v>
      </c>
      <c r="D39" s="109" t="s">
        <v>592</v>
      </c>
      <c r="E39" s="109" t="b">
        <v>0</v>
      </c>
      <c r="F39" s="109" t="b">
        <v>0</v>
      </c>
      <c r="G39" s="109" t="b">
        <v>0</v>
      </c>
    </row>
    <row r="40" spans="1:7" ht="15">
      <c r="A40" s="111" t="s">
        <v>415</v>
      </c>
      <c r="B40" s="109">
        <v>6</v>
      </c>
      <c r="C40" s="113">
        <v>0.0092501249661225</v>
      </c>
      <c r="D40" s="109" t="s">
        <v>592</v>
      </c>
      <c r="E40" s="109" t="b">
        <v>0</v>
      </c>
      <c r="F40" s="109" t="b">
        <v>0</v>
      </c>
      <c r="G40" s="109" t="b">
        <v>0</v>
      </c>
    </row>
    <row r="41" spans="1:7" ht="15">
      <c r="A41" s="111" t="s">
        <v>416</v>
      </c>
      <c r="B41" s="109">
        <v>6</v>
      </c>
      <c r="C41" s="113">
        <v>0.011830382071813765</v>
      </c>
      <c r="D41" s="109" t="s">
        <v>592</v>
      </c>
      <c r="E41" s="109" t="b">
        <v>0</v>
      </c>
      <c r="F41" s="109" t="b">
        <v>0</v>
      </c>
      <c r="G41" s="109" t="b">
        <v>0</v>
      </c>
    </row>
    <row r="42" spans="1:7" ht="15">
      <c r="A42" s="111" t="s">
        <v>417</v>
      </c>
      <c r="B42" s="109">
        <v>5</v>
      </c>
      <c r="C42" s="113">
        <v>0.007016223093139774</v>
      </c>
      <c r="D42" s="109" t="s">
        <v>592</v>
      </c>
      <c r="E42" s="109" t="b">
        <v>0</v>
      </c>
      <c r="F42" s="109" t="b">
        <v>0</v>
      </c>
      <c r="G42" s="109" t="b">
        <v>0</v>
      </c>
    </row>
    <row r="43" spans="1:7" ht="15">
      <c r="A43" s="111" t="s">
        <v>418</v>
      </c>
      <c r="B43" s="109">
        <v>4</v>
      </c>
      <c r="C43" s="113">
        <v>0.006166749977415</v>
      </c>
      <c r="D43" s="109" t="s">
        <v>592</v>
      </c>
      <c r="E43" s="109" t="b">
        <v>0</v>
      </c>
      <c r="F43" s="109" t="b">
        <v>0</v>
      </c>
      <c r="G43" s="109" t="b">
        <v>0</v>
      </c>
    </row>
    <row r="44" spans="1:7" ht="15">
      <c r="A44" s="111" t="s">
        <v>419</v>
      </c>
      <c r="B44" s="109">
        <v>4</v>
      </c>
      <c r="C44" s="113">
        <v>0.007886921381209177</v>
      </c>
      <c r="D44" s="109" t="s">
        <v>592</v>
      </c>
      <c r="E44" s="109" t="b">
        <v>0</v>
      </c>
      <c r="F44" s="109" t="b">
        <v>0</v>
      </c>
      <c r="G44" s="109" t="b">
        <v>0</v>
      </c>
    </row>
    <row r="45" spans="1:7" ht="15">
      <c r="A45" s="111" t="s">
        <v>420</v>
      </c>
      <c r="B45" s="109">
        <v>4</v>
      </c>
      <c r="C45" s="113">
        <v>0.006166749977415</v>
      </c>
      <c r="D45" s="109" t="s">
        <v>592</v>
      </c>
      <c r="E45" s="109" t="b">
        <v>0</v>
      </c>
      <c r="F45" s="109" t="b">
        <v>0</v>
      </c>
      <c r="G45" s="109" t="b">
        <v>0</v>
      </c>
    </row>
    <row r="46" spans="1:7" ht="15">
      <c r="A46" s="111" t="s">
        <v>421</v>
      </c>
      <c r="B46" s="109">
        <v>4</v>
      </c>
      <c r="C46" s="113">
        <v>0.006166749977415</v>
      </c>
      <c r="D46" s="109" t="s">
        <v>592</v>
      </c>
      <c r="E46" s="109" t="b">
        <v>0</v>
      </c>
      <c r="F46" s="109" t="b">
        <v>0</v>
      </c>
      <c r="G46" s="109" t="b">
        <v>0</v>
      </c>
    </row>
    <row r="47" spans="1:7" ht="15">
      <c r="A47" s="111" t="s">
        <v>422</v>
      </c>
      <c r="B47" s="109">
        <v>4</v>
      </c>
      <c r="C47" s="113">
        <v>0.006166749977415</v>
      </c>
      <c r="D47" s="109" t="s">
        <v>592</v>
      </c>
      <c r="E47" s="109" t="b">
        <v>0</v>
      </c>
      <c r="F47" s="109" t="b">
        <v>1</v>
      </c>
      <c r="G47" s="109" t="b">
        <v>0</v>
      </c>
    </row>
    <row r="48" spans="1:7" ht="15">
      <c r="A48" s="111" t="s">
        <v>423</v>
      </c>
      <c r="B48" s="109">
        <v>4</v>
      </c>
      <c r="C48" s="113">
        <v>0.007886921381209177</v>
      </c>
      <c r="D48" s="109" t="s">
        <v>592</v>
      </c>
      <c r="E48" s="109" t="b">
        <v>0</v>
      </c>
      <c r="F48" s="109" t="b">
        <v>1</v>
      </c>
      <c r="G48" s="109" t="b">
        <v>0</v>
      </c>
    </row>
    <row r="49" spans="1:7" ht="15">
      <c r="A49" s="111" t="s">
        <v>424</v>
      </c>
      <c r="B49" s="109">
        <v>4</v>
      </c>
      <c r="C49" s="113">
        <v>0.006166749977415</v>
      </c>
      <c r="D49" s="109" t="s">
        <v>592</v>
      </c>
      <c r="E49" s="109" t="b">
        <v>0</v>
      </c>
      <c r="F49" s="109" t="b">
        <v>1</v>
      </c>
      <c r="G49" s="109" t="b">
        <v>0</v>
      </c>
    </row>
    <row r="50" spans="1:7" ht="15">
      <c r="A50" s="111" t="s">
        <v>425</v>
      </c>
      <c r="B50" s="109">
        <v>4</v>
      </c>
      <c r="C50" s="113">
        <v>0.006166749977415</v>
      </c>
      <c r="D50" s="109" t="s">
        <v>592</v>
      </c>
      <c r="E50" s="109" t="b">
        <v>0</v>
      </c>
      <c r="F50" s="109" t="b">
        <v>0</v>
      </c>
      <c r="G50" s="109" t="b">
        <v>0</v>
      </c>
    </row>
    <row r="51" spans="1:7" ht="15">
      <c r="A51" s="111" t="s">
        <v>426</v>
      </c>
      <c r="B51" s="109">
        <v>4</v>
      </c>
      <c r="C51" s="113">
        <v>0.006166749977415</v>
      </c>
      <c r="D51" s="109" t="s">
        <v>592</v>
      </c>
      <c r="E51" s="109" t="b">
        <v>0</v>
      </c>
      <c r="F51" s="109" t="b">
        <v>1</v>
      </c>
      <c r="G51" s="109" t="b">
        <v>0</v>
      </c>
    </row>
    <row r="52" spans="1:7" ht="15">
      <c r="A52" s="111" t="s">
        <v>427</v>
      </c>
      <c r="B52" s="109">
        <v>4</v>
      </c>
      <c r="C52" s="113">
        <v>0.006166749977415</v>
      </c>
      <c r="D52" s="109" t="s">
        <v>592</v>
      </c>
      <c r="E52" s="109" t="b">
        <v>0</v>
      </c>
      <c r="F52" s="109" t="b">
        <v>0</v>
      </c>
      <c r="G52" s="109" t="b">
        <v>0</v>
      </c>
    </row>
    <row r="53" spans="1:7" ht="15">
      <c r="A53" s="111" t="s">
        <v>428</v>
      </c>
      <c r="B53" s="109">
        <v>4</v>
      </c>
      <c r="C53" s="113">
        <v>0.006166749977415</v>
      </c>
      <c r="D53" s="109" t="s">
        <v>592</v>
      </c>
      <c r="E53" s="109" t="b">
        <v>0</v>
      </c>
      <c r="F53" s="109" t="b">
        <v>0</v>
      </c>
      <c r="G53" s="109" t="b">
        <v>0</v>
      </c>
    </row>
    <row r="54" spans="1:7" ht="15">
      <c r="A54" s="111" t="s">
        <v>429</v>
      </c>
      <c r="B54" s="109">
        <v>4</v>
      </c>
      <c r="C54" s="113">
        <v>0.006166749977415</v>
      </c>
      <c r="D54" s="109" t="s">
        <v>592</v>
      </c>
      <c r="E54" s="109" t="b">
        <v>0</v>
      </c>
      <c r="F54" s="109" t="b">
        <v>0</v>
      </c>
      <c r="G54" s="109" t="b">
        <v>0</v>
      </c>
    </row>
    <row r="55" spans="1:7" ht="15">
      <c r="A55" s="111" t="s">
        <v>430</v>
      </c>
      <c r="B55" s="109">
        <v>4</v>
      </c>
      <c r="C55" s="113">
        <v>0.0068806856151767135</v>
      </c>
      <c r="D55" s="109" t="s">
        <v>592</v>
      </c>
      <c r="E55" s="109" t="b">
        <v>0</v>
      </c>
      <c r="F55" s="109" t="b">
        <v>0</v>
      </c>
      <c r="G55" s="109" t="b">
        <v>0</v>
      </c>
    </row>
    <row r="56" spans="1:7" ht="15">
      <c r="A56" s="111" t="s">
        <v>431</v>
      </c>
      <c r="B56" s="109">
        <v>4</v>
      </c>
      <c r="C56" s="113">
        <v>0.006166749977415</v>
      </c>
      <c r="D56" s="109" t="s">
        <v>592</v>
      </c>
      <c r="E56" s="109" t="b">
        <v>0</v>
      </c>
      <c r="F56" s="109" t="b">
        <v>0</v>
      </c>
      <c r="G56" s="109" t="b">
        <v>0</v>
      </c>
    </row>
    <row r="57" spans="1:7" ht="15">
      <c r="A57" s="111" t="s">
        <v>432</v>
      </c>
      <c r="B57" s="109">
        <v>4</v>
      </c>
      <c r="C57" s="113">
        <v>0.006166749977415</v>
      </c>
      <c r="D57" s="109" t="s">
        <v>592</v>
      </c>
      <c r="E57" s="109" t="b">
        <v>0</v>
      </c>
      <c r="F57" s="109" t="b">
        <v>0</v>
      </c>
      <c r="G57" s="109" t="b">
        <v>0</v>
      </c>
    </row>
    <row r="58" spans="1:7" ht="15">
      <c r="A58" s="111" t="s">
        <v>433</v>
      </c>
      <c r="B58" s="109">
        <v>4</v>
      </c>
      <c r="C58" s="113">
        <v>0.006166749977415</v>
      </c>
      <c r="D58" s="109" t="s">
        <v>592</v>
      </c>
      <c r="E58" s="109" t="b">
        <v>0</v>
      </c>
      <c r="F58" s="109" t="b">
        <v>0</v>
      </c>
      <c r="G58" s="109" t="b">
        <v>0</v>
      </c>
    </row>
    <row r="59" spans="1:7" ht="15">
      <c r="A59" s="111" t="s">
        <v>434</v>
      </c>
      <c r="B59" s="109">
        <v>4</v>
      </c>
      <c r="C59" s="113">
        <v>0.007886921381209177</v>
      </c>
      <c r="D59" s="109" t="s">
        <v>592</v>
      </c>
      <c r="E59" s="109" t="b">
        <v>0</v>
      </c>
      <c r="F59" s="109" t="b">
        <v>0</v>
      </c>
      <c r="G59" s="109" t="b">
        <v>0</v>
      </c>
    </row>
    <row r="60" spans="1:7" ht="15">
      <c r="A60" s="111" t="s">
        <v>435</v>
      </c>
      <c r="B60" s="109">
        <v>4</v>
      </c>
      <c r="C60" s="113">
        <v>0.006166749977415</v>
      </c>
      <c r="D60" s="109" t="s">
        <v>592</v>
      </c>
      <c r="E60" s="109" t="b">
        <v>0</v>
      </c>
      <c r="F60" s="109" t="b">
        <v>0</v>
      </c>
      <c r="G60" s="109" t="b">
        <v>0</v>
      </c>
    </row>
    <row r="61" spans="1:7" ht="15">
      <c r="A61" s="111" t="s">
        <v>436</v>
      </c>
      <c r="B61" s="109">
        <v>4</v>
      </c>
      <c r="C61" s="113">
        <v>0.007886921381209177</v>
      </c>
      <c r="D61" s="109" t="s">
        <v>592</v>
      </c>
      <c r="E61" s="109" t="b">
        <v>0</v>
      </c>
      <c r="F61" s="109" t="b">
        <v>0</v>
      </c>
      <c r="G61" s="109" t="b">
        <v>0</v>
      </c>
    </row>
    <row r="62" spans="1:7" ht="15">
      <c r="A62" s="111" t="s">
        <v>437</v>
      </c>
      <c r="B62" s="109">
        <v>4</v>
      </c>
      <c r="C62" s="113">
        <v>0.006166749977415</v>
      </c>
      <c r="D62" s="109" t="s">
        <v>592</v>
      </c>
      <c r="E62" s="109" t="b">
        <v>1</v>
      </c>
      <c r="F62" s="109" t="b">
        <v>0</v>
      </c>
      <c r="G62" s="109" t="b">
        <v>0</v>
      </c>
    </row>
    <row r="63" spans="1:7" ht="15">
      <c r="A63" s="111" t="s">
        <v>438</v>
      </c>
      <c r="B63" s="109">
        <v>4</v>
      </c>
      <c r="C63" s="113">
        <v>0.0068806856151767135</v>
      </c>
      <c r="D63" s="109" t="s">
        <v>592</v>
      </c>
      <c r="E63" s="109" t="b">
        <v>0</v>
      </c>
      <c r="F63" s="109" t="b">
        <v>0</v>
      </c>
      <c r="G63" s="109" t="b">
        <v>0</v>
      </c>
    </row>
    <row r="64" spans="1:7" ht="15">
      <c r="A64" s="111" t="s">
        <v>439</v>
      </c>
      <c r="B64" s="109">
        <v>4</v>
      </c>
      <c r="C64" s="113">
        <v>0.007886921381209177</v>
      </c>
      <c r="D64" s="109" t="s">
        <v>592</v>
      </c>
      <c r="E64" s="109" t="b">
        <v>0</v>
      </c>
      <c r="F64" s="109" t="b">
        <v>0</v>
      </c>
      <c r="G64" s="109" t="b">
        <v>0</v>
      </c>
    </row>
    <row r="65" spans="1:7" ht="15">
      <c r="A65" s="111" t="s">
        <v>440</v>
      </c>
      <c r="B65" s="109">
        <v>4</v>
      </c>
      <c r="C65" s="113">
        <v>0.006166749977415</v>
      </c>
      <c r="D65" s="109" t="s">
        <v>592</v>
      </c>
      <c r="E65" s="109" t="b">
        <v>0</v>
      </c>
      <c r="F65" s="109" t="b">
        <v>0</v>
      </c>
      <c r="G65" s="109" t="b">
        <v>0</v>
      </c>
    </row>
    <row r="66" spans="1:7" ht="15">
      <c r="A66" s="111" t="s">
        <v>441</v>
      </c>
      <c r="B66" s="109">
        <v>4</v>
      </c>
      <c r="C66" s="113">
        <v>0.006166749977415</v>
      </c>
      <c r="D66" s="109" t="s">
        <v>592</v>
      </c>
      <c r="E66" s="109" t="b">
        <v>0</v>
      </c>
      <c r="F66" s="109" t="b">
        <v>0</v>
      </c>
      <c r="G66" s="109" t="b">
        <v>0</v>
      </c>
    </row>
    <row r="67" spans="1:7" ht="15">
      <c r="A67" s="111" t="s">
        <v>442</v>
      </c>
      <c r="B67" s="109">
        <v>4</v>
      </c>
      <c r="C67" s="113">
        <v>0.006166749977415</v>
      </c>
      <c r="D67" s="109" t="s">
        <v>592</v>
      </c>
      <c r="E67" s="109" t="b">
        <v>0</v>
      </c>
      <c r="F67" s="109" t="b">
        <v>0</v>
      </c>
      <c r="G67" s="109" t="b">
        <v>0</v>
      </c>
    </row>
    <row r="68" spans="1:7" ht="15">
      <c r="A68" s="111" t="s">
        <v>443</v>
      </c>
      <c r="B68" s="109">
        <v>4</v>
      </c>
      <c r="C68" s="113">
        <v>0.006166749977415</v>
      </c>
      <c r="D68" s="109" t="s">
        <v>592</v>
      </c>
      <c r="E68" s="109" t="b">
        <v>0</v>
      </c>
      <c r="F68" s="109" t="b">
        <v>0</v>
      </c>
      <c r="G68" s="109" t="b">
        <v>0</v>
      </c>
    </row>
    <row r="69" spans="1:7" ht="15">
      <c r="A69" s="111" t="s">
        <v>444</v>
      </c>
      <c r="B69" s="109">
        <v>4</v>
      </c>
      <c r="C69" s="113">
        <v>0.007886921381209177</v>
      </c>
      <c r="D69" s="109" t="s">
        <v>592</v>
      </c>
      <c r="E69" s="109" t="b">
        <v>0</v>
      </c>
      <c r="F69" s="109" t="b">
        <v>0</v>
      </c>
      <c r="G69" s="109" t="b">
        <v>0</v>
      </c>
    </row>
    <row r="70" spans="1:7" ht="15">
      <c r="A70" s="111" t="s">
        <v>445</v>
      </c>
      <c r="B70" s="109">
        <v>4</v>
      </c>
      <c r="C70" s="113">
        <v>0.007886921381209177</v>
      </c>
      <c r="D70" s="109" t="s">
        <v>592</v>
      </c>
      <c r="E70" s="109" t="b">
        <v>0</v>
      </c>
      <c r="F70" s="109" t="b">
        <v>0</v>
      </c>
      <c r="G70" s="109" t="b">
        <v>0</v>
      </c>
    </row>
    <row r="71" spans="1:7" ht="15">
      <c r="A71" s="111" t="s">
        <v>446</v>
      </c>
      <c r="B71" s="109">
        <v>4</v>
      </c>
      <c r="C71" s="113">
        <v>0.007886921381209177</v>
      </c>
      <c r="D71" s="109" t="s">
        <v>592</v>
      </c>
      <c r="E71" s="109" t="b">
        <v>0</v>
      </c>
      <c r="F71" s="109" t="b">
        <v>0</v>
      </c>
      <c r="G71" s="109" t="b">
        <v>0</v>
      </c>
    </row>
    <row r="72" spans="1:7" ht="15">
      <c r="A72" s="111" t="s">
        <v>447</v>
      </c>
      <c r="B72" s="109">
        <v>4</v>
      </c>
      <c r="C72" s="113">
        <v>0.006166749977415</v>
      </c>
      <c r="D72" s="109" t="s">
        <v>592</v>
      </c>
      <c r="E72" s="109" t="b">
        <v>0</v>
      </c>
      <c r="F72" s="109" t="b">
        <v>0</v>
      </c>
      <c r="G72" s="109" t="b">
        <v>0</v>
      </c>
    </row>
    <row r="73" spans="1:7" ht="15">
      <c r="A73" s="111" t="s">
        <v>448</v>
      </c>
      <c r="B73" s="109">
        <v>4</v>
      </c>
      <c r="C73" s="113">
        <v>0.007886921381209177</v>
      </c>
      <c r="D73" s="109" t="s">
        <v>592</v>
      </c>
      <c r="E73" s="109" t="b">
        <v>0</v>
      </c>
      <c r="F73" s="109" t="b">
        <v>0</v>
      </c>
      <c r="G73" s="109" t="b">
        <v>0</v>
      </c>
    </row>
    <row r="74" spans="1:7" ht="15">
      <c r="A74" s="111" t="s">
        <v>449</v>
      </c>
      <c r="B74" s="109">
        <v>4</v>
      </c>
      <c r="C74" s="113">
        <v>0.006166749977415</v>
      </c>
      <c r="D74" s="109" t="s">
        <v>592</v>
      </c>
      <c r="E74" s="109" t="b">
        <v>0</v>
      </c>
      <c r="F74" s="109" t="b">
        <v>0</v>
      </c>
      <c r="G74" s="109" t="b">
        <v>0</v>
      </c>
    </row>
    <row r="75" spans="1:7" ht="15">
      <c r="A75" s="111" t="s">
        <v>450</v>
      </c>
      <c r="B75" s="109">
        <v>4</v>
      </c>
      <c r="C75" s="113">
        <v>0.007886921381209177</v>
      </c>
      <c r="D75" s="109" t="s">
        <v>592</v>
      </c>
      <c r="E75" s="109" t="b">
        <v>0</v>
      </c>
      <c r="F75" s="109" t="b">
        <v>0</v>
      </c>
      <c r="G75" s="109" t="b">
        <v>0</v>
      </c>
    </row>
    <row r="76" spans="1:7" ht="15">
      <c r="A76" s="111" t="s">
        <v>451</v>
      </c>
      <c r="B76" s="109">
        <v>4</v>
      </c>
      <c r="C76" s="113">
        <v>0.007886921381209177</v>
      </c>
      <c r="D76" s="109" t="s">
        <v>592</v>
      </c>
      <c r="E76" s="109" t="b">
        <v>0</v>
      </c>
      <c r="F76" s="109" t="b">
        <v>1</v>
      </c>
      <c r="G76" s="109" t="b">
        <v>0</v>
      </c>
    </row>
    <row r="77" spans="1:7" ht="15">
      <c r="A77" s="111" t="s">
        <v>452</v>
      </c>
      <c r="B77" s="109">
        <v>4</v>
      </c>
      <c r="C77" s="113">
        <v>0.006166749977415</v>
      </c>
      <c r="D77" s="109" t="s">
        <v>592</v>
      </c>
      <c r="E77" s="109" t="b">
        <v>0</v>
      </c>
      <c r="F77" s="109" t="b">
        <v>0</v>
      </c>
      <c r="G77" s="109" t="b">
        <v>0</v>
      </c>
    </row>
    <row r="78" spans="1:7" ht="15">
      <c r="A78" s="111" t="s">
        <v>453</v>
      </c>
      <c r="B78" s="109">
        <v>4</v>
      </c>
      <c r="C78" s="113">
        <v>0.006166749977415</v>
      </c>
      <c r="D78" s="109" t="s">
        <v>592</v>
      </c>
      <c r="E78" s="109" t="b">
        <v>0</v>
      </c>
      <c r="F78" s="109" t="b">
        <v>0</v>
      </c>
      <c r="G78" s="109" t="b">
        <v>0</v>
      </c>
    </row>
    <row r="79" spans="1:7" ht="15">
      <c r="A79" s="111" t="s">
        <v>454</v>
      </c>
      <c r="B79" s="109">
        <v>4</v>
      </c>
      <c r="C79" s="113">
        <v>0.006166749977415</v>
      </c>
      <c r="D79" s="109" t="s">
        <v>592</v>
      </c>
      <c r="E79" s="109" t="b">
        <v>0</v>
      </c>
      <c r="F79" s="109" t="b">
        <v>0</v>
      </c>
      <c r="G79" s="109" t="b">
        <v>0</v>
      </c>
    </row>
    <row r="80" spans="1:7" ht="15">
      <c r="A80" s="111" t="s">
        <v>455</v>
      </c>
      <c r="B80" s="109">
        <v>4</v>
      </c>
      <c r="C80" s="113">
        <v>0.006166749977415</v>
      </c>
      <c r="D80" s="109" t="s">
        <v>592</v>
      </c>
      <c r="E80" s="109" t="b">
        <v>0</v>
      </c>
      <c r="F80" s="109" t="b">
        <v>0</v>
      </c>
      <c r="G80" s="109" t="b">
        <v>0</v>
      </c>
    </row>
    <row r="81" spans="1:7" ht="15">
      <c r="A81" s="111" t="s">
        <v>456</v>
      </c>
      <c r="B81" s="109">
        <v>4</v>
      </c>
      <c r="C81" s="113">
        <v>0.006166749977415</v>
      </c>
      <c r="D81" s="109" t="s">
        <v>592</v>
      </c>
      <c r="E81" s="109" t="b">
        <v>0</v>
      </c>
      <c r="F81" s="109" t="b">
        <v>0</v>
      </c>
      <c r="G81" s="109" t="b">
        <v>0</v>
      </c>
    </row>
    <row r="82" spans="1:7" ht="15">
      <c r="A82" s="111" t="s">
        <v>457</v>
      </c>
      <c r="B82" s="109">
        <v>4</v>
      </c>
      <c r="C82" s="113">
        <v>0.006166749977415</v>
      </c>
      <c r="D82" s="109" t="s">
        <v>592</v>
      </c>
      <c r="E82" s="109" t="b">
        <v>0</v>
      </c>
      <c r="F82" s="109" t="b">
        <v>0</v>
      </c>
      <c r="G82" s="109" t="b">
        <v>0</v>
      </c>
    </row>
    <row r="83" spans="1:7" ht="15">
      <c r="A83" s="111" t="s">
        <v>458</v>
      </c>
      <c r="B83" s="109">
        <v>3</v>
      </c>
      <c r="C83" s="113">
        <v>0.007205319588752517</v>
      </c>
      <c r="D83" s="109" t="s">
        <v>592</v>
      </c>
      <c r="E83" s="109" t="b">
        <v>0</v>
      </c>
      <c r="F83" s="109" t="b">
        <v>0</v>
      </c>
      <c r="G83" s="109" t="b">
        <v>0</v>
      </c>
    </row>
    <row r="84" spans="1:7" ht="15">
      <c r="A84" s="111" t="s">
        <v>459</v>
      </c>
      <c r="B84" s="109">
        <v>3</v>
      </c>
      <c r="C84" s="113">
        <v>0.005160514211382535</v>
      </c>
      <c r="D84" s="109" t="s">
        <v>592</v>
      </c>
      <c r="E84" s="109" t="b">
        <v>0</v>
      </c>
      <c r="F84" s="109" t="b">
        <v>0</v>
      </c>
      <c r="G84" s="109" t="b">
        <v>0</v>
      </c>
    </row>
    <row r="85" spans="1:7" ht="15">
      <c r="A85" s="111" t="s">
        <v>460</v>
      </c>
      <c r="B85" s="109">
        <v>3</v>
      </c>
      <c r="C85" s="113">
        <v>0.005160514211382535</v>
      </c>
      <c r="D85" s="109" t="s">
        <v>592</v>
      </c>
      <c r="E85" s="109" t="b">
        <v>0</v>
      </c>
      <c r="F85" s="109" t="b">
        <v>0</v>
      </c>
      <c r="G85" s="109" t="b">
        <v>0</v>
      </c>
    </row>
    <row r="86" spans="1:7" ht="15">
      <c r="A86" s="111" t="s">
        <v>461</v>
      </c>
      <c r="B86" s="109">
        <v>3</v>
      </c>
      <c r="C86" s="113">
        <v>0.005160514211382535</v>
      </c>
      <c r="D86" s="109" t="s">
        <v>592</v>
      </c>
      <c r="E86" s="109" t="b">
        <v>0</v>
      </c>
      <c r="F86" s="109" t="b">
        <v>0</v>
      </c>
      <c r="G86" s="109" t="b">
        <v>0</v>
      </c>
    </row>
    <row r="87" spans="1:7" ht="15">
      <c r="A87" s="111" t="s">
        <v>462</v>
      </c>
      <c r="B87" s="109">
        <v>2</v>
      </c>
      <c r="C87" s="113">
        <v>0.0039434606906045885</v>
      </c>
      <c r="D87" s="109" t="s">
        <v>592</v>
      </c>
      <c r="E87" s="109" t="b">
        <v>0</v>
      </c>
      <c r="F87" s="109" t="b">
        <v>0</v>
      </c>
      <c r="G87" s="109" t="b">
        <v>0</v>
      </c>
    </row>
    <row r="88" spans="1:7" ht="15">
      <c r="A88" s="111" t="s">
        <v>463</v>
      </c>
      <c r="B88" s="109">
        <v>2</v>
      </c>
      <c r="C88" s="113">
        <v>0.0039434606906045885</v>
      </c>
      <c r="D88" s="109" t="s">
        <v>592</v>
      </c>
      <c r="E88" s="109" t="b">
        <v>0</v>
      </c>
      <c r="F88" s="109" t="b">
        <v>0</v>
      </c>
      <c r="G88" s="109" t="b">
        <v>0</v>
      </c>
    </row>
    <row r="89" spans="1:7" ht="15">
      <c r="A89" s="111" t="s">
        <v>464</v>
      </c>
      <c r="B89" s="109">
        <v>2</v>
      </c>
      <c r="C89" s="113">
        <v>0.0039434606906045885</v>
      </c>
      <c r="D89" s="109" t="s">
        <v>592</v>
      </c>
      <c r="E89" s="109" t="b">
        <v>0</v>
      </c>
      <c r="F89" s="109" t="b">
        <v>0</v>
      </c>
      <c r="G89" s="109" t="b">
        <v>0</v>
      </c>
    </row>
    <row r="90" spans="1:7" ht="15">
      <c r="A90" s="111" t="s">
        <v>465</v>
      </c>
      <c r="B90" s="109">
        <v>2</v>
      </c>
      <c r="C90" s="113">
        <v>0.0039434606906045885</v>
      </c>
      <c r="D90" s="109" t="s">
        <v>592</v>
      </c>
      <c r="E90" s="109" t="b">
        <v>0</v>
      </c>
      <c r="F90" s="109" t="b">
        <v>1</v>
      </c>
      <c r="G90" s="109" t="b">
        <v>0</v>
      </c>
    </row>
    <row r="91" spans="1:7" ht="15">
      <c r="A91" s="111" t="s">
        <v>466</v>
      </c>
      <c r="B91" s="109">
        <v>2</v>
      </c>
      <c r="C91" s="113">
        <v>0.0039434606906045885</v>
      </c>
      <c r="D91" s="109" t="s">
        <v>592</v>
      </c>
      <c r="E91" s="109" t="b">
        <v>0</v>
      </c>
      <c r="F91" s="109" t="b">
        <v>0</v>
      </c>
      <c r="G91" s="109" t="b">
        <v>0</v>
      </c>
    </row>
    <row r="92" spans="1:7" ht="15">
      <c r="A92" s="111" t="s">
        <v>467</v>
      </c>
      <c r="B92" s="109">
        <v>2</v>
      </c>
      <c r="C92" s="113">
        <v>0.0039434606906045885</v>
      </c>
      <c r="D92" s="109" t="s">
        <v>592</v>
      </c>
      <c r="E92" s="109" t="b">
        <v>0</v>
      </c>
      <c r="F92" s="109" t="b">
        <v>0</v>
      </c>
      <c r="G92" s="109" t="b">
        <v>0</v>
      </c>
    </row>
    <row r="93" spans="1:7" ht="15">
      <c r="A93" s="111" t="s">
        <v>468</v>
      </c>
      <c r="B93" s="109">
        <v>2</v>
      </c>
      <c r="C93" s="113">
        <v>0.0039434606906045885</v>
      </c>
      <c r="D93" s="109" t="s">
        <v>592</v>
      </c>
      <c r="E93" s="109" t="b">
        <v>0</v>
      </c>
      <c r="F93" s="109" t="b">
        <v>1</v>
      </c>
      <c r="G93" s="109" t="b">
        <v>0</v>
      </c>
    </row>
    <row r="94" spans="1:7" ht="15">
      <c r="A94" s="111" t="s">
        <v>469</v>
      </c>
      <c r="B94" s="109">
        <v>2</v>
      </c>
      <c r="C94" s="113">
        <v>0.0039434606906045885</v>
      </c>
      <c r="D94" s="109" t="s">
        <v>592</v>
      </c>
      <c r="E94" s="109" t="b">
        <v>0</v>
      </c>
      <c r="F94" s="109" t="b">
        <v>0</v>
      </c>
      <c r="G94" s="109" t="b">
        <v>0</v>
      </c>
    </row>
    <row r="95" spans="1:7" ht="15">
      <c r="A95" s="111" t="s">
        <v>470</v>
      </c>
      <c r="B95" s="109">
        <v>2</v>
      </c>
      <c r="C95" s="113">
        <v>0.0039434606906045885</v>
      </c>
      <c r="D95" s="109" t="s">
        <v>592</v>
      </c>
      <c r="E95" s="109" t="b">
        <v>0</v>
      </c>
      <c r="F95" s="109" t="b">
        <v>0</v>
      </c>
      <c r="G95" s="109" t="b">
        <v>0</v>
      </c>
    </row>
    <row r="96" spans="1:7" ht="15">
      <c r="A96" s="111" t="s">
        <v>471</v>
      </c>
      <c r="B96" s="109">
        <v>2</v>
      </c>
      <c r="C96" s="113">
        <v>0.0039434606906045885</v>
      </c>
      <c r="D96" s="109" t="s">
        <v>592</v>
      </c>
      <c r="E96" s="109" t="b">
        <v>0</v>
      </c>
      <c r="F96" s="109" t="b">
        <v>0</v>
      </c>
      <c r="G96" s="109" t="b">
        <v>0</v>
      </c>
    </row>
    <row r="97" spans="1:7" ht="15">
      <c r="A97" s="111" t="s">
        <v>472</v>
      </c>
      <c r="B97" s="109">
        <v>2</v>
      </c>
      <c r="C97" s="113">
        <v>0.0039434606906045885</v>
      </c>
      <c r="D97" s="109" t="s">
        <v>592</v>
      </c>
      <c r="E97" s="109" t="b">
        <v>0</v>
      </c>
      <c r="F97" s="109" t="b">
        <v>0</v>
      </c>
      <c r="G97" s="109" t="b">
        <v>0</v>
      </c>
    </row>
    <row r="98" spans="1:7" ht="15">
      <c r="A98" s="111" t="s">
        <v>473</v>
      </c>
      <c r="B98" s="109">
        <v>2</v>
      </c>
      <c r="C98" s="113">
        <v>0.0039434606906045885</v>
      </c>
      <c r="D98" s="109" t="s">
        <v>592</v>
      </c>
      <c r="E98" s="109" t="b">
        <v>0</v>
      </c>
      <c r="F98" s="109" t="b">
        <v>0</v>
      </c>
      <c r="G98" s="109" t="b">
        <v>0</v>
      </c>
    </row>
    <row r="99" spans="1:7" ht="15">
      <c r="A99" s="111" t="s">
        <v>474</v>
      </c>
      <c r="B99" s="109">
        <v>2</v>
      </c>
      <c r="C99" s="113">
        <v>0.0039434606906045885</v>
      </c>
      <c r="D99" s="109" t="s">
        <v>592</v>
      </c>
      <c r="E99" s="109" t="b">
        <v>0</v>
      </c>
      <c r="F99" s="109" t="b">
        <v>0</v>
      </c>
      <c r="G99" s="109" t="b">
        <v>0</v>
      </c>
    </row>
    <row r="100" spans="1:7" ht="15">
      <c r="A100" s="111" t="s">
        <v>475</v>
      </c>
      <c r="B100" s="109">
        <v>2</v>
      </c>
      <c r="C100" s="113">
        <v>0.0039434606906045885</v>
      </c>
      <c r="D100" s="109" t="s">
        <v>592</v>
      </c>
      <c r="E100" s="109" t="b">
        <v>0</v>
      </c>
      <c r="F100" s="109" t="b">
        <v>0</v>
      </c>
      <c r="G100" s="109" t="b">
        <v>0</v>
      </c>
    </row>
    <row r="101" spans="1:7" ht="15">
      <c r="A101" s="111" t="s">
        <v>476</v>
      </c>
      <c r="B101" s="109">
        <v>2</v>
      </c>
      <c r="C101" s="113">
        <v>0.0039434606906045885</v>
      </c>
      <c r="D101" s="109" t="s">
        <v>592</v>
      </c>
      <c r="E101" s="109" t="b">
        <v>0</v>
      </c>
      <c r="F101" s="109" t="b">
        <v>0</v>
      </c>
      <c r="G101" s="109" t="b">
        <v>0</v>
      </c>
    </row>
    <row r="102" spans="1:7" ht="15">
      <c r="A102" s="111" t="s">
        <v>477</v>
      </c>
      <c r="B102" s="109">
        <v>2</v>
      </c>
      <c r="C102" s="113">
        <v>0.0039434606906045885</v>
      </c>
      <c r="D102" s="109" t="s">
        <v>592</v>
      </c>
      <c r="E102" s="109" t="b">
        <v>1</v>
      </c>
      <c r="F102" s="109" t="b">
        <v>0</v>
      </c>
      <c r="G102" s="109" t="b">
        <v>0</v>
      </c>
    </row>
    <row r="103" spans="1:7" ht="15">
      <c r="A103" s="111" t="s">
        <v>478</v>
      </c>
      <c r="B103" s="109">
        <v>2</v>
      </c>
      <c r="C103" s="113">
        <v>0.0039434606906045885</v>
      </c>
      <c r="D103" s="109" t="s">
        <v>592</v>
      </c>
      <c r="E103" s="109" t="b">
        <v>0</v>
      </c>
      <c r="F103" s="109" t="b">
        <v>1</v>
      </c>
      <c r="G103" s="109" t="b">
        <v>0</v>
      </c>
    </row>
    <row r="104" spans="1:7" ht="15">
      <c r="A104" s="111" t="s">
        <v>479</v>
      </c>
      <c r="B104" s="109">
        <v>2</v>
      </c>
      <c r="C104" s="113">
        <v>0.0039434606906045885</v>
      </c>
      <c r="D104" s="109" t="s">
        <v>592</v>
      </c>
      <c r="E104" s="109" t="b">
        <v>1</v>
      </c>
      <c r="F104" s="109" t="b">
        <v>0</v>
      </c>
      <c r="G104" s="109" t="b">
        <v>0</v>
      </c>
    </row>
    <row r="105" spans="1:7" ht="15">
      <c r="A105" s="111" t="s">
        <v>480</v>
      </c>
      <c r="B105" s="109">
        <v>2</v>
      </c>
      <c r="C105" s="113">
        <v>0.0039434606906045885</v>
      </c>
      <c r="D105" s="109" t="s">
        <v>592</v>
      </c>
      <c r="E105" s="109" t="b">
        <v>1</v>
      </c>
      <c r="F105" s="109" t="b">
        <v>0</v>
      </c>
      <c r="G105" s="109" t="b">
        <v>0</v>
      </c>
    </row>
    <row r="106" spans="1:7" ht="15">
      <c r="A106" s="111" t="s">
        <v>481</v>
      </c>
      <c r="B106" s="109">
        <v>2</v>
      </c>
      <c r="C106" s="113">
        <v>0.0039434606906045885</v>
      </c>
      <c r="D106" s="109" t="s">
        <v>592</v>
      </c>
      <c r="E106" s="109" t="b">
        <v>0</v>
      </c>
      <c r="F106" s="109" t="b">
        <v>0</v>
      </c>
      <c r="G106" s="109" t="b">
        <v>0</v>
      </c>
    </row>
    <row r="107" spans="1:7" ht="15">
      <c r="A107" s="111" t="s">
        <v>482</v>
      </c>
      <c r="B107" s="109">
        <v>2</v>
      </c>
      <c r="C107" s="113">
        <v>0.0039434606906045885</v>
      </c>
      <c r="D107" s="109" t="s">
        <v>592</v>
      </c>
      <c r="E107" s="109" t="b">
        <v>0</v>
      </c>
      <c r="F107" s="109" t="b">
        <v>0</v>
      </c>
      <c r="G107" s="109" t="b">
        <v>0</v>
      </c>
    </row>
    <row r="108" spans="1:7" ht="15">
      <c r="A108" s="111" t="s">
        <v>483</v>
      </c>
      <c r="B108" s="109">
        <v>2</v>
      </c>
      <c r="C108" s="113">
        <v>0.0039434606906045885</v>
      </c>
      <c r="D108" s="109" t="s">
        <v>592</v>
      </c>
      <c r="E108" s="109" t="b">
        <v>0</v>
      </c>
      <c r="F108" s="109" t="b">
        <v>0</v>
      </c>
      <c r="G108" s="109" t="b">
        <v>0</v>
      </c>
    </row>
    <row r="109" spans="1:7" ht="15">
      <c r="A109" s="111" t="s">
        <v>484</v>
      </c>
      <c r="B109" s="109">
        <v>2</v>
      </c>
      <c r="C109" s="113">
        <v>0.0039434606906045885</v>
      </c>
      <c r="D109" s="109" t="s">
        <v>592</v>
      </c>
      <c r="E109" s="109" t="b">
        <v>0</v>
      </c>
      <c r="F109" s="109" t="b">
        <v>0</v>
      </c>
      <c r="G109" s="109" t="b">
        <v>0</v>
      </c>
    </row>
    <row r="110" spans="1:7" ht="15">
      <c r="A110" s="111" t="s">
        <v>485</v>
      </c>
      <c r="B110" s="109">
        <v>2</v>
      </c>
      <c r="C110" s="113">
        <v>0.0039434606906045885</v>
      </c>
      <c r="D110" s="109" t="s">
        <v>592</v>
      </c>
      <c r="E110" s="109" t="b">
        <v>0</v>
      </c>
      <c r="F110" s="109" t="b">
        <v>0</v>
      </c>
      <c r="G110" s="109" t="b">
        <v>0</v>
      </c>
    </row>
    <row r="111" spans="1:7" ht="15">
      <c r="A111" s="111" t="s">
        <v>486</v>
      </c>
      <c r="B111" s="109">
        <v>2</v>
      </c>
      <c r="C111" s="113">
        <v>0.0039434606906045885</v>
      </c>
      <c r="D111" s="109" t="s">
        <v>592</v>
      </c>
      <c r="E111" s="109" t="b">
        <v>0</v>
      </c>
      <c r="F111" s="109" t="b">
        <v>0</v>
      </c>
      <c r="G111" s="109" t="b">
        <v>0</v>
      </c>
    </row>
    <row r="112" spans="1:7" ht="15">
      <c r="A112" s="111" t="s">
        <v>487</v>
      </c>
      <c r="B112" s="109">
        <v>2</v>
      </c>
      <c r="C112" s="113">
        <v>0.0039434606906045885</v>
      </c>
      <c r="D112" s="109" t="s">
        <v>592</v>
      </c>
      <c r="E112" s="109" t="b">
        <v>0</v>
      </c>
      <c r="F112" s="109" t="b">
        <v>0</v>
      </c>
      <c r="G112" s="109" t="b">
        <v>0</v>
      </c>
    </row>
    <row r="113" spans="1:7" ht="15">
      <c r="A113" s="111" t="s">
        <v>488</v>
      </c>
      <c r="B113" s="109">
        <v>2</v>
      </c>
      <c r="C113" s="113">
        <v>0.0039434606906045885</v>
      </c>
      <c r="D113" s="109" t="s">
        <v>592</v>
      </c>
      <c r="E113" s="109" t="b">
        <v>0</v>
      </c>
      <c r="F113" s="109" t="b">
        <v>0</v>
      </c>
      <c r="G113" s="109" t="b">
        <v>0</v>
      </c>
    </row>
    <row r="114" spans="1:7" ht="15">
      <c r="A114" s="111" t="s">
        <v>489</v>
      </c>
      <c r="B114" s="109">
        <v>2</v>
      </c>
      <c r="C114" s="113">
        <v>0.0039434606906045885</v>
      </c>
      <c r="D114" s="109" t="s">
        <v>592</v>
      </c>
      <c r="E114" s="109" t="b">
        <v>0</v>
      </c>
      <c r="F114" s="109" t="b">
        <v>0</v>
      </c>
      <c r="G114" s="109" t="b">
        <v>0</v>
      </c>
    </row>
    <row r="115" spans="1:7" ht="15">
      <c r="A115" s="111" t="s">
        <v>490</v>
      </c>
      <c r="B115" s="109">
        <v>2</v>
      </c>
      <c r="C115" s="113">
        <v>0.0039434606906045885</v>
      </c>
      <c r="D115" s="109" t="s">
        <v>592</v>
      </c>
      <c r="E115" s="109" t="b">
        <v>0</v>
      </c>
      <c r="F115" s="109" t="b">
        <v>0</v>
      </c>
      <c r="G115" s="109" t="b">
        <v>0</v>
      </c>
    </row>
    <row r="116" spans="1:7" ht="15">
      <c r="A116" s="111" t="s">
        <v>491</v>
      </c>
      <c r="B116" s="109">
        <v>2</v>
      </c>
      <c r="C116" s="113">
        <v>0.0039434606906045885</v>
      </c>
      <c r="D116" s="109" t="s">
        <v>592</v>
      </c>
      <c r="E116" s="109" t="b">
        <v>0</v>
      </c>
      <c r="F116" s="109" t="b">
        <v>0</v>
      </c>
      <c r="G116" s="109" t="b">
        <v>0</v>
      </c>
    </row>
    <row r="117" spans="1:7" ht="15">
      <c r="A117" s="111" t="s">
        <v>492</v>
      </c>
      <c r="B117" s="109">
        <v>2</v>
      </c>
      <c r="C117" s="113">
        <v>0.0039434606906045885</v>
      </c>
      <c r="D117" s="109" t="s">
        <v>592</v>
      </c>
      <c r="E117" s="109" t="b">
        <v>0</v>
      </c>
      <c r="F117" s="109" t="b">
        <v>0</v>
      </c>
      <c r="G117" s="109" t="b">
        <v>0</v>
      </c>
    </row>
    <row r="118" spans="1:7" ht="15">
      <c r="A118" s="111" t="s">
        <v>493</v>
      </c>
      <c r="B118" s="109">
        <v>2</v>
      </c>
      <c r="C118" s="113">
        <v>0.0039434606906045885</v>
      </c>
      <c r="D118" s="109" t="s">
        <v>592</v>
      </c>
      <c r="E118" s="109" t="b">
        <v>0</v>
      </c>
      <c r="F118" s="109" t="b">
        <v>0</v>
      </c>
      <c r="G118" s="109" t="b">
        <v>0</v>
      </c>
    </row>
    <row r="119" spans="1:7" ht="15">
      <c r="A119" s="111" t="s">
        <v>494</v>
      </c>
      <c r="B119" s="109">
        <v>2</v>
      </c>
      <c r="C119" s="113">
        <v>0.0039434606906045885</v>
      </c>
      <c r="D119" s="109" t="s">
        <v>592</v>
      </c>
      <c r="E119" s="109" t="b">
        <v>0</v>
      </c>
      <c r="F119" s="109" t="b">
        <v>0</v>
      </c>
      <c r="G119" s="109" t="b">
        <v>0</v>
      </c>
    </row>
    <row r="120" spans="1:7" ht="15">
      <c r="A120" s="111" t="s">
        <v>495</v>
      </c>
      <c r="B120" s="109">
        <v>2</v>
      </c>
      <c r="C120" s="113">
        <v>0.0039434606906045885</v>
      </c>
      <c r="D120" s="109" t="s">
        <v>592</v>
      </c>
      <c r="E120" s="109" t="b">
        <v>0</v>
      </c>
      <c r="F120" s="109" t="b">
        <v>0</v>
      </c>
      <c r="G120" s="109" t="b">
        <v>0</v>
      </c>
    </row>
    <row r="121" spans="1:7" ht="15">
      <c r="A121" s="111" t="s">
        <v>496</v>
      </c>
      <c r="B121" s="109">
        <v>2</v>
      </c>
      <c r="C121" s="113">
        <v>0.0039434606906045885</v>
      </c>
      <c r="D121" s="109" t="s">
        <v>592</v>
      </c>
      <c r="E121" s="109" t="b">
        <v>0</v>
      </c>
      <c r="F121" s="109" t="b">
        <v>0</v>
      </c>
      <c r="G121" s="109" t="b">
        <v>0</v>
      </c>
    </row>
    <row r="122" spans="1:7" ht="15">
      <c r="A122" s="111" t="s">
        <v>497</v>
      </c>
      <c r="B122" s="109">
        <v>2</v>
      </c>
      <c r="C122" s="113">
        <v>0.0039434606906045885</v>
      </c>
      <c r="D122" s="109" t="s">
        <v>592</v>
      </c>
      <c r="E122" s="109" t="b">
        <v>0</v>
      </c>
      <c r="F122" s="109" t="b">
        <v>0</v>
      </c>
      <c r="G122" s="109" t="b">
        <v>0</v>
      </c>
    </row>
    <row r="123" spans="1:7" ht="15">
      <c r="A123" s="111" t="s">
        <v>498</v>
      </c>
      <c r="B123" s="109">
        <v>2</v>
      </c>
      <c r="C123" s="113">
        <v>0.0039434606906045885</v>
      </c>
      <c r="D123" s="109" t="s">
        <v>592</v>
      </c>
      <c r="E123" s="109" t="b">
        <v>0</v>
      </c>
      <c r="F123" s="109" t="b">
        <v>0</v>
      </c>
      <c r="G123" s="109" t="b">
        <v>0</v>
      </c>
    </row>
    <row r="124" spans="1:7" ht="15">
      <c r="A124" s="111" t="s">
        <v>499</v>
      </c>
      <c r="B124" s="109">
        <v>2</v>
      </c>
      <c r="C124" s="113">
        <v>0.0039434606906045885</v>
      </c>
      <c r="D124" s="109" t="s">
        <v>592</v>
      </c>
      <c r="E124" s="109" t="b">
        <v>0</v>
      </c>
      <c r="F124" s="109" t="b">
        <v>0</v>
      </c>
      <c r="G124" s="109" t="b">
        <v>0</v>
      </c>
    </row>
    <row r="125" spans="1:7" ht="15">
      <c r="A125" s="111" t="s">
        <v>500</v>
      </c>
      <c r="B125" s="109">
        <v>2</v>
      </c>
      <c r="C125" s="113">
        <v>0.0039434606906045885</v>
      </c>
      <c r="D125" s="109" t="s">
        <v>592</v>
      </c>
      <c r="E125" s="109" t="b">
        <v>0</v>
      </c>
      <c r="F125" s="109" t="b">
        <v>0</v>
      </c>
      <c r="G125" s="109" t="b">
        <v>0</v>
      </c>
    </row>
    <row r="126" spans="1:7" ht="15">
      <c r="A126" s="111" t="s">
        <v>501</v>
      </c>
      <c r="B126" s="109">
        <v>2</v>
      </c>
      <c r="C126" s="113">
        <v>0.0039434606906045885</v>
      </c>
      <c r="D126" s="109" t="s">
        <v>592</v>
      </c>
      <c r="E126" s="109" t="b">
        <v>0</v>
      </c>
      <c r="F126" s="109" t="b">
        <v>1</v>
      </c>
      <c r="G126" s="109" t="b">
        <v>0</v>
      </c>
    </row>
    <row r="127" spans="1:7" ht="15">
      <c r="A127" s="111" t="s">
        <v>502</v>
      </c>
      <c r="B127" s="109">
        <v>2</v>
      </c>
      <c r="C127" s="113">
        <v>0.0039434606906045885</v>
      </c>
      <c r="D127" s="109" t="s">
        <v>592</v>
      </c>
      <c r="E127" s="109" t="b">
        <v>0</v>
      </c>
      <c r="F127" s="109" t="b">
        <v>0</v>
      </c>
      <c r="G127" s="109" t="b">
        <v>0</v>
      </c>
    </row>
    <row r="128" spans="1:7" ht="15">
      <c r="A128" s="111" t="s">
        <v>503</v>
      </c>
      <c r="B128" s="109">
        <v>2</v>
      </c>
      <c r="C128" s="113">
        <v>0.0039434606906045885</v>
      </c>
      <c r="D128" s="109" t="s">
        <v>592</v>
      </c>
      <c r="E128" s="109" t="b">
        <v>0</v>
      </c>
      <c r="F128" s="109" t="b">
        <v>0</v>
      </c>
      <c r="G128" s="109" t="b">
        <v>0</v>
      </c>
    </row>
    <row r="129" spans="1:7" ht="15">
      <c r="A129" s="111" t="s">
        <v>504</v>
      </c>
      <c r="B129" s="109">
        <v>2</v>
      </c>
      <c r="C129" s="113">
        <v>0.0039434606906045885</v>
      </c>
      <c r="D129" s="109" t="s">
        <v>592</v>
      </c>
      <c r="E129" s="109" t="b">
        <v>0</v>
      </c>
      <c r="F129" s="109" t="b">
        <v>0</v>
      </c>
      <c r="G129" s="109" t="b">
        <v>0</v>
      </c>
    </row>
    <row r="130" spans="1:7" ht="15">
      <c r="A130" s="111" t="s">
        <v>505</v>
      </c>
      <c r="B130" s="109">
        <v>2</v>
      </c>
      <c r="C130" s="113">
        <v>0.0039434606906045885</v>
      </c>
      <c r="D130" s="109" t="s">
        <v>592</v>
      </c>
      <c r="E130" s="109" t="b">
        <v>0</v>
      </c>
      <c r="F130" s="109" t="b">
        <v>0</v>
      </c>
      <c r="G130" s="109" t="b">
        <v>0</v>
      </c>
    </row>
    <row r="131" spans="1:7" ht="15">
      <c r="A131" s="111" t="s">
        <v>506</v>
      </c>
      <c r="B131" s="109">
        <v>2</v>
      </c>
      <c r="C131" s="113">
        <v>0.0039434606906045885</v>
      </c>
      <c r="D131" s="109" t="s">
        <v>592</v>
      </c>
      <c r="E131" s="109" t="b">
        <v>0</v>
      </c>
      <c r="F131" s="109" t="b">
        <v>0</v>
      </c>
      <c r="G131" s="109" t="b">
        <v>0</v>
      </c>
    </row>
    <row r="132" spans="1:7" ht="15">
      <c r="A132" s="111" t="s">
        <v>507</v>
      </c>
      <c r="B132" s="109">
        <v>2</v>
      </c>
      <c r="C132" s="113">
        <v>0.0039434606906045885</v>
      </c>
      <c r="D132" s="109" t="s">
        <v>592</v>
      </c>
      <c r="E132" s="109" t="b">
        <v>0</v>
      </c>
      <c r="F132" s="109" t="b">
        <v>0</v>
      </c>
      <c r="G132" s="109" t="b">
        <v>0</v>
      </c>
    </row>
    <row r="133" spans="1:7" ht="15">
      <c r="A133" s="111" t="s">
        <v>508</v>
      </c>
      <c r="B133" s="109">
        <v>2</v>
      </c>
      <c r="C133" s="113">
        <v>0.0039434606906045885</v>
      </c>
      <c r="D133" s="109" t="s">
        <v>592</v>
      </c>
      <c r="E133" s="109" t="b">
        <v>0</v>
      </c>
      <c r="F133" s="109" t="b">
        <v>0</v>
      </c>
      <c r="G133" s="109" t="b">
        <v>0</v>
      </c>
    </row>
    <row r="134" spans="1:7" ht="15">
      <c r="A134" s="111" t="s">
        <v>509</v>
      </c>
      <c r="B134" s="109">
        <v>2</v>
      </c>
      <c r="C134" s="113">
        <v>0.0039434606906045885</v>
      </c>
      <c r="D134" s="109" t="s">
        <v>592</v>
      </c>
      <c r="E134" s="109" t="b">
        <v>0</v>
      </c>
      <c r="F134" s="109" t="b">
        <v>0</v>
      </c>
      <c r="G134" s="109" t="b">
        <v>0</v>
      </c>
    </row>
    <row r="135" spans="1:7" ht="15">
      <c r="A135" s="111" t="s">
        <v>510</v>
      </c>
      <c r="B135" s="109">
        <v>2</v>
      </c>
      <c r="C135" s="113">
        <v>0.0039434606906045885</v>
      </c>
      <c r="D135" s="109" t="s">
        <v>592</v>
      </c>
      <c r="E135" s="109" t="b">
        <v>0</v>
      </c>
      <c r="F135" s="109" t="b">
        <v>0</v>
      </c>
      <c r="G135" s="109" t="b">
        <v>0</v>
      </c>
    </row>
    <row r="136" spans="1:7" ht="15">
      <c r="A136" s="111" t="s">
        <v>511</v>
      </c>
      <c r="B136" s="109">
        <v>2</v>
      </c>
      <c r="C136" s="113">
        <v>0.0039434606906045885</v>
      </c>
      <c r="D136" s="109" t="s">
        <v>592</v>
      </c>
      <c r="E136" s="109" t="b">
        <v>0</v>
      </c>
      <c r="F136" s="109" t="b">
        <v>0</v>
      </c>
      <c r="G136" s="109" t="b">
        <v>0</v>
      </c>
    </row>
    <row r="137" spans="1:7" ht="15">
      <c r="A137" s="111" t="s">
        <v>512</v>
      </c>
      <c r="B137" s="109">
        <v>2</v>
      </c>
      <c r="C137" s="113">
        <v>0.0039434606906045885</v>
      </c>
      <c r="D137" s="109" t="s">
        <v>592</v>
      </c>
      <c r="E137" s="109" t="b">
        <v>1</v>
      </c>
      <c r="F137" s="109" t="b">
        <v>0</v>
      </c>
      <c r="G137" s="109" t="b">
        <v>0</v>
      </c>
    </row>
    <row r="138" spans="1:7" ht="15">
      <c r="A138" s="111" t="s">
        <v>513</v>
      </c>
      <c r="B138" s="109">
        <v>2</v>
      </c>
      <c r="C138" s="113">
        <v>0.0039434606906045885</v>
      </c>
      <c r="D138" s="109" t="s">
        <v>592</v>
      </c>
      <c r="E138" s="109" t="b">
        <v>0</v>
      </c>
      <c r="F138" s="109" t="b">
        <v>0</v>
      </c>
      <c r="G138" s="109" t="b">
        <v>0</v>
      </c>
    </row>
    <row r="139" spans="1:7" ht="15">
      <c r="A139" s="111" t="s">
        <v>514</v>
      </c>
      <c r="B139" s="109">
        <v>2</v>
      </c>
      <c r="C139" s="113">
        <v>0.0039434606906045885</v>
      </c>
      <c r="D139" s="109" t="s">
        <v>592</v>
      </c>
      <c r="E139" s="109" t="b">
        <v>0</v>
      </c>
      <c r="F139" s="109" t="b">
        <v>0</v>
      </c>
      <c r="G139" s="109" t="b">
        <v>0</v>
      </c>
    </row>
    <row r="140" spans="1:7" ht="15">
      <c r="A140" s="111" t="s">
        <v>515</v>
      </c>
      <c r="B140" s="109">
        <v>2</v>
      </c>
      <c r="C140" s="113">
        <v>0.0039434606906045885</v>
      </c>
      <c r="D140" s="109" t="s">
        <v>592</v>
      </c>
      <c r="E140" s="109" t="b">
        <v>0</v>
      </c>
      <c r="F140" s="109" t="b">
        <v>0</v>
      </c>
      <c r="G140" s="109" t="b">
        <v>0</v>
      </c>
    </row>
    <row r="141" spans="1:7" ht="15">
      <c r="A141" s="111" t="s">
        <v>516</v>
      </c>
      <c r="B141" s="109">
        <v>2</v>
      </c>
      <c r="C141" s="113">
        <v>0.0039434606906045885</v>
      </c>
      <c r="D141" s="109" t="s">
        <v>592</v>
      </c>
      <c r="E141" s="109" t="b">
        <v>0</v>
      </c>
      <c r="F141" s="109" t="b">
        <v>0</v>
      </c>
      <c r="G141" s="109" t="b">
        <v>0</v>
      </c>
    </row>
    <row r="142" spans="1:7" ht="15">
      <c r="A142" s="111" t="s">
        <v>517</v>
      </c>
      <c r="B142" s="109">
        <v>2</v>
      </c>
      <c r="C142" s="113">
        <v>0.0039434606906045885</v>
      </c>
      <c r="D142" s="109" t="s">
        <v>592</v>
      </c>
      <c r="E142" s="109" t="b">
        <v>0</v>
      </c>
      <c r="F142" s="109" t="b">
        <v>0</v>
      </c>
      <c r="G142" s="109" t="b">
        <v>0</v>
      </c>
    </row>
    <row r="143" spans="1:7" ht="15">
      <c r="A143" s="111" t="s">
        <v>518</v>
      </c>
      <c r="B143" s="109">
        <v>2</v>
      </c>
      <c r="C143" s="113">
        <v>0.0039434606906045885</v>
      </c>
      <c r="D143" s="109" t="s">
        <v>592</v>
      </c>
      <c r="E143" s="109" t="b">
        <v>0</v>
      </c>
      <c r="F143" s="109" t="b">
        <v>0</v>
      </c>
      <c r="G143" s="109" t="b">
        <v>0</v>
      </c>
    </row>
    <row r="144" spans="1:7" ht="15">
      <c r="A144" s="111" t="s">
        <v>519</v>
      </c>
      <c r="B144" s="109">
        <v>2</v>
      </c>
      <c r="C144" s="113">
        <v>0.0039434606906045885</v>
      </c>
      <c r="D144" s="109" t="s">
        <v>592</v>
      </c>
      <c r="E144" s="109" t="b">
        <v>0</v>
      </c>
      <c r="F144" s="109" t="b">
        <v>0</v>
      </c>
      <c r="G144" s="109" t="b">
        <v>0</v>
      </c>
    </row>
    <row r="145" spans="1:7" ht="15">
      <c r="A145" s="111" t="s">
        <v>520</v>
      </c>
      <c r="B145" s="109">
        <v>2</v>
      </c>
      <c r="C145" s="113">
        <v>0.0039434606906045885</v>
      </c>
      <c r="D145" s="109" t="s">
        <v>592</v>
      </c>
      <c r="E145" s="109" t="b">
        <v>0</v>
      </c>
      <c r="F145" s="109" t="b">
        <v>0</v>
      </c>
      <c r="G145" s="109" t="b">
        <v>0</v>
      </c>
    </row>
    <row r="146" spans="1:7" ht="15">
      <c r="A146" s="111" t="s">
        <v>521</v>
      </c>
      <c r="B146" s="109">
        <v>2</v>
      </c>
      <c r="C146" s="113">
        <v>0.0039434606906045885</v>
      </c>
      <c r="D146" s="109" t="s">
        <v>592</v>
      </c>
      <c r="E146" s="109" t="b">
        <v>0</v>
      </c>
      <c r="F146" s="109" t="b">
        <v>0</v>
      </c>
      <c r="G146" s="109" t="b">
        <v>0</v>
      </c>
    </row>
    <row r="147" spans="1:7" ht="15">
      <c r="A147" s="111" t="s">
        <v>522</v>
      </c>
      <c r="B147" s="109">
        <v>2</v>
      </c>
      <c r="C147" s="113">
        <v>0.0039434606906045885</v>
      </c>
      <c r="D147" s="109" t="s">
        <v>592</v>
      </c>
      <c r="E147" s="109" t="b">
        <v>0</v>
      </c>
      <c r="F147" s="109" t="b">
        <v>0</v>
      </c>
      <c r="G147" s="109" t="b">
        <v>0</v>
      </c>
    </row>
    <row r="148" spans="1:7" ht="15">
      <c r="A148" s="111" t="s">
        <v>523</v>
      </c>
      <c r="B148" s="109">
        <v>2</v>
      </c>
      <c r="C148" s="113">
        <v>0.0039434606906045885</v>
      </c>
      <c r="D148" s="109" t="s">
        <v>592</v>
      </c>
      <c r="E148" s="109" t="b">
        <v>0</v>
      </c>
      <c r="F148" s="109" t="b">
        <v>0</v>
      </c>
      <c r="G148" s="109" t="b">
        <v>0</v>
      </c>
    </row>
    <row r="149" spans="1:7" ht="15">
      <c r="A149" s="111" t="s">
        <v>524</v>
      </c>
      <c r="B149" s="109">
        <v>2</v>
      </c>
      <c r="C149" s="113">
        <v>0.0039434606906045885</v>
      </c>
      <c r="D149" s="109" t="s">
        <v>592</v>
      </c>
      <c r="E149" s="109" t="b">
        <v>0</v>
      </c>
      <c r="F149" s="109" t="b">
        <v>0</v>
      </c>
      <c r="G149" s="109" t="b">
        <v>0</v>
      </c>
    </row>
    <row r="150" spans="1:7" ht="15">
      <c r="A150" s="111" t="s">
        <v>525</v>
      </c>
      <c r="B150" s="109">
        <v>2</v>
      </c>
      <c r="C150" s="113">
        <v>0.0039434606906045885</v>
      </c>
      <c r="D150" s="109" t="s">
        <v>592</v>
      </c>
      <c r="E150" s="109" t="b">
        <v>0</v>
      </c>
      <c r="F150" s="109" t="b">
        <v>0</v>
      </c>
      <c r="G150" s="109" t="b">
        <v>0</v>
      </c>
    </row>
    <row r="151" spans="1:7" ht="15">
      <c r="A151" s="111" t="s">
        <v>526</v>
      </c>
      <c r="B151" s="109">
        <v>2</v>
      </c>
      <c r="C151" s="113">
        <v>0.0039434606906045885</v>
      </c>
      <c r="D151" s="109" t="s">
        <v>592</v>
      </c>
      <c r="E151" s="109" t="b">
        <v>0</v>
      </c>
      <c r="F151" s="109" t="b">
        <v>0</v>
      </c>
      <c r="G151" s="109" t="b">
        <v>0</v>
      </c>
    </row>
    <row r="152" spans="1:7" ht="15">
      <c r="A152" s="111" t="s">
        <v>527</v>
      </c>
      <c r="B152" s="109">
        <v>2</v>
      </c>
      <c r="C152" s="113">
        <v>0.0039434606906045885</v>
      </c>
      <c r="D152" s="109" t="s">
        <v>592</v>
      </c>
      <c r="E152" s="109" t="b">
        <v>0</v>
      </c>
      <c r="F152" s="109" t="b">
        <v>0</v>
      </c>
      <c r="G152" s="109" t="b">
        <v>0</v>
      </c>
    </row>
    <row r="153" spans="1:7" ht="15">
      <c r="A153" s="111" t="s">
        <v>528</v>
      </c>
      <c r="B153" s="109">
        <v>2</v>
      </c>
      <c r="C153" s="113">
        <v>0.0039434606906045885</v>
      </c>
      <c r="D153" s="109" t="s">
        <v>592</v>
      </c>
      <c r="E153" s="109" t="b">
        <v>0</v>
      </c>
      <c r="F153" s="109" t="b">
        <v>0</v>
      </c>
      <c r="G153" s="109" t="b">
        <v>0</v>
      </c>
    </row>
    <row r="154" spans="1:7" ht="15">
      <c r="A154" s="111" t="s">
        <v>529</v>
      </c>
      <c r="B154" s="109">
        <v>2</v>
      </c>
      <c r="C154" s="113">
        <v>0.0039434606906045885</v>
      </c>
      <c r="D154" s="109" t="s">
        <v>592</v>
      </c>
      <c r="E154" s="109" t="b">
        <v>0</v>
      </c>
      <c r="F154" s="109" t="b">
        <v>0</v>
      </c>
      <c r="G154" s="109" t="b">
        <v>0</v>
      </c>
    </row>
    <row r="155" spans="1:7" ht="15">
      <c r="A155" s="111" t="s">
        <v>530</v>
      </c>
      <c r="B155" s="109">
        <v>2</v>
      </c>
      <c r="C155" s="113">
        <v>0.0039434606906045885</v>
      </c>
      <c r="D155" s="109" t="s">
        <v>592</v>
      </c>
      <c r="E155" s="109" t="b">
        <v>0</v>
      </c>
      <c r="F155" s="109" t="b">
        <v>0</v>
      </c>
      <c r="G155" s="109" t="b">
        <v>0</v>
      </c>
    </row>
    <row r="156" spans="1:7" ht="15">
      <c r="A156" s="111" t="s">
        <v>531</v>
      </c>
      <c r="B156" s="109">
        <v>2</v>
      </c>
      <c r="C156" s="113">
        <v>0.0039434606906045885</v>
      </c>
      <c r="D156" s="109" t="s">
        <v>592</v>
      </c>
      <c r="E156" s="109" t="b">
        <v>0</v>
      </c>
      <c r="F156" s="109" t="b">
        <v>0</v>
      </c>
      <c r="G156" s="109" t="b">
        <v>0</v>
      </c>
    </row>
    <row r="157" spans="1:7" ht="15">
      <c r="A157" s="111" t="s">
        <v>532</v>
      </c>
      <c r="B157" s="109">
        <v>2</v>
      </c>
      <c r="C157" s="113">
        <v>0.0039434606906045885</v>
      </c>
      <c r="D157" s="109" t="s">
        <v>592</v>
      </c>
      <c r="E157" s="109" t="b">
        <v>0</v>
      </c>
      <c r="F157" s="109" t="b">
        <v>0</v>
      </c>
      <c r="G157" s="109" t="b">
        <v>0</v>
      </c>
    </row>
    <row r="158" spans="1:7" ht="15">
      <c r="A158" s="111" t="s">
        <v>533</v>
      </c>
      <c r="B158" s="109">
        <v>2</v>
      </c>
      <c r="C158" s="113">
        <v>0.0039434606906045885</v>
      </c>
      <c r="D158" s="109" t="s">
        <v>592</v>
      </c>
      <c r="E158" s="109" t="b">
        <v>0</v>
      </c>
      <c r="F158" s="109" t="b">
        <v>0</v>
      </c>
      <c r="G158" s="109" t="b">
        <v>0</v>
      </c>
    </row>
    <row r="159" spans="1:7" ht="15">
      <c r="A159" s="111" t="s">
        <v>534</v>
      </c>
      <c r="B159" s="109">
        <v>2</v>
      </c>
      <c r="C159" s="113">
        <v>0.0039434606906045885</v>
      </c>
      <c r="D159" s="109" t="s">
        <v>592</v>
      </c>
      <c r="E159" s="109" t="b">
        <v>1</v>
      </c>
      <c r="F159" s="109" t="b">
        <v>0</v>
      </c>
      <c r="G159" s="109" t="b">
        <v>0</v>
      </c>
    </row>
    <row r="160" spans="1:7" ht="15">
      <c r="A160" s="111" t="s">
        <v>535</v>
      </c>
      <c r="B160" s="109">
        <v>2</v>
      </c>
      <c r="C160" s="113">
        <v>0.0039434606906045885</v>
      </c>
      <c r="D160" s="109" t="s">
        <v>592</v>
      </c>
      <c r="E160" s="109" t="b">
        <v>0</v>
      </c>
      <c r="F160" s="109" t="b">
        <v>0</v>
      </c>
      <c r="G160" s="109" t="b">
        <v>0</v>
      </c>
    </row>
    <row r="161" spans="1:7" ht="15">
      <c r="A161" s="111" t="s">
        <v>536</v>
      </c>
      <c r="B161" s="109">
        <v>2</v>
      </c>
      <c r="C161" s="113">
        <v>0.0039434606906045885</v>
      </c>
      <c r="D161" s="109" t="s">
        <v>592</v>
      </c>
      <c r="E161" s="109" t="b">
        <v>0</v>
      </c>
      <c r="F161" s="109" t="b">
        <v>0</v>
      </c>
      <c r="G161" s="109" t="b">
        <v>0</v>
      </c>
    </row>
    <row r="162" spans="1:7" ht="15">
      <c r="A162" s="111" t="s">
        <v>537</v>
      </c>
      <c r="B162" s="109">
        <v>2</v>
      </c>
      <c r="C162" s="113">
        <v>0.0039434606906045885</v>
      </c>
      <c r="D162" s="109" t="s">
        <v>592</v>
      </c>
      <c r="E162" s="109" t="b">
        <v>0</v>
      </c>
      <c r="F162" s="109" t="b">
        <v>0</v>
      </c>
      <c r="G162" s="109" t="b">
        <v>0</v>
      </c>
    </row>
    <row r="163" spans="1:7" ht="15">
      <c r="A163" s="111" t="s">
        <v>538</v>
      </c>
      <c r="B163" s="109">
        <v>2</v>
      </c>
      <c r="C163" s="113">
        <v>0.0039434606906045885</v>
      </c>
      <c r="D163" s="109" t="s">
        <v>592</v>
      </c>
      <c r="E163" s="109" t="b">
        <v>0</v>
      </c>
      <c r="F163" s="109" t="b">
        <v>0</v>
      </c>
      <c r="G163" s="109" t="b">
        <v>0</v>
      </c>
    </row>
    <row r="164" spans="1:7" ht="15">
      <c r="A164" s="111" t="s">
        <v>539</v>
      </c>
      <c r="B164" s="109">
        <v>2</v>
      </c>
      <c r="C164" s="113">
        <v>0.0039434606906045885</v>
      </c>
      <c r="D164" s="109" t="s">
        <v>592</v>
      </c>
      <c r="E164" s="109" t="b">
        <v>0</v>
      </c>
      <c r="F164" s="109" t="b">
        <v>0</v>
      </c>
      <c r="G164" s="109" t="b">
        <v>0</v>
      </c>
    </row>
    <row r="165" spans="1:7" ht="15">
      <c r="A165" s="111" t="s">
        <v>540</v>
      </c>
      <c r="B165" s="109">
        <v>2</v>
      </c>
      <c r="C165" s="113">
        <v>0.0039434606906045885</v>
      </c>
      <c r="D165" s="109" t="s">
        <v>592</v>
      </c>
      <c r="E165" s="109" t="b">
        <v>0</v>
      </c>
      <c r="F165" s="109" t="b">
        <v>0</v>
      </c>
      <c r="G165" s="109" t="b">
        <v>0</v>
      </c>
    </row>
    <row r="166" spans="1:7" ht="15">
      <c r="A166" s="111" t="s">
        <v>541</v>
      </c>
      <c r="B166" s="109">
        <v>2</v>
      </c>
      <c r="C166" s="113">
        <v>0.0039434606906045885</v>
      </c>
      <c r="D166" s="109" t="s">
        <v>592</v>
      </c>
      <c r="E166" s="109" t="b">
        <v>0</v>
      </c>
      <c r="F166" s="109" t="b">
        <v>0</v>
      </c>
      <c r="G166" s="109" t="b">
        <v>0</v>
      </c>
    </row>
    <row r="167" spans="1:7" ht="15">
      <c r="A167" s="111" t="s">
        <v>542</v>
      </c>
      <c r="B167" s="109">
        <v>2</v>
      </c>
      <c r="C167" s="113">
        <v>0.0039434606906045885</v>
      </c>
      <c r="D167" s="109" t="s">
        <v>592</v>
      </c>
      <c r="E167" s="109" t="b">
        <v>0</v>
      </c>
      <c r="F167" s="109" t="b">
        <v>0</v>
      </c>
      <c r="G167" s="109" t="b">
        <v>0</v>
      </c>
    </row>
    <row r="168" spans="1:7" ht="15">
      <c r="A168" s="111" t="s">
        <v>543</v>
      </c>
      <c r="B168" s="109">
        <v>2</v>
      </c>
      <c r="C168" s="113">
        <v>0.0039434606906045885</v>
      </c>
      <c r="D168" s="109" t="s">
        <v>592</v>
      </c>
      <c r="E168" s="109" t="b">
        <v>0</v>
      </c>
      <c r="F168" s="109" t="b">
        <v>0</v>
      </c>
      <c r="G168" s="109" t="b">
        <v>0</v>
      </c>
    </row>
    <row r="169" spans="1:7" ht="15">
      <c r="A169" s="111" t="s">
        <v>544</v>
      </c>
      <c r="B169" s="109">
        <v>2</v>
      </c>
      <c r="C169" s="113">
        <v>0.0039434606906045885</v>
      </c>
      <c r="D169" s="109" t="s">
        <v>592</v>
      </c>
      <c r="E169" s="109" t="b">
        <v>0</v>
      </c>
      <c r="F169" s="109" t="b">
        <v>0</v>
      </c>
      <c r="G169" s="109" t="b">
        <v>0</v>
      </c>
    </row>
    <row r="170" spans="1:7" ht="15">
      <c r="A170" s="111" t="s">
        <v>545</v>
      </c>
      <c r="B170" s="109">
        <v>2</v>
      </c>
      <c r="C170" s="113">
        <v>0.0039434606906045885</v>
      </c>
      <c r="D170" s="109" t="s">
        <v>592</v>
      </c>
      <c r="E170" s="109" t="b">
        <v>0</v>
      </c>
      <c r="F170" s="109" t="b">
        <v>0</v>
      </c>
      <c r="G170" s="109" t="b">
        <v>0</v>
      </c>
    </row>
    <row r="171" spans="1:7" ht="15">
      <c r="A171" s="111" t="s">
        <v>546</v>
      </c>
      <c r="B171" s="109">
        <v>2</v>
      </c>
      <c r="C171" s="113">
        <v>0.0039434606906045885</v>
      </c>
      <c r="D171" s="109" t="s">
        <v>592</v>
      </c>
      <c r="E171" s="109" t="b">
        <v>0</v>
      </c>
      <c r="F171" s="109" t="b">
        <v>0</v>
      </c>
      <c r="G171" s="109" t="b">
        <v>0</v>
      </c>
    </row>
    <row r="172" spans="1:7" ht="15">
      <c r="A172" s="111" t="s">
        <v>547</v>
      </c>
      <c r="B172" s="109">
        <v>2</v>
      </c>
      <c r="C172" s="113">
        <v>0.0039434606906045885</v>
      </c>
      <c r="D172" s="109" t="s">
        <v>592</v>
      </c>
      <c r="E172" s="109" t="b">
        <v>1</v>
      </c>
      <c r="F172" s="109" t="b">
        <v>0</v>
      </c>
      <c r="G172" s="109" t="b">
        <v>0</v>
      </c>
    </row>
    <row r="173" spans="1:7" ht="15">
      <c r="A173" s="111" t="s">
        <v>548</v>
      </c>
      <c r="B173" s="109">
        <v>2</v>
      </c>
      <c r="C173" s="113">
        <v>0.0039434606906045885</v>
      </c>
      <c r="D173" s="109" t="s">
        <v>592</v>
      </c>
      <c r="E173" s="109" t="b">
        <v>0</v>
      </c>
      <c r="F173" s="109" t="b">
        <v>0</v>
      </c>
      <c r="G173" s="109" t="b">
        <v>0</v>
      </c>
    </row>
    <row r="174" spans="1:7" ht="15">
      <c r="A174" s="111" t="s">
        <v>549</v>
      </c>
      <c r="B174" s="109">
        <v>2</v>
      </c>
      <c r="C174" s="113">
        <v>0.0039434606906045885</v>
      </c>
      <c r="D174" s="109" t="s">
        <v>592</v>
      </c>
      <c r="E174" s="109" t="b">
        <v>0</v>
      </c>
      <c r="F174" s="109" t="b">
        <v>0</v>
      </c>
      <c r="G174" s="109" t="b">
        <v>0</v>
      </c>
    </row>
    <row r="175" spans="1:7" ht="15">
      <c r="A175" s="111" t="s">
        <v>550</v>
      </c>
      <c r="B175" s="109">
        <v>2</v>
      </c>
      <c r="C175" s="113">
        <v>0.0039434606906045885</v>
      </c>
      <c r="D175" s="109" t="s">
        <v>592</v>
      </c>
      <c r="E175" s="109" t="b">
        <v>0</v>
      </c>
      <c r="F175" s="109" t="b">
        <v>1</v>
      </c>
      <c r="G175" s="109" t="b">
        <v>0</v>
      </c>
    </row>
    <row r="176" spans="1:7" ht="15">
      <c r="A176" s="111" t="s">
        <v>551</v>
      </c>
      <c r="B176" s="109">
        <v>2</v>
      </c>
      <c r="C176" s="113">
        <v>0.0039434606906045885</v>
      </c>
      <c r="D176" s="109" t="s">
        <v>592</v>
      </c>
      <c r="E176" s="109" t="b">
        <v>0</v>
      </c>
      <c r="F176" s="109" t="b">
        <v>0</v>
      </c>
      <c r="G176" s="109" t="b">
        <v>0</v>
      </c>
    </row>
    <row r="177" spans="1:7" ht="15">
      <c r="A177" s="111" t="s">
        <v>552</v>
      </c>
      <c r="B177" s="109">
        <v>2</v>
      </c>
      <c r="C177" s="113">
        <v>0.0039434606906045885</v>
      </c>
      <c r="D177" s="109" t="s">
        <v>592</v>
      </c>
      <c r="E177" s="109" t="b">
        <v>0</v>
      </c>
      <c r="F177" s="109" t="b">
        <v>0</v>
      </c>
      <c r="G177" s="109" t="b">
        <v>0</v>
      </c>
    </row>
    <row r="178" spans="1:7" ht="15">
      <c r="A178" s="111" t="s">
        <v>553</v>
      </c>
      <c r="B178" s="109">
        <v>2</v>
      </c>
      <c r="C178" s="113">
        <v>0.0039434606906045885</v>
      </c>
      <c r="D178" s="109" t="s">
        <v>592</v>
      </c>
      <c r="E178" s="109" t="b">
        <v>0</v>
      </c>
      <c r="F178" s="109" t="b">
        <v>0</v>
      </c>
      <c r="G178" s="109" t="b">
        <v>0</v>
      </c>
    </row>
    <row r="179" spans="1:7" ht="15">
      <c r="A179" s="111" t="s">
        <v>554</v>
      </c>
      <c r="B179" s="109">
        <v>2</v>
      </c>
      <c r="C179" s="113">
        <v>0.0039434606906045885</v>
      </c>
      <c r="D179" s="109" t="s">
        <v>592</v>
      </c>
      <c r="E179" s="109" t="b">
        <v>0</v>
      </c>
      <c r="F179" s="109" t="b">
        <v>0</v>
      </c>
      <c r="G179" s="109" t="b">
        <v>0</v>
      </c>
    </row>
    <row r="180" spans="1:7" ht="15">
      <c r="A180" s="111" t="s">
        <v>555</v>
      </c>
      <c r="B180" s="109">
        <v>2</v>
      </c>
      <c r="C180" s="113">
        <v>0.0039434606906045885</v>
      </c>
      <c r="D180" s="109" t="s">
        <v>592</v>
      </c>
      <c r="E180" s="109" t="b">
        <v>0</v>
      </c>
      <c r="F180" s="109" t="b">
        <v>0</v>
      </c>
      <c r="G180" s="109" t="b">
        <v>0</v>
      </c>
    </row>
    <row r="181" spans="1:7" ht="15">
      <c r="A181" s="111" t="s">
        <v>556</v>
      </c>
      <c r="B181" s="109">
        <v>2</v>
      </c>
      <c r="C181" s="113">
        <v>0.0039434606906045885</v>
      </c>
      <c r="D181" s="109" t="s">
        <v>592</v>
      </c>
      <c r="E181" s="109" t="b">
        <v>0</v>
      </c>
      <c r="F181" s="109" t="b">
        <v>0</v>
      </c>
      <c r="G181" s="109" t="b">
        <v>0</v>
      </c>
    </row>
    <row r="182" spans="1:7" ht="15">
      <c r="A182" s="111" t="s">
        <v>557</v>
      </c>
      <c r="B182" s="109">
        <v>2</v>
      </c>
      <c r="C182" s="113">
        <v>0.0039434606906045885</v>
      </c>
      <c r="D182" s="109" t="s">
        <v>592</v>
      </c>
      <c r="E182" s="109" t="b">
        <v>0</v>
      </c>
      <c r="F182" s="109" t="b">
        <v>0</v>
      </c>
      <c r="G182" s="109" t="b">
        <v>0</v>
      </c>
    </row>
    <row r="183" spans="1:7" ht="15">
      <c r="A183" s="111" t="s">
        <v>558</v>
      </c>
      <c r="B183" s="109">
        <v>2</v>
      </c>
      <c r="C183" s="113">
        <v>0.0039434606906045885</v>
      </c>
      <c r="D183" s="109" t="s">
        <v>592</v>
      </c>
      <c r="E183" s="109" t="b">
        <v>0</v>
      </c>
      <c r="F183" s="109" t="b">
        <v>0</v>
      </c>
      <c r="G183" s="109" t="b">
        <v>0</v>
      </c>
    </row>
    <row r="184" spans="1:7" ht="15">
      <c r="A184" s="111" t="s">
        <v>559</v>
      </c>
      <c r="B184" s="109">
        <v>2</v>
      </c>
      <c r="C184" s="113">
        <v>0.0039434606906045885</v>
      </c>
      <c r="D184" s="109" t="s">
        <v>592</v>
      </c>
      <c r="E184" s="109" t="b">
        <v>0</v>
      </c>
      <c r="F184" s="109" t="b">
        <v>0</v>
      </c>
      <c r="G184" s="109" t="b">
        <v>0</v>
      </c>
    </row>
    <row r="185" spans="1:7" ht="15">
      <c r="A185" s="111" t="s">
        <v>560</v>
      </c>
      <c r="B185" s="109">
        <v>2</v>
      </c>
      <c r="C185" s="113">
        <v>0.0039434606906045885</v>
      </c>
      <c r="D185" s="109" t="s">
        <v>592</v>
      </c>
      <c r="E185" s="109" t="b">
        <v>0</v>
      </c>
      <c r="F185" s="109" t="b">
        <v>0</v>
      </c>
      <c r="G185" s="109" t="b">
        <v>0</v>
      </c>
    </row>
    <row r="186" spans="1:7" ht="15">
      <c r="A186" s="111" t="s">
        <v>561</v>
      </c>
      <c r="B186" s="109">
        <v>2</v>
      </c>
      <c r="C186" s="113">
        <v>0.0039434606906045885</v>
      </c>
      <c r="D186" s="109" t="s">
        <v>592</v>
      </c>
      <c r="E186" s="109" t="b">
        <v>0</v>
      </c>
      <c r="F186" s="109" t="b">
        <v>0</v>
      </c>
      <c r="G186" s="109" t="b">
        <v>0</v>
      </c>
    </row>
    <row r="187" spans="1:7" ht="15">
      <c r="A187" s="111" t="s">
        <v>562</v>
      </c>
      <c r="B187" s="109">
        <v>2</v>
      </c>
      <c r="C187" s="113">
        <v>0.0039434606906045885</v>
      </c>
      <c r="D187" s="109" t="s">
        <v>592</v>
      </c>
      <c r="E187" s="109" t="b">
        <v>0</v>
      </c>
      <c r="F187" s="109" t="b">
        <v>0</v>
      </c>
      <c r="G187" s="109" t="b">
        <v>0</v>
      </c>
    </row>
    <row r="188" spans="1:7" ht="15">
      <c r="A188" s="111" t="s">
        <v>563</v>
      </c>
      <c r="B188" s="109">
        <v>2</v>
      </c>
      <c r="C188" s="113">
        <v>0.0039434606906045885</v>
      </c>
      <c r="D188" s="109" t="s">
        <v>592</v>
      </c>
      <c r="E188" s="109" t="b">
        <v>0</v>
      </c>
      <c r="F188" s="109" t="b">
        <v>0</v>
      </c>
      <c r="G188" s="109" t="b">
        <v>0</v>
      </c>
    </row>
    <row r="189" spans="1:7" ht="15">
      <c r="A189" s="111" t="s">
        <v>564</v>
      </c>
      <c r="B189" s="109">
        <v>2</v>
      </c>
      <c r="C189" s="113">
        <v>0.0039434606906045885</v>
      </c>
      <c r="D189" s="109" t="s">
        <v>592</v>
      </c>
      <c r="E189" s="109" t="b">
        <v>0</v>
      </c>
      <c r="F189" s="109" t="b">
        <v>0</v>
      </c>
      <c r="G189" s="109" t="b">
        <v>0</v>
      </c>
    </row>
    <row r="190" spans="1:7" ht="15">
      <c r="A190" s="111" t="s">
        <v>565</v>
      </c>
      <c r="B190" s="109">
        <v>2</v>
      </c>
      <c r="C190" s="113">
        <v>0.0039434606906045885</v>
      </c>
      <c r="D190" s="109" t="s">
        <v>592</v>
      </c>
      <c r="E190" s="109" t="b">
        <v>0</v>
      </c>
      <c r="F190" s="109" t="b">
        <v>0</v>
      </c>
      <c r="G190" s="109" t="b">
        <v>0</v>
      </c>
    </row>
    <row r="191" spans="1:7" ht="15">
      <c r="A191" s="111" t="s">
        <v>566</v>
      </c>
      <c r="B191" s="109">
        <v>2</v>
      </c>
      <c r="C191" s="113">
        <v>0.0039434606906045885</v>
      </c>
      <c r="D191" s="109" t="s">
        <v>592</v>
      </c>
      <c r="E191" s="109" t="b">
        <v>0</v>
      </c>
      <c r="F191" s="109" t="b">
        <v>0</v>
      </c>
      <c r="G191" s="109" t="b">
        <v>0</v>
      </c>
    </row>
    <row r="192" spans="1:7" ht="15">
      <c r="A192" s="111" t="s">
        <v>567</v>
      </c>
      <c r="B192" s="109">
        <v>2</v>
      </c>
      <c r="C192" s="113">
        <v>0.0039434606906045885</v>
      </c>
      <c r="D192" s="109" t="s">
        <v>592</v>
      </c>
      <c r="E192" s="109" t="b">
        <v>0</v>
      </c>
      <c r="F192" s="109" t="b">
        <v>0</v>
      </c>
      <c r="G192" s="109" t="b">
        <v>0</v>
      </c>
    </row>
    <row r="193" spans="1:7" ht="15">
      <c r="A193" s="111" t="s">
        <v>568</v>
      </c>
      <c r="B193" s="109">
        <v>2</v>
      </c>
      <c r="C193" s="113">
        <v>0.0039434606906045885</v>
      </c>
      <c r="D193" s="109" t="s">
        <v>592</v>
      </c>
      <c r="E193" s="109" t="b">
        <v>1</v>
      </c>
      <c r="F193" s="109" t="b">
        <v>0</v>
      </c>
      <c r="G193" s="109" t="b">
        <v>0</v>
      </c>
    </row>
    <row r="194" spans="1:7" ht="15">
      <c r="A194" s="111" t="s">
        <v>569</v>
      </c>
      <c r="B194" s="109">
        <v>2</v>
      </c>
      <c r="C194" s="113">
        <v>0.0039434606906045885</v>
      </c>
      <c r="D194" s="109" t="s">
        <v>592</v>
      </c>
      <c r="E194" s="109" t="b">
        <v>0</v>
      </c>
      <c r="F194" s="109" t="b">
        <v>0</v>
      </c>
      <c r="G194" s="109" t="b">
        <v>0</v>
      </c>
    </row>
    <row r="195" spans="1:7" ht="15">
      <c r="A195" s="111" t="s">
        <v>570</v>
      </c>
      <c r="B195" s="109">
        <v>2</v>
      </c>
      <c r="C195" s="113">
        <v>0.0039434606906045885</v>
      </c>
      <c r="D195" s="109" t="s">
        <v>592</v>
      </c>
      <c r="E195" s="109" t="b">
        <v>0</v>
      </c>
      <c r="F195" s="109" t="b">
        <v>0</v>
      </c>
      <c r="G195" s="109" t="b">
        <v>0</v>
      </c>
    </row>
    <row r="196" spans="1:7" ht="15">
      <c r="A196" s="111" t="s">
        <v>571</v>
      </c>
      <c r="B196" s="109">
        <v>2</v>
      </c>
      <c r="C196" s="113">
        <v>0.0039434606906045885</v>
      </c>
      <c r="D196" s="109" t="s">
        <v>592</v>
      </c>
      <c r="E196" s="109" t="b">
        <v>0</v>
      </c>
      <c r="F196" s="109" t="b">
        <v>0</v>
      </c>
      <c r="G196" s="109" t="b">
        <v>0</v>
      </c>
    </row>
    <row r="197" spans="1:7" ht="15">
      <c r="A197" s="111" t="s">
        <v>572</v>
      </c>
      <c r="B197" s="109">
        <v>2</v>
      </c>
      <c r="C197" s="113">
        <v>0.0039434606906045885</v>
      </c>
      <c r="D197" s="109" t="s">
        <v>592</v>
      </c>
      <c r="E197" s="109" t="b">
        <v>0</v>
      </c>
      <c r="F197" s="109" t="b">
        <v>0</v>
      </c>
      <c r="G197" s="109" t="b">
        <v>0</v>
      </c>
    </row>
    <row r="198" spans="1:7" ht="15">
      <c r="A198" s="111" t="s">
        <v>573</v>
      </c>
      <c r="B198" s="109">
        <v>2</v>
      </c>
      <c r="C198" s="113">
        <v>0.0039434606906045885</v>
      </c>
      <c r="D198" s="109" t="s">
        <v>592</v>
      </c>
      <c r="E198" s="109" t="b">
        <v>0</v>
      </c>
      <c r="F198" s="109" t="b">
        <v>0</v>
      </c>
      <c r="G198" s="109" t="b">
        <v>0</v>
      </c>
    </row>
    <row r="199" spans="1:7" ht="15">
      <c r="A199" s="111" t="s">
        <v>574</v>
      </c>
      <c r="B199" s="109">
        <v>2</v>
      </c>
      <c r="C199" s="113">
        <v>0.0039434606906045885</v>
      </c>
      <c r="D199" s="109" t="s">
        <v>592</v>
      </c>
      <c r="E199" s="109" t="b">
        <v>0</v>
      </c>
      <c r="F199" s="109" t="b">
        <v>0</v>
      </c>
      <c r="G199" s="109" t="b">
        <v>0</v>
      </c>
    </row>
    <row r="200" spans="1:7" ht="15">
      <c r="A200" s="111" t="s">
        <v>575</v>
      </c>
      <c r="B200" s="109">
        <v>2</v>
      </c>
      <c r="C200" s="113">
        <v>0.0039434606906045885</v>
      </c>
      <c r="D200" s="109" t="s">
        <v>592</v>
      </c>
      <c r="E200" s="109" t="b">
        <v>0</v>
      </c>
      <c r="F200" s="109" t="b">
        <v>0</v>
      </c>
      <c r="G200" s="109" t="b">
        <v>0</v>
      </c>
    </row>
    <row r="201" spans="1:7" ht="15">
      <c r="A201" s="111" t="s">
        <v>576</v>
      </c>
      <c r="B201" s="109">
        <v>2</v>
      </c>
      <c r="C201" s="113">
        <v>0.0039434606906045885</v>
      </c>
      <c r="D201" s="109" t="s">
        <v>592</v>
      </c>
      <c r="E201" s="109" t="b">
        <v>0</v>
      </c>
      <c r="F201" s="109" t="b">
        <v>0</v>
      </c>
      <c r="G201" s="109" t="b">
        <v>0</v>
      </c>
    </row>
    <row r="202" spans="1:7" ht="15">
      <c r="A202" s="111" t="s">
        <v>577</v>
      </c>
      <c r="B202" s="109">
        <v>2</v>
      </c>
      <c r="C202" s="113">
        <v>0.0039434606906045885</v>
      </c>
      <c r="D202" s="109" t="s">
        <v>592</v>
      </c>
      <c r="E202" s="109" t="b">
        <v>1</v>
      </c>
      <c r="F202" s="109" t="b">
        <v>0</v>
      </c>
      <c r="G202" s="109" t="b">
        <v>0</v>
      </c>
    </row>
    <row r="203" spans="1:7" ht="15">
      <c r="A203" s="111" t="s">
        <v>578</v>
      </c>
      <c r="B203" s="109">
        <v>2</v>
      </c>
      <c r="C203" s="113">
        <v>0.0039434606906045885</v>
      </c>
      <c r="D203" s="109" t="s">
        <v>592</v>
      </c>
      <c r="E203" s="109" t="b">
        <v>0</v>
      </c>
      <c r="F203" s="109" t="b">
        <v>0</v>
      </c>
      <c r="G203" s="109" t="b">
        <v>0</v>
      </c>
    </row>
    <row r="204" spans="1:7" ht="15">
      <c r="A204" s="111" t="s">
        <v>579</v>
      </c>
      <c r="B204" s="109">
        <v>2</v>
      </c>
      <c r="C204" s="113">
        <v>0.0039434606906045885</v>
      </c>
      <c r="D204" s="109" t="s">
        <v>592</v>
      </c>
      <c r="E204" s="109" t="b">
        <v>0</v>
      </c>
      <c r="F204" s="109" t="b">
        <v>0</v>
      </c>
      <c r="G204" s="109" t="b">
        <v>0</v>
      </c>
    </row>
    <row r="205" spans="1:7" ht="15">
      <c r="A205" s="111" t="s">
        <v>580</v>
      </c>
      <c r="B205" s="109">
        <v>2</v>
      </c>
      <c r="C205" s="113">
        <v>0.0039434606906045885</v>
      </c>
      <c r="D205" s="109" t="s">
        <v>592</v>
      </c>
      <c r="E205" s="109" t="b">
        <v>0</v>
      </c>
      <c r="F205" s="109" t="b">
        <v>0</v>
      </c>
      <c r="G205" s="109" t="b">
        <v>0</v>
      </c>
    </row>
    <row r="206" spans="1:7" ht="15">
      <c r="A206" s="111" t="s">
        <v>581</v>
      </c>
      <c r="B206" s="109">
        <v>2</v>
      </c>
      <c r="C206" s="113">
        <v>0.0039434606906045885</v>
      </c>
      <c r="D206" s="109" t="s">
        <v>592</v>
      </c>
      <c r="E206" s="109" t="b">
        <v>0</v>
      </c>
      <c r="F206" s="109" t="b">
        <v>0</v>
      </c>
      <c r="G206" s="109" t="b">
        <v>0</v>
      </c>
    </row>
    <row r="207" spans="1:7" ht="15">
      <c r="A207" s="111" t="s">
        <v>582</v>
      </c>
      <c r="B207" s="109">
        <v>2</v>
      </c>
      <c r="C207" s="113">
        <v>0.0039434606906045885</v>
      </c>
      <c r="D207" s="109" t="s">
        <v>592</v>
      </c>
      <c r="E207" s="109" t="b">
        <v>0</v>
      </c>
      <c r="F207" s="109" t="b">
        <v>1</v>
      </c>
      <c r="G207" s="109" t="b">
        <v>0</v>
      </c>
    </row>
    <row r="208" spans="1:7" ht="15">
      <c r="A208" s="111" t="s">
        <v>583</v>
      </c>
      <c r="B208" s="109">
        <v>2</v>
      </c>
      <c r="C208" s="113">
        <v>0.0039434606906045885</v>
      </c>
      <c r="D208" s="109" t="s">
        <v>592</v>
      </c>
      <c r="E208" s="109" t="b">
        <v>0</v>
      </c>
      <c r="F208" s="109" t="b">
        <v>0</v>
      </c>
      <c r="G208" s="109" t="b">
        <v>0</v>
      </c>
    </row>
    <row r="209" spans="1:7" ht="15">
      <c r="A209" s="111" t="s">
        <v>584</v>
      </c>
      <c r="B209" s="109">
        <v>2</v>
      </c>
      <c r="C209" s="113">
        <v>0.0039434606906045885</v>
      </c>
      <c r="D209" s="109" t="s">
        <v>592</v>
      </c>
      <c r="E209" s="109" t="b">
        <v>1</v>
      </c>
      <c r="F209" s="109" t="b">
        <v>0</v>
      </c>
      <c r="G209" s="109" t="b">
        <v>0</v>
      </c>
    </row>
    <row r="210" spans="1:7" ht="15">
      <c r="A210" s="111" t="s">
        <v>585</v>
      </c>
      <c r="B210" s="109">
        <v>2</v>
      </c>
      <c r="C210" s="113">
        <v>0.0039434606906045885</v>
      </c>
      <c r="D210" s="109" t="s">
        <v>592</v>
      </c>
      <c r="E210" s="109" t="b">
        <v>0</v>
      </c>
      <c r="F210" s="109" t="b">
        <v>1</v>
      </c>
      <c r="G210" s="109" t="b">
        <v>0</v>
      </c>
    </row>
    <row r="211" spans="1:7" ht="15">
      <c r="A211" s="111" t="s">
        <v>586</v>
      </c>
      <c r="B211" s="109">
        <v>2</v>
      </c>
      <c r="C211" s="113">
        <v>0.0039434606906045885</v>
      </c>
      <c r="D211" s="109" t="s">
        <v>592</v>
      </c>
      <c r="E211" s="109" t="b">
        <v>0</v>
      </c>
      <c r="F211" s="109" t="b">
        <v>0</v>
      </c>
      <c r="G211" s="109" t="b">
        <v>0</v>
      </c>
    </row>
    <row r="212" spans="1:7" ht="15">
      <c r="A212" s="111" t="s">
        <v>386</v>
      </c>
      <c r="B212" s="109">
        <v>11</v>
      </c>
      <c r="C212" s="113">
        <v>0.01310977068315396</v>
      </c>
      <c r="D212" s="109" t="s">
        <v>363</v>
      </c>
      <c r="E212" s="109" t="b">
        <v>0</v>
      </c>
      <c r="F212" s="109" t="b">
        <v>0</v>
      </c>
      <c r="G212" s="109" t="b">
        <v>0</v>
      </c>
    </row>
    <row r="213" spans="1:7" ht="15">
      <c r="A213" s="111" t="s">
        <v>385</v>
      </c>
      <c r="B213" s="109">
        <v>11</v>
      </c>
      <c r="C213" s="113">
        <v>0.01310977068315396</v>
      </c>
      <c r="D213" s="109" t="s">
        <v>363</v>
      </c>
      <c r="E213" s="109" t="b">
        <v>0</v>
      </c>
      <c r="F213" s="109" t="b">
        <v>0</v>
      </c>
      <c r="G213" s="109" t="b">
        <v>0</v>
      </c>
    </row>
    <row r="214" spans="1:7" ht="15">
      <c r="A214" s="111" t="s">
        <v>395</v>
      </c>
      <c r="B214" s="109">
        <v>4</v>
      </c>
      <c r="C214" s="113">
        <v>0.015280100327727591</v>
      </c>
      <c r="D214" s="109" t="s">
        <v>363</v>
      </c>
      <c r="E214" s="109" t="b">
        <v>0</v>
      </c>
      <c r="F214" s="109" t="b">
        <v>0</v>
      </c>
      <c r="G214" s="109" t="b">
        <v>0</v>
      </c>
    </row>
    <row r="215" spans="1:7" ht="15">
      <c r="A215" s="111" t="s">
        <v>423</v>
      </c>
      <c r="B215" s="109">
        <v>4</v>
      </c>
      <c r="C215" s="113">
        <v>0.02426607034754793</v>
      </c>
      <c r="D215" s="109" t="s">
        <v>363</v>
      </c>
      <c r="E215" s="109" t="b">
        <v>0</v>
      </c>
      <c r="F215" s="109" t="b">
        <v>1</v>
      </c>
      <c r="G215" s="109" t="b">
        <v>0</v>
      </c>
    </row>
    <row r="216" spans="1:7" ht="15">
      <c r="A216" s="111" t="s">
        <v>450</v>
      </c>
      <c r="B216" s="109">
        <v>4</v>
      </c>
      <c r="C216" s="113">
        <v>0.02426607034754793</v>
      </c>
      <c r="D216" s="109" t="s">
        <v>363</v>
      </c>
      <c r="E216" s="109" t="b">
        <v>0</v>
      </c>
      <c r="F216" s="109" t="b">
        <v>0</v>
      </c>
      <c r="G216" s="109" t="b">
        <v>0</v>
      </c>
    </row>
    <row r="217" spans="1:7" ht="15">
      <c r="A217" s="111" t="s">
        <v>394</v>
      </c>
      <c r="B217" s="109">
        <v>4</v>
      </c>
      <c r="C217" s="113">
        <v>0.015280100327727591</v>
      </c>
      <c r="D217" s="109" t="s">
        <v>363</v>
      </c>
      <c r="E217" s="109" t="b">
        <v>0</v>
      </c>
      <c r="F217" s="109" t="b">
        <v>0</v>
      </c>
      <c r="G217" s="109" t="b">
        <v>0</v>
      </c>
    </row>
    <row r="218" spans="1:7" ht="15">
      <c r="A218" s="111" t="s">
        <v>454</v>
      </c>
      <c r="B218" s="109">
        <v>4</v>
      </c>
      <c r="C218" s="113">
        <v>0.015280100327727591</v>
      </c>
      <c r="D218" s="109" t="s">
        <v>363</v>
      </c>
      <c r="E218" s="109" t="b">
        <v>0</v>
      </c>
      <c r="F218" s="109" t="b">
        <v>0</v>
      </c>
      <c r="G218" s="109" t="b">
        <v>0</v>
      </c>
    </row>
    <row r="219" spans="1:7" ht="15">
      <c r="A219" s="111" t="s">
        <v>460</v>
      </c>
      <c r="B219" s="109">
        <v>3</v>
      </c>
      <c r="C219" s="113">
        <v>0.014257211140011364</v>
      </c>
      <c r="D219" s="109" t="s">
        <v>363</v>
      </c>
      <c r="E219" s="109" t="b">
        <v>0</v>
      </c>
      <c r="F219" s="109" t="b">
        <v>0</v>
      </c>
      <c r="G219" s="109" t="b">
        <v>0</v>
      </c>
    </row>
    <row r="220" spans="1:7" ht="15">
      <c r="A220" s="111" t="s">
        <v>459</v>
      </c>
      <c r="B220" s="109">
        <v>3</v>
      </c>
      <c r="C220" s="113">
        <v>0.014257211140011364</v>
      </c>
      <c r="D220" s="109" t="s">
        <v>363</v>
      </c>
      <c r="E220" s="109" t="b">
        <v>0</v>
      </c>
      <c r="F220" s="109" t="b">
        <v>0</v>
      </c>
      <c r="G220" s="109" t="b">
        <v>0</v>
      </c>
    </row>
    <row r="221" spans="1:7" ht="15">
      <c r="A221" s="111" t="s">
        <v>461</v>
      </c>
      <c r="B221" s="109">
        <v>3</v>
      </c>
      <c r="C221" s="113">
        <v>0.014257211140011364</v>
      </c>
      <c r="D221" s="109" t="s">
        <v>363</v>
      </c>
      <c r="E221" s="109" t="b">
        <v>0</v>
      </c>
      <c r="F221" s="109" t="b">
        <v>0</v>
      </c>
      <c r="G221" s="109" t="b">
        <v>0</v>
      </c>
    </row>
    <row r="222" spans="1:7" ht="15">
      <c r="A222" s="111" t="s">
        <v>424</v>
      </c>
      <c r="B222" s="109">
        <v>3</v>
      </c>
      <c r="C222" s="113">
        <v>0.014257211140011364</v>
      </c>
      <c r="D222" s="109" t="s">
        <v>363</v>
      </c>
      <c r="E222" s="109" t="b">
        <v>0</v>
      </c>
      <c r="F222" s="109" t="b">
        <v>1</v>
      </c>
      <c r="G222" s="109" t="b">
        <v>0</v>
      </c>
    </row>
    <row r="223" spans="1:7" ht="15">
      <c r="A223" s="111" t="s">
        <v>582</v>
      </c>
      <c r="B223" s="109">
        <v>2</v>
      </c>
      <c r="C223" s="113">
        <v>0.012133035173773964</v>
      </c>
      <c r="D223" s="109" t="s">
        <v>363</v>
      </c>
      <c r="E223" s="109" t="b">
        <v>0</v>
      </c>
      <c r="F223" s="109" t="b">
        <v>1</v>
      </c>
      <c r="G223" s="109" t="b">
        <v>0</v>
      </c>
    </row>
    <row r="224" spans="1:7" ht="15">
      <c r="A224" s="111" t="s">
        <v>497</v>
      </c>
      <c r="B224" s="109">
        <v>2</v>
      </c>
      <c r="C224" s="113">
        <v>0.012133035173773964</v>
      </c>
      <c r="D224" s="109" t="s">
        <v>363</v>
      </c>
      <c r="E224" s="109" t="b">
        <v>0</v>
      </c>
      <c r="F224" s="109" t="b">
        <v>0</v>
      </c>
      <c r="G224" s="109" t="b">
        <v>0</v>
      </c>
    </row>
    <row r="225" spans="1:7" ht="15">
      <c r="A225" s="111" t="s">
        <v>566</v>
      </c>
      <c r="B225" s="109">
        <v>2</v>
      </c>
      <c r="C225" s="113">
        <v>0.012133035173773964</v>
      </c>
      <c r="D225" s="109" t="s">
        <v>363</v>
      </c>
      <c r="E225" s="109" t="b">
        <v>0</v>
      </c>
      <c r="F225" s="109" t="b">
        <v>0</v>
      </c>
      <c r="G225" s="109" t="b">
        <v>0</v>
      </c>
    </row>
    <row r="226" spans="1:7" ht="15">
      <c r="A226" s="111" t="s">
        <v>462</v>
      </c>
      <c r="B226" s="109">
        <v>2</v>
      </c>
      <c r="C226" s="113">
        <v>0.012133035173773964</v>
      </c>
      <c r="D226" s="109" t="s">
        <v>363</v>
      </c>
      <c r="E226" s="109" t="b">
        <v>0</v>
      </c>
      <c r="F226" s="109" t="b">
        <v>0</v>
      </c>
      <c r="G226" s="109" t="b">
        <v>0</v>
      </c>
    </row>
    <row r="227" spans="1:7" ht="15">
      <c r="A227" s="111" t="s">
        <v>509</v>
      </c>
      <c r="B227" s="109">
        <v>2</v>
      </c>
      <c r="C227" s="113">
        <v>0.012133035173773964</v>
      </c>
      <c r="D227" s="109" t="s">
        <v>363</v>
      </c>
      <c r="E227" s="109" t="b">
        <v>0</v>
      </c>
      <c r="F227" s="109" t="b">
        <v>0</v>
      </c>
      <c r="G227" s="109" t="b">
        <v>0</v>
      </c>
    </row>
    <row r="228" spans="1:7" ht="15">
      <c r="A228" s="111" t="s">
        <v>569</v>
      </c>
      <c r="B228" s="109">
        <v>2</v>
      </c>
      <c r="C228" s="113">
        <v>0.012133035173773964</v>
      </c>
      <c r="D228" s="109" t="s">
        <v>363</v>
      </c>
      <c r="E228" s="109" t="b">
        <v>0</v>
      </c>
      <c r="F228" s="109" t="b">
        <v>0</v>
      </c>
      <c r="G228" s="109" t="b">
        <v>0</v>
      </c>
    </row>
    <row r="229" spans="1:7" ht="15">
      <c r="A229" s="111" t="s">
        <v>553</v>
      </c>
      <c r="B229" s="109">
        <v>2</v>
      </c>
      <c r="C229" s="113">
        <v>0.012133035173773964</v>
      </c>
      <c r="D229" s="109" t="s">
        <v>363</v>
      </c>
      <c r="E229" s="109" t="b">
        <v>0</v>
      </c>
      <c r="F229" s="109" t="b">
        <v>0</v>
      </c>
      <c r="G229" s="109" t="b">
        <v>0</v>
      </c>
    </row>
    <row r="230" spans="1:7" ht="15">
      <c r="A230" s="111" t="s">
        <v>496</v>
      </c>
      <c r="B230" s="109">
        <v>2</v>
      </c>
      <c r="C230" s="113">
        <v>0.012133035173773964</v>
      </c>
      <c r="D230" s="109" t="s">
        <v>363</v>
      </c>
      <c r="E230" s="109" t="b">
        <v>0</v>
      </c>
      <c r="F230" s="109" t="b">
        <v>0</v>
      </c>
      <c r="G230" s="109" t="b">
        <v>0</v>
      </c>
    </row>
    <row r="231" spans="1:7" ht="15">
      <c r="A231" s="111" t="s">
        <v>528</v>
      </c>
      <c r="B231" s="109">
        <v>2</v>
      </c>
      <c r="C231" s="113">
        <v>0.012133035173773964</v>
      </c>
      <c r="D231" s="109" t="s">
        <v>363</v>
      </c>
      <c r="E231" s="109" t="b">
        <v>0</v>
      </c>
      <c r="F231" s="109" t="b">
        <v>0</v>
      </c>
      <c r="G231" s="109" t="b">
        <v>0</v>
      </c>
    </row>
    <row r="232" spans="1:7" ht="15">
      <c r="A232" s="111" t="s">
        <v>440</v>
      </c>
      <c r="B232" s="109">
        <v>2</v>
      </c>
      <c r="C232" s="113">
        <v>0.012133035173773964</v>
      </c>
      <c r="D232" s="109" t="s">
        <v>363</v>
      </c>
      <c r="E232" s="109" t="b">
        <v>0</v>
      </c>
      <c r="F232" s="109" t="b">
        <v>0</v>
      </c>
      <c r="G232" s="109" t="b">
        <v>0</v>
      </c>
    </row>
    <row r="233" spans="1:7" ht="15">
      <c r="A233" s="111" t="s">
        <v>567</v>
      </c>
      <c r="B233" s="109">
        <v>2</v>
      </c>
      <c r="C233" s="113">
        <v>0.012133035173773964</v>
      </c>
      <c r="D233" s="109" t="s">
        <v>363</v>
      </c>
      <c r="E233" s="109" t="b">
        <v>0</v>
      </c>
      <c r="F233" s="109" t="b">
        <v>0</v>
      </c>
      <c r="G233" s="109" t="b">
        <v>0</v>
      </c>
    </row>
    <row r="234" spans="1:7" ht="15">
      <c r="A234" s="111" t="s">
        <v>475</v>
      </c>
      <c r="B234" s="109">
        <v>2</v>
      </c>
      <c r="C234" s="113">
        <v>0.012133035173773964</v>
      </c>
      <c r="D234" s="109" t="s">
        <v>363</v>
      </c>
      <c r="E234" s="109" t="b">
        <v>0</v>
      </c>
      <c r="F234" s="109" t="b">
        <v>0</v>
      </c>
      <c r="G234" s="109" t="b">
        <v>0</v>
      </c>
    </row>
    <row r="235" spans="1:7" ht="15">
      <c r="A235" s="111" t="s">
        <v>443</v>
      </c>
      <c r="B235" s="109">
        <v>2</v>
      </c>
      <c r="C235" s="113">
        <v>0.012133035173773964</v>
      </c>
      <c r="D235" s="109" t="s">
        <v>363</v>
      </c>
      <c r="E235" s="109" t="b">
        <v>0</v>
      </c>
      <c r="F235" s="109" t="b">
        <v>0</v>
      </c>
      <c r="G235" s="109" t="b">
        <v>0</v>
      </c>
    </row>
    <row r="236" spans="1:7" ht="15">
      <c r="A236" s="111" t="s">
        <v>429</v>
      </c>
      <c r="B236" s="109">
        <v>2</v>
      </c>
      <c r="C236" s="113">
        <v>0.012133035173773964</v>
      </c>
      <c r="D236" s="109" t="s">
        <v>363</v>
      </c>
      <c r="E236" s="109" t="b">
        <v>0</v>
      </c>
      <c r="F236" s="109" t="b">
        <v>0</v>
      </c>
      <c r="G236" s="109" t="b">
        <v>0</v>
      </c>
    </row>
    <row r="237" spans="1:7" ht="15">
      <c r="A237" s="111" t="s">
        <v>501</v>
      </c>
      <c r="B237" s="109">
        <v>2</v>
      </c>
      <c r="C237" s="113">
        <v>0.012133035173773964</v>
      </c>
      <c r="D237" s="109" t="s">
        <v>363</v>
      </c>
      <c r="E237" s="109" t="b">
        <v>0</v>
      </c>
      <c r="F237" s="109" t="b">
        <v>1</v>
      </c>
      <c r="G237" s="109" t="b">
        <v>0</v>
      </c>
    </row>
    <row r="238" spans="1:7" ht="15">
      <c r="A238" s="111" t="s">
        <v>489</v>
      </c>
      <c r="B238" s="109">
        <v>2</v>
      </c>
      <c r="C238" s="113">
        <v>0.012133035173773964</v>
      </c>
      <c r="D238" s="109" t="s">
        <v>363</v>
      </c>
      <c r="E238" s="109" t="b">
        <v>0</v>
      </c>
      <c r="F238" s="109" t="b">
        <v>0</v>
      </c>
      <c r="G238" s="109" t="b">
        <v>0</v>
      </c>
    </row>
    <row r="239" spans="1:7" ht="15">
      <c r="A239" s="111" t="s">
        <v>472</v>
      </c>
      <c r="B239" s="109">
        <v>2</v>
      </c>
      <c r="C239" s="113">
        <v>0.012133035173773964</v>
      </c>
      <c r="D239" s="109" t="s">
        <v>363</v>
      </c>
      <c r="E239" s="109" t="b">
        <v>0</v>
      </c>
      <c r="F239" s="109" t="b">
        <v>0</v>
      </c>
      <c r="G239" s="109" t="b">
        <v>0</v>
      </c>
    </row>
    <row r="240" spans="1:7" ht="15">
      <c r="A240" s="111" t="s">
        <v>498</v>
      </c>
      <c r="B240" s="109">
        <v>2</v>
      </c>
      <c r="C240" s="113">
        <v>0.012133035173773964</v>
      </c>
      <c r="D240" s="109" t="s">
        <v>363</v>
      </c>
      <c r="E240" s="109" t="b">
        <v>0</v>
      </c>
      <c r="F240" s="109" t="b">
        <v>0</v>
      </c>
      <c r="G240" s="109" t="b">
        <v>0</v>
      </c>
    </row>
    <row r="241" spans="1:7" ht="15">
      <c r="A241" s="111" t="s">
        <v>487</v>
      </c>
      <c r="B241" s="109">
        <v>2</v>
      </c>
      <c r="C241" s="113">
        <v>0.012133035173773964</v>
      </c>
      <c r="D241" s="109" t="s">
        <v>363</v>
      </c>
      <c r="E241" s="109" t="b">
        <v>0</v>
      </c>
      <c r="F241" s="109" t="b">
        <v>0</v>
      </c>
      <c r="G241" s="109" t="b">
        <v>0</v>
      </c>
    </row>
    <row r="242" spans="1:7" ht="15">
      <c r="A242" s="111" t="s">
        <v>546</v>
      </c>
      <c r="B242" s="109">
        <v>2</v>
      </c>
      <c r="C242" s="113">
        <v>0.012133035173773964</v>
      </c>
      <c r="D242" s="109" t="s">
        <v>363</v>
      </c>
      <c r="E242" s="109" t="b">
        <v>0</v>
      </c>
      <c r="F242" s="109" t="b">
        <v>0</v>
      </c>
      <c r="G242" s="109" t="b">
        <v>0</v>
      </c>
    </row>
    <row r="243" spans="1:7" ht="15">
      <c r="A243" s="111" t="s">
        <v>521</v>
      </c>
      <c r="B243" s="109">
        <v>2</v>
      </c>
      <c r="C243" s="113">
        <v>0.012133035173773964</v>
      </c>
      <c r="D243" s="109" t="s">
        <v>363</v>
      </c>
      <c r="E243" s="109" t="b">
        <v>0</v>
      </c>
      <c r="F243" s="109" t="b">
        <v>0</v>
      </c>
      <c r="G243" s="109" t="b">
        <v>0</v>
      </c>
    </row>
    <row r="244" spans="1:7" ht="15">
      <c r="A244" s="111" t="s">
        <v>534</v>
      </c>
      <c r="B244" s="109">
        <v>2</v>
      </c>
      <c r="C244" s="113">
        <v>0.012133035173773964</v>
      </c>
      <c r="D244" s="109" t="s">
        <v>363</v>
      </c>
      <c r="E244" s="109" t="b">
        <v>1</v>
      </c>
      <c r="F244" s="109" t="b">
        <v>0</v>
      </c>
      <c r="G244" s="109" t="b">
        <v>0</v>
      </c>
    </row>
    <row r="245" spans="1:7" ht="15">
      <c r="A245" s="111" t="s">
        <v>570</v>
      </c>
      <c r="B245" s="109">
        <v>2</v>
      </c>
      <c r="C245" s="113">
        <v>0.012133035173773964</v>
      </c>
      <c r="D245" s="109" t="s">
        <v>363</v>
      </c>
      <c r="E245" s="109" t="b">
        <v>0</v>
      </c>
      <c r="F245" s="109" t="b">
        <v>0</v>
      </c>
      <c r="G245" s="109" t="b">
        <v>0</v>
      </c>
    </row>
    <row r="246" spans="1:7" ht="15">
      <c r="A246" s="111" t="s">
        <v>428</v>
      </c>
      <c r="B246" s="109">
        <v>2</v>
      </c>
      <c r="C246" s="113">
        <v>0.012133035173773964</v>
      </c>
      <c r="D246" s="109" t="s">
        <v>363</v>
      </c>
      <c r="E246" s="109" t="b">
        <v>0</v>
      </c>
      <c r="F246" s="109" t="b">
        <v>0</v>
      </c>
      <c r="G246" s="109" t="b">
        <v>0</v>
      </c>
    </row>
    <row r="247" spans="1:7" ht="15">
      <c r="A247" s="111" t="s">
        <v>573</v>
      </c>
      <c r="B247" s="109">
        <v>2</v>
      </c>
      <c r="C247" s="113">
        <v>0.012133035173773964</v>
      </c>
      <c r="D247" s="109" t="s">
        <v>363</v>
      </c>
      <c r="E247" s="109" t="b">
        <v>0</v>
      </c>
      <c r="F247" s="109" t="b">
        <v>0</v>
      </c>
      <c r="G247" s="109" t="b">
        <v>0</v>
      </c>
    </row>
    <row r="248" spans="1:7" ht="15">
      <c r="A248" s="111" t="s">
        <v>561</v>
      </c>
      <c r="B248" s="109">
        <v>2</v>
      </c>
      <c r="C248" s="113">
        <v>0.012133035173773964</v>
      </c>
      <c r="D248" s="109" t="s">
        <v>363</v>
      </c>
      <c r="E248" s="109" t="b">
        <v>0</v>
      </c>
      <c r="F248" s="109" t="b">
        <v>0</v>
      </c>
      <c r="G248" s="109" t="b">
        <v>0</v>
      </c>
    </row>
    <row r="249" spans="1:7" ht="15">
      <c r="A249" s="111" t="s">
        <v>403</v>
      </c>
      <c r="B249" s="109">
        <v>2</v>
      </c>
      <c r="C249" s="113">
        <v>0.012133035173773964</v>
      </c>
      <c r="D249" s="109" t="s">
        <v>363</v>
      </c>
      <c r="E249" s="109" t="b">
        <v>0</v>
      </c>
      <c r="F249" s="109" t="b">
        <v>0</v>
      </c>
      <c r="G249" s="109" t="b">
        <v>0</v>
      </c>
    </row>
    <row r="250" spans="1:7" ht="15">
      <c r="A250" s="111" t="s">
        <v>556</v>
      </c>
      <c r="B250" s="109">
        <v>2</v>
      </c>
      <c r="C250" s="113">
        <v>0.012133035173773964</v>
      </c>
      <c r="D250" s="109" t="s">
        <v>363</v>
      </c>
      <c r="E250" s="109" t="b">
        <v>0</v>
      </c>
      <c r="F250" s="109" t="b">
        <v>0</v>
      </c>
      <c r="G250" s="109" t="b">
        <v>0</v>
      </c>
    </row>
    <row r="251" spans="1:7" ht="15">
      <c r="A251" s="111" t="s">
        <v>414</v>
      </c>
      <c r="B251" s="109">
        <v>2</v>
      </c>
      <c r="C251" s="113">
        <v>0.012133035173773964</v>
      </c>
      <c r="D251" s="109" t="s">
        <v>363</v>
      </c>
      <c r="E251" s="109" t="b">
        <v>0</v>
      </c>
      <c r="F251" s="109" t="b">
        <v>0</v>
      </c>
      <c r="G251" s="109" t="b">
        <v>0</v>
      </c>
    </row>
    <row r="252" spans="1:7" ht="15">
      <c r="A252" s="111" t="s">
        <v>581</v>
      </c>
      <c r="B252" s="109">
        <v>2</v>
      </c>
      <c r="C252" s="113">
        <v>0.012133035173773964</v>
      </c>
      <c r="D252" s="109" t="s">
        <v>363</v>
      </c>
      <c r="E252" s="109" t="b">
        <v>0</v>
      </c>
      <c r="F252" s="109" t="b">
        <v>0</v>
      </c>
      <c r="G252" s="109" t="b">
        <v>0</v>
      </c>
    </row>
    <row r="253" spans="1:7" ht="15">
      <c r="A253" s="111" t="s">
        <v>575</v>
      </c>
      <c r="B253" s="109">
        <v>2</v>
      </c>
      <c r="C253" s="113">
        <v>0.012133035173773964</v>
      </c>
      <c r="D253" s="109" t="s">
        <v>363</v>
      </c>
      <c r="E253" s="109" t="b">
        <v>0</v>
      </c>
      <c r="F253" s="109" t="b">
        <v>0</v>
      </c>
      <c r="G253" s="109" t="b">
        <v>0</v>
      </c>
    </row>
    <row r="254" spans="1:7" ht="15">
      <c r="A254" s="111" t="s">
        <v>485</v>
      </c>
      <c r="B254" s="109">
        <v>2</v>
      </c>
      <c r="C254" s="113">
        <v>0.012133035173773964</v>
      </c>
      <c r="D254" s="109" t="s">
        <v>363</v>
      </c>
      <c r="E254" s="109" t="b">
        <v>0</v>
      </c>
      <c r="F254" s="109" t="b">
        <v>0</v>
      </c>
      <c r="G254" s="109" t="b">
        <v>0</v>
      </c>
    </row>
    <row r="255" spans="1:7" ht="15">
      <c r="A255" s="111" t="s">
        <v>508</v>
      </c>
      <c r="B255" s="109">
        <v>2</v>
      </c>
      <c r="C255" s="113">
        <v>0.012133035173773964</v>
      </c>
      <c r="D255" s="109" t="s">
        <v>363</v>
      </c>
      <c r="E255" s="109" t="b">
        <v>0</v>
      </c>
      <c r="F255" s="109" t="b">
        <v>0</v>
      </c>
      <c r="G255" s="109" t="b">
        <v>0</v>
      </c>
    </row>
    <row r="256" spans="1:7" ht="15">
      <c r="A256" s="111" t="s">
        <v>544</v>
      </c>
      <c r="B256" s="109">
        <v>2</v>
      </c>
      <c r="C256" s="113">
        <v>0.012133035173773964</v>
      </c>
      <c r="D256" s="109" t="s">
        <v>363</v>
      </c>
      <c r="E256" s="109" t="b">
        <v>0</v>
      </c>
      <c r="F256" s="109" t="b">
        <v>0</v>
      </c>
      <c r="G256" s="109" t="b">
        <v>0</v>
      </c>
    </row>
    <row r="257" spans="1:7" ht="15">
      <c r="A257" s="111" t="s">
        <v>464</v>
      </c>
      <c r="B257" s="109">
        <v>2</v>
      </c>
      <c r="C257" s="113">
        <v>0.012133035173773964</v>
      </c>
      <c r="D257" s="109" t="s">
        <v>363</v>
      </c>
      <c r="E257" s="109" t="b">
        <v>0</v>
      </c>
      <c r="F257" s="109" t="b">
        <v>0</v>
      </c>
      <c r="G257" s="109" t="b">
        <v>0</v>
      </c>
    </row>
    <row r="258" spans="1:7" ht="15">
      <c r="A258" s="111" t="s">
        <v>465</v>
      </c>
      <c r="B258" s="109">
        <v>2</v>
      </c>
      <c r="C258" s="113">
        <v>0.012133035173773964</v>
      </c>
      <c r="D258" s="109" t="s">
        <v>363</v>
      </c>
      <c r="E258" s="109" t="b">
        <v>0</v>
      </c>
      <c r="F258" s="109" t="b">
        <v>1</v>
      </c>
      <c r="G258" s="109" t="b">
        <v>0</v>
      </c>
    </row>
    <row r="259" spans="1:7" ht="15">
      <c r="A259" s="111" t="s">
        <v>415</v>
      </c>
      <c r="B259" s="109">
        <v>2</v>
      </c>
      <c r="C259" s="113">
        <v>0.012133035173773964</v>
      </c>
      <c r="D259" s="109" t="s">
        <v>363</v>
      </c>
      <c r="E259" s="109" t="b">
        <v>0</v>
      </c>
      <c r="F259" s="109" t="b">
        <v>0</v>
      </c>
      <c r="G259" s="109" t="b">
        <v>0</v>
      </c>
    </row>
    <row r="260" spans="1:7" ht="15">
      <c r="A260" s="111" t="s">
        <v>530</v>
      </c>
      <c r="B260" s="109">
        <v>2</v>
      </c>
      <c r="C260" s="113">
        <v>0.012133035173773964</v>
      </c>
      <c r="D260" s="109" t="s">
        <v>363</v>
      </c>
      <c r="E260" s="109" t="b">
        <v>0</v>
      </c>
      <c r="F260" s="109" t="b">
        <v>0</v>
      </c>
      <c r="G260" s="109" t="b">
        <v>0</v>
      </c>
    </row>
    <row r="261" spans="1:7" ht="15">
      <c r="A261" s="111" t="s">
        <v>504</v>
      </c>
      <c r="B261" s="109">
        <v>2</v>
      </c>
      <c r="C261" s="113">
        <v>0.012133035173773964</v>
      </c>
      <c r="D261" s="109" t="s">
        <v>363</v>
      </c>
      <c r="E261" s="109" t="b">
        <v>0</v>
      </c>
      <c r="F261" s="109" t="b">
        <v>0</v>
      </c>
      <c r="G261" s="109" t="b">
        <v>0</v>
      </c>
    </row>
    <row r="262" spans="1:7" ht="15">
      <c r="A262" s="111" t="s">
        <v>418</v>
      </c>
      <c r="B262" s="109">
        <v>2</v>
      </c>
      <c r="C262" s="113">
        <v>0.012133035173773964</v>
      </c>
      <c r="D262" s="109" t="s">
        <v>363</v>
      </c>
      <c r="E262" s="109" t="b">
        <v>0</v>
      </c>
      <c r="F262" s="109" t="b">
        <v>0</v>
      </c>
      <c r="G262" s="109" t="b">
        <v>0</v>
      </c>
    </row>
    <row r="263" spans="1:7" ht="15">
      <c r="A263" s="111" t="s">
        <v>387</v>
      </c>
      <c r="B263" s="109">
        <v>10</v>
      </c>
      <c r="C263" s="113">
        <v>0.006925499321243507</v>
      </c>
      <c r="D263" s="109" t="s">
        <v>364</v>
      </c>
      <c r="E263" s="109" t="b">
        <v>0</v>
      </c>
      <c r="F263" s="109" t="b">
        <v>0</v>
      </c>
      <c r="G263" s="109" t="b">
        <v>0</v>
      </c>
    </row>
    <row r="264" spans="1:7" ht="15">
      <c r="A264" s="111" t="s">
        <v>390</v>
      </c>
      <c r="B264" s="109">
        <v>8</v>
      </c>
      <c r="C264" s="113">
        <v>0.025365186007908082</v>
      </c>
      <c r="D264" s="109" t="s">
        <v>364</v>
      </c>
      <c r="E264" s="109" t="b">
        <v>0</v>
      </c>
      <c r="F264" s="109" t="b">
        <v>0</v>
      </c>
      <c r="G264" s="109" t="b">
        <v>0</v>
      </c>
    </row>
    <row r="265" spans="1:7" ht="15">
      <c r="A265" s="111" t="s">
        <v>388</v>
      </c>
      <c r="B265" s="109">
        <v>7</v>
      </c>
      <c r="C265" s="113">
        <v>0.00998677710733587</v>
      </c>
      <c r="D265" s="109" t="s">
        <v>364</v>
      </c>
      <c r="E265" s="109" t="b">
        <v>0</v>
      </c>
      <c r="F265" s="109" t="b">
        <v>0</v>
      </c>
      <c r="G265" s="109" t="b">
        <v>0</v>
      </c>
    </row>
    <row r="266" spans="1:7" ht="15">
      <c r="A266" s="111" t="s">
        <v>410</v>
      </c>
      <c r="B266" s="109">
        <v>6</v>
      </c>
      <c r="C266" s="113">
        <v>0.02403122388666133</v>
      </c>
      <c r="D266" s="109" t="s">
        <v>364</v>
      </c>
      <c r="E266" s="109" t="b">
        <v>0</v>
      </c>
      <c r="F266" s="109" t="b">
        <v>0</v>
      </c>
      <c r="G266" s="109" t="b">
        <v>0</v>
      </c>
    </row>
    <row r="267" spans="1:7" ht="15">
      <c r="A267" s="111" t="s">
        <v>402</v>
      </c>
      <c r="B267" s="109">
        <v>6</v>
      </c>
      <c r="C267" s="113">
        <v>0.02403122388666133</v>
      </c>
      <c r="D267" s="109" t="s">
        <v>364</v>
      </c>
      <c r="E267" s="109" t="b">
        <v>0</v>
      </c>
      <c r="F267" s="109" t="b">
        <v>0</v>
      </c>
      <c r="G267" s="109" t="b">
        <v>0</v>
      </c>
    </row>
    <row r="268" spans="1:7" ht="15">
      <c r="A268" s="111" t="s">
        <v>401</v>
      </c>
      <c r="B268" s="109">
        <v>6</v>
      </c>
      <c r="C268" s="113">
        <v>0.02403122388666133</v>
      </c>
      <c r="D268" s="109" t="s">
        <v>364</v>
      </c>
      <c r="E268" s="109" t="b">
        <v>0</v>
      </c>
      <c r="F268" s="109" t="b">
        <v>0</v>
      </c>
      <c r="G268" s="109" t="b">
        <v>0</v>
      </c>
    </row>
    <row r="269" spans="1:7" ht="15">
      <c r="A269" s="111" t="s">
        <v>398</v>
      </c>
      <c r="B269" s="109">
        <v>6</v>
      </c>
      <c r="C269" s="113">
        <v>0.02403122388666133</v>
      </c>
      <c r="D269" s="109" t="s">
        <v>364</v>
      </c>
      <c r="E269" s="109" t="b">
        <v>0</v>
      </c>
      <c r="F269" s="109" t="b">
        <v>0</v>
      </c>
      <c r="G269" s="109" t="b">
        <v>0</v>
      </c>
    </row>
    <row r="270" spans="1:7" ht="15">
      <c r="A270" s="111" t="s">
        <v>416</v>
      </c>
      <c r="B270" s="109">
        <v>6</v>
      </c>
      <c r="C270" s="113">
        <v>0.02403122388666133</v>
      </c>
      <c r="D270" s="109" t="s">
        <v>364</v>
      </c>
      <c r="E270" s="109" t="b">
        <v>0</v>
      </c>
      <c r="F270" s="109" t="b">
        <v>0</v>
      </c>
      <c r="G270" s="109" t="b">
        <v>0</v>
      </c>
    </row>
    <row r="271" spans="1:7" ht="15">
      <c r="A271" s="111" t="s">
        <v>413</v>
      </c>
      <c r="B271" s="109">
        <v>6</v>
      </c>
      <c r="C271" s="113">
        <v>0.02403122388666133</v>
      </c>
      <c r="D271" s="109" t="s">
        <v>364</v>
      </c>
      <c r="E271" s="109" t="b">
        <v>0</v>
      </c>
      <c r="F271" s="109" t="b">
        <v>0</v>
      </c>
      <c r="G271" s="109" t="b">
        <v>0</v>
      </c>
    </row>
    <row r="272" spans="1:7" ht="15">
      <c r="A272" s="111" t="s">
        <v>399</v>
      </c>
      <c r="B272" s="109">
        <v>6</v>
      </c>
      <c r="C272" s="113">
        <v>0.02403122388666133</v>
      </c>
      <c r="D272" s="109" t="s">
        <v>364</v>
      </c>
      <c r="E272" s="109" t="b">
        <v>0</v>
      </c>
      <c r="F272" s="109" t="b">
        <v>0</v>
      </c>
      <c r="G272" s="109" t="b">
        <v>0</v>
      </c>
    </row>
    <row r="273" spans="1:7" ht="15">
      <c r="A273" s="111" t="s">
        <v>406</v>
      </c>
      <c r="B273" s="109">
        <v>6</v>
      </c>
      <c r="C273" s="113">
        <v>0.02403122388666133</v>
      </c>
      <c r="D273" s="109" t="s">
        <v>364</v>
      </c>
      <c r="E273" s="109" t="b">
        <v>0</v>
      </c>
      <c r="F273" s="109" t="b">
        <v>0</v>
      </c>
      <c r="G273" s="109" t="b">
        <v>0</v>
      </c>
    </row>
    <row r="274" spans="1:7" ht="15">
      <c r="A274" s="111" t="s">
        <v>397</v>
      </c>
      <c r="B274" s="109">
        <v>6</v>
      </c>
      <c r="C274" s="113">
        <v>0.02403122388666133</v>
      </c>
      <c r="D274" s="109" t="s">
        <v>364</v>
      </c>
      <c r="E274" s="109" t="b">
        <v>0</v>
      </c>
      <c r="F274" s="109" t="b">
        <v>0</v>
      </c>
      <c r="G274" s="109" t="b">
        <v>0</v>
      </c>
    </row>
    <row r="275" spans="1:7" ht="15">
      <c r="A275" s="111" t="s">
        <v>391</v>
      </c>
      <c r="B275" s="109">
        <v>6</v>
      </c>
      <c r="C275" s="113">
        <v>0.010463794842500315</v>
      </c>
      <c r="D275" s="109" t="s">
        <v>364</v>
      </c>
      <c r="E275" s="109" t="b">
        <v>0</v>
      </c>
      <c r="F275" s="109" t="b">
        <v>0</v>
      </c>
      <c r="G275" s="109" t="b">
        <v>0</v>
      </c>
    </row>
    <row r="276" spans="1:7" ht="15">
      <c r="A276" s="111" t="s">
        <v>386</v>
      </c>
      <c r="B276" s="109">
        <v>5</v>
      </c>
      <c r="C276" s="113">
        <v>0.010596161880147373</v>
      </c>
      <c r="D276" s="109" t="s">
        <v>364</v>
      </c>
      <c r="E276" s="109" t="b">
        <v>0</v>
      </c>
      <c r="F276" s="109" t="b">
        <v>0</v>
      </c>
      <c r="G276" s="109" t="b">
        <v>0</v>
      </c>
    </row>
    <row r="277" spans="1:7" ht="15">
      <c r="A277" s="111" t="s">
        <v>385</v>
      </c>
      <c r="B277" s="109">
        <v>5</v>
      </c>
      <c r="C277" s="113">
        <v>0.010596161880147373</v>
      </c>
      <c r="D277" s="109" t="s">
        <v>364</v>
      </c>
      <c r="E277" s="109" t="b">
        <v>0</v>
      </c>
      <c r="F277" s="109" t="b">
        <v>0</v>
      </c>
      <c r="G277" s="109" t="b">
        <v>0</v>
      </c>
    </row>
    <row r="278" spans="1:7" ht="15">
      <c r="A278" s="111" t="s">
        <v>405</v>
      </c>
      <c r="B278" s="109">
        <v>5</v>
      </c>
      <c r="C278" s="113">
        <v>0.010596161880147373</v>
      </c>
      <c r="D278" s="109" t="s">
        <v>364</v>
      </c>
      <c r="E278" s="109" t="b">
        <v>0</v>
      </c>
      <c r="F278" s="109" t="b">
        <v>0</v>
      </c>
      <c r="G278" s="109" t="b">
        <v>0</v>
      </c>
    </row>
    <row r="279" spans="1:7" ht="15">
      <c r="A279" s="111" t="s">
        <v>412</v>
      </c>
      <c r="B279" s="109">
        <v>5</v>
      </c>
      <c r="C279" s="113">
        <v>0.010596161880147373</v>
      </c>
      <c r="D279" s="109" t="s">
        <v>364</v>
      </c>
      <c r="E279" s="109" t="b">
        <v>0</v>
      </c>
      <c r="F279" s="109" t="b">
        <v>0</v>
      </c>
      <c r="G279" s="109" t="b">
        <v>0</v>
      </c>
    </row>
    <row r="280" spans="1:7" ht="15">
      <c r="A280" s="111" t="s">
        <v>444</v>
      </c>
      <c r="B280" s="109">
        <v>4</v>
      </c>
      <c r="C280" s="113">
        <v>0.01602081592444089</v>
      </c>
      <c r="D280" s="109" t="s">
        <v>364</v>
      </c>
      <c r="E280" s="109" t="b">
        <v>0</v>
      </c>
      <c r="F280" s="109" t="b">
        <v>0</v>
      </c>
      <c r="G280" s="109" t="b">
        <v>0</v>
      </c>
    </row>
    <row r="281" spans="1:7" ht="15">
      <c r="A281" s="111" t="s">
        <v>448</v>
      </c>
      <c r="B281" s="109">
        <v>4</v>
      </c>
      <c r="C281" s="113">
        <v>0.01602081592444089</v>
      </c>
      <c r="D281" s="109" t="s">
        <v>364</v>
      </c>
      <c r="E281" s="109" t="b">
        <v>0</v>
      </c>
      <c r="F281" s="109" t="b">
        <v>0</v>
      </c>
      <c r="G281" s="109" t="b">
        <v>0</v>
      </c>
    </row>
    <row r="282" spans="1:7" ht="15">
      <c r="A282" s="111" t="s">
        <v>445</v>
      </c>
      <c r="B282" s="109">
        <v>4</v>
      </c>
      <c r="C282" s="113">
        <v>0.01602081592444089</v>
      </c>
      <c r="D282" s="109" t="s">
        <v>364</v>
      </c>
      <c r="E282" s="109" t="b">
        <v>0</v>
      </c>
      <c r="F282" s="109" t="b">
        <v>0</v>
      </c>
      <c r="G282" s="109" t="b">
        <v>0</v>
      </c>
    </row>
    <row r="283" spans="1:7" ht="15">
      <c r="A283" s="111" t="s">
        <v>439</v>
      </c>
      <c r="B283" s="109">
        <v>4</v>
      </c>
      <c r="C283" s="113">
        <v>0.01602081592444089</v>
      </c>
      <c r="D283" s="109" t="s">
        <v>364</v>
      </c>
      <c r="E283" s="109" t="b">
        <v>0</v>
      </c>
      <c r="F283" s="109" t="b">
        <v>0</v>
      </c>
      <c r="G283" s="109" t="b">
        <v>0</v>
      </c>
    </row>
    <row r="284" spans="1:7" ht="15">
      <c r="A284" s="111" t="s">
        <v>434</v>
      </c>
      <c r="B284" s="109">
        <v>4</v>
      </c>
      <c r="C284" s="113">
        <v>0.01602081592444089</v>
      </c>
      <c r="D284" s="109" t="s">
        <v>364</v>
      </c>
      <c r="E284" s="109" t="b">
        <v>0</v>
      </c>
      <c r="F284" s="109" t="b">
        <v>0</v>
      </c>
      <c r="G284" s="109" t="b">
        <v>0</v>
      </c>
    </row>
    <row r="285" spans="1:7" ht="15">
      <c r="A285" s="111" t="s">
        <v>436</v>
      </c>
      <c r="B285" s="109">
        <v>4</v>
      </c>
      <c r="C285" s="113">
        <v>0.01602081592444089</v>
      </c>
      <c r="D285" s="109" t="s">
        <v>364</v>
      </c>
      <c r="E285" s="109" t="b">
        <v>0</v>
      </c>
      <c r="F285" s="109" t="b">
        <v>0</v>
      </c>
      <c r="G285" s="109" t="b">
        <v>0</v>
      </c>
    </row>
    <row r="286" spans="1:7" ht="15">
      <c r="A286" s="111" t="s">
        <v>446</v>
      </c>
      <c r="B286" s="109">
        <v>4</v>
      </c>
      <c r="C286" s="113">
        <v>0.01602081592444089</v>
      </c>
      <c r="D286" s="109" t="s">
        <v>364</v>
      </c>
      <c r="E286" s="109" t="b">
        <v>0</v>
      </c>
      <c r="F286" s="109" t="b">
        <v>0</v>
      </c>
      <c r="G286" s="109" t="b">
        <v>0</v>
      </c>
    </row>
    <row r="287" spans="1:7" ht="15">
      <c r="A287" s="111" t="s">
        <v>419</v>
      </c>
      <c r="B287" s="109">
        <v>4</v>
      </c>
      <c r="C287" s="113">
        <v>0.01602081592444089</v>
      </c>
      <c r="D287" s="109" t="s">
        <v>364</v>
      </c>
      <c r="E287" s="109" t="b">
        <v>0</v>
      </c>
      <c r="F287" s="109" t="b">
        <v>0</v>
      </c>
      <c r="G287" s="109" t="b">
        <v>0</v>
      </c>
    </row>
    <row r="288" spans="1:7" ht="15">
      <c r="A288" s="111" t="s">
        <v>400</v>
      </c>
      <c r="B288" s="109">
        <v>3</v>
      </c>
      <c r="C288" s="113">
        <v>0.016295659275046035</v>
      </c>
      <c r="D288" s="109" t="s">
        <v>364</v>
      </c>
      <c r="E288" s="109" t="b">
        <v>0</v>
      </c>
      <c r="F288" s="109" t="b">
        <v>0</v>
      </c>
      <c r="G288" s="109" t="b">
        <v>0</v>
      </c>
    </row>
    <row r="289" spans="1:7" ht="15">
      <c r="A289" s="111" t="s">
        <v>389</v>
      </c>
      <c r="B289" s="109">
        <v>3</v>
      </c>
      <c r="C289" s="113">
        <v>0.00951194475296553</v>
      </c>
      <c r="D289" s="109" t="s">
        <v>364</v>
      </c>
      <c r="E289" s="109" t="b">
        <v>0</v>
      </c>
      <c r="F289" s="109" t="b">
        <v>0</v>
      </c>
      <c r="G289" s="109" t="b">
        <v>0</v>
      </c>
    </row>
    <row r="290" spans="1:7" ht="15">
      <c r="A290" s="111" t="s">
        <v>453</v>
      </c>
      <c r="B290" s="109">
        <v>3</v>
      </c>
      <c r="C290" s="113">
        <v>0.00951194475296553</v>
      </c>
      <c r="D290" s="109" t="s">
        <v>364</v>
      </c>
      <c r="E290" s="109" t="b">
        <v>0</v>
      </c>
      <c r="F290" s="109" t="b">
        <v>0</v>
      </c>
      <c r="G290" s="109" t="b">
        <v>0</v>
      </c>
    </row>
    <row r="291" spans="1:7" ht="15">
      <c r="A291" s="111" t="s">
        <v>433</v>
      </c>
      <c r="B291" s="109">
        <v>3</v>
      </c>
      <c r="C291" s="113">
        <v>0.00951194475296553</v>
      </c>
      <c r="D291" s="109" t="s">
        <v>364</v>
      </c>
      <c r="E291" s="109" t="b">
        <v>0</v>
      </c>
      <c r="F291" s="109" t="b">
        <v>0</v>
      </c>
      <c r="G291" s="109" t="b">
        <v>0</v>
      </c>
    </row>
    <row r="292" spans="1:7" ht="15">
      <c r="A292" s="111" t="s">
        <v>421</v>
      </c>
      <c r="B292" s="109">
        <v>3</v>
      </c>
      <c r="C292" s="113">
        <v>0.00951194475296553</v>
      </c>
      <c r="D292" s="109" t="s">
        <v>364</v>
      </c>
      <c r="E292" s="109" t="b">
        <v>0</v>
      </c>
      <c r="F292" s="109" t="b">
        <v>0</v>
      </c>
      <c r="G292" s="109" t="b">
        <v>0</v>
      </c>
    </row>
    <row r="293" spans="1:7" ht="15">
      <c r="A293" s="111" t="s">
        <v>437</v>
      </c>
      <c r="B293" s="109">
        <v>3</v>
      </c>
      <c r="C293" s="113">
        <v>0.00951194475296553</v>
      </c>
      <c r="D293" s="109" t="s">
        <v>364</v>
      </c>
      <c r="E293" s="109" t="b">
        <v>1</v>
      </c>
      <c r="F293" s="109" t="b">
        <v>0</v>
      </c>
      <c r="G293" s="109" t="b">
        <v>0</v>
      </c>
    </row>
    <row r="294" spans="1:7" ht="15">
      <c r="A294" s="111" t="s">
        <v>420</v>
      </c>
      <c r="B294" s="109">
        <v>3</v>
      </c>
      <c r="C294" s="113">
        <v>0.00951194475296553</v>
      </c>
      <c r="D294" s="109" t="s">
        <v>364</v>
      </c>
      <c r="E294" s="109" t="b">
        <v>0</v>
      </c>
      <c r="F294" s="109" t="b">
        <v>0</v>
      </c>
      <c r="G294" s="109" t="b">
        <v>0</v>
      </c>
    </row>
    <row r="295" spans="1:7" ht="15">
      <c r="A295" s="111" t="s">
        <v>422</v>
      </c>
      <c r="B295" s="109">
        <v>3</v>
      </c>
      <c r="C295" s="113">
        <v>0.00951194475296553</v>
      </c>
      <c r="D295" s="109" t="s">
        <v>364</v>
      </c>
      <c r="E295" s="109" t="b">
        <v>0</v>
      </c>
      <c r="F295" s="109" t="b">
        <v>1</v>
      </c>
      <c r="G295" s="109" t="b">
        <v>0</v>
      </c>
    </row>
    <row r="296" spans="1:7" ht="15">
      <c r="A296" s="111" t="s">
        <v>393</v>
      </c>
      <c r="B296" s="109">
        <v>3</v>
      </c>
      <c r="C296" s="113">
        <v>0.00951194475296553</v>
      </c>
      <c r="D296" s="109" t="s">
        <v>364</v>
      </c>
      <c r="E296" s="109" t="b">
        <v>0</v>
      </c>
      <c r="F296" s="109" t="b">
        <v>0</v>
      </c>
      <c r="G296" s="109" t="b">
        <v>0</v>
      </c>
    </row>
    <row r="297" spans="1:7" ht="15">
      <c r="A297" s="111" t="s">
        <v>468</v>
      </c>
      <c r="B297" s="109">
        <v>2</v>
      </c>
      <c r="C297" s="113">
        <v>0.008010407962220445</v>
      </c>
      <c r="D297" s="109" t="s">
        <v>364</v>
      </c>
      <c r="E297" s="109" t="b">
        <v>0</v>
      </c>
      <c r="F297" s="109" t="b">
        <v>1</v>
      </c>
      <c r="G297" s="109" t="b">
        <v>0</v>
      </c>
    </row>
    <row r="298" spans="1:7" ht="15">
      <c r="A298" s="111" t="s">
        <v>431</v>
      </c>
      <c r="B298" s="109">
        <v>2</v>
      </c>
      <c r="C298" s="113">
        <v>0.008010407962220445</v>
      </c>
      <c r="D298" s="109" t="s">
        <v>364</v>
      </c>
      <c r="E298" s="109" t="b">
        <v>0</v>
      </c>
      <c r="F298" s="109" t="b">
        <v>0</v>
      </c>
      <c r="G298" s="109" t="b">
        <v>0</v>
      </c>
    </row>
    <row r="299" spans="1:7" ht="15">
      <c r="A299" s="111" t="s">
        <v>417</v>
      </c>
      <c r="B299" s="109">
        <v>2</v>
      </c>
      <c r="C299" s="113">
        <v>0.008010407962220445</v>
      </c>
      <c r="D299" s="109" t="s">
        <v>364</v>
      </c>
      <c r="E299" s="109" t="b">
        <v>0</v>
      </c>
      <c r="F299" s="109" t="b">
        <v>0</v>
      </c>
      <c r="G299" s="109" t="b">
        <v>0</v>
      </c>
    </row>
    <row r="300" spans="1:7" ht="15">
      <c r="A300" s="111" t="s">
        <v>584</v>
      </c>
      <c r="B300" s="109">
        <v>2</v>
      </c>
      <c r="C300" s="113">
        <v>0.008010407962220445</v>
      </c>
      <c r="D300" s="109" t="s">
        <v>364</v>
      </c>
      <c r="E300" s="109" t="b">
        <v>1</v>
      </c>
      <c r="F300" s="109" t="b">
        <v>0</v>
      </c>
      <c r="G300" s="109" t="b">
        <v>0</v>
      </c>
    </row>
    <row r="301" spans="1:7" ht="15">
      <c r="A301" s="111" t="s">
        <v>443</v>
      </c>
      <c r="B301" s="109">
        <v>2</v>
      </c>
      <c r="C301" s="113">
        <v>0.008010407962220445</v>
      </c>
      <c r="D301" s="109" t="s">
        <v>364</v>
      </c>
      <c r="E301" s="109" t="b">
        <v>0</v>
      </c>
      <c r="F301" s="109" t="b">
        <v>0</v>
      </c>
      <c r="G301" s="109" t="b">
        <v>0</v>
      </c>
    </row>
    <row r="302" spans="1:7" ht="15">
      <c r="A302" s="111" t="s">
        <v>522</v>
      </c>
      <c r="B302" s="109">
        <v>2</v>
      </c>
      <c r="C302" s="113">
        <v>0.008010407962220445</v>
      </c>
      <c r="D302" s="109" t="s">
        <v>364</v>
      </c>
      <c r="E302" s="109" t="b">
        <v>0</v>
      </c>
      <c r="F302" s="109" t="b">
        <v>0</v>
      </c>
      <c r="G302" s="109" t="b">
        <v>0</v>
      </c>
    </row>
    <row r="303" spans="1:7" ht="15">
      <c r="A303" s="111" t="s">
        <v>572</v>
      </c>
      <c r="B303" s="109">
        <v>2</v>
      </c>
      <c r="C303" s="113">
        <v>0.008010407962220445</v>
      </c>
      <c r="D303" s="109" t="s">
        <v>364</v>
      </c>
      <c r="E303" s="109" t="b">
        <v>0</v>
      </c>
      <c r="F303" s="109" t="b">
        <v>0</v>
      </c>
      <c r="G303" s="109" t="b">
        <v>0</v>
      </c>
    </row>
    <row r="304" spans="1:7" ht="15">
      <c r="A304" s="111" t="s">
        <v>479</v>
      </c>
      <c r="B304" s="109">
        <v>2</v>
      </c>
      <c r="C304" s="113">
        <v>0.008010407962220445</v>
      </c>
      <c r="D304" s="109" t="s">
        <v>364</v>
      </c>
      <c r="E304" s="109" t="b">
        <v>1</v>
      </c>
      <c r="F304" s="109" t="b">
        <v>0</v>
      </c>
      <c r="G304" s="109" t="b">
        <v>0</v>
      </c>
    </row>
    <row r="305" spans="1:7" ht="15">
      <c r="A305" s="111" t="s">
        <v>469</v>
      </c>
      <c r="B305" s="109">
        <v>2</v>
      </c>
      <c r="C305" s="113">
        <v>0.008010407962220445</v>
      </c>
      <c r="D305" s="109" t="s">
        <v>364</v>
      </c>
      <c r="E305" s="109" t="b">
        <v>0</v>
      </c>
      <c r="F305" s="109" t="b">
        <v>0</v>
      </c>
      <c r="G305" s="109" t="b">
        <v>0</v>
      </c>
    </row>
    <row r="306" spans="1:7" ht="15">
      <c r="A306" s="111" t="s">
        <v>554</v>
      </c>
      <c r="B306" s="109">
        <v>2</v>
      </c>
      <c r="C306" s="113">
        <v>0.008010407962220445</v>
      </c>
      <c r="D306" s="109" t="s">
        <v>364</v>
      </c>
      <c r="E306" s="109" t="b">
        <v>0</v>
      </c>
      <c r="F306" s="109" t="b">
        <v>0</v>
      </c>
      <c r="G306" s="109" t="b">
        <v>0</v>
      </c>
    </row>
    <row r="307" spans="1:7" ht="15">
      <c r="A307" s="111" t="s">
        <v>583</v>
      </c>
      <c r="B307" s="109">
        <v>2</v>
      </c>
      <c r="C307" s="113">
        <v>0.008010407962220445</v>
      </c>
      <c r="D307" s="109" t="s">
        <v>364</v>
      </c>
      <c r="E307" s="109" t="b">
        <v>0</v>
      </c>
      <c r="F307" s="109" t="b">
        <v>0</v>
      </c>
      <c r="G307" s="109" t="b">
        <v>0</v>
      </c>
    </row>
    <row r="308" spans="1:7" ht="15">
      <c r="A308" s="111" t="s">
        <v>394</v>
      </c>
      <c r="B308" s="109">
        <v>2</v>
      </c>
      <c r="C308" s="113">
        <v>0.008010407962220445</v>
      </c>
      <c r="D308" s="109" t="s">
        <v>364</v>
      </c>
      <c r="E308" s="109" t="b">
        <v>0</v>
      </c>
      <c r="F308" s="109" t="b">
        <v>0</v>
      </c>
      <c r="G308" s="109" t="b">
        <v>0</v>
      </c>
    </row>
    <row r="309" spans="1:7" ht="15">
      <c r="A309" s="111" t="s">
        <v>503</v>
      </c>
      <c r="B309" s="109">
        <v>2</v>
      </c>
      <c r="C309" s="113">
        <v>0.008010407962220445</v>
      </c>
      <c r="D309" s="109" t="s">
        <v>364</v>
      </c>
      <c r="E309" s="109" t="b">
        <v>0</v>
      </c>
      <c r="F309" s="109" t="b">
        <v>0</v>
      </c>
      <c r="G309" s="109" t="b">
        <v>0</v>
      </c>
    </row>
    <row r="310" spans="1:7" ht="15">
      <c r="A310" s="111" t="s">
        <v>403</v>
      </c>
      <c r="B310" s="109">
        <v>2</v>
      </c>
      <c r="C310" s="113">
        <v>0.008010407962220445</v>
      </c>
      <c r="D310" s="109" t="s">
        <v>364</v>
      </c>
      <c r="E310" s="109" t="b">
        <v>0</v>
      </c>
      <c r="F310" s="109" t="b">
        <v>0</v>
      </c>
      <c r="G310" s="109" t="b">
        <v>0</v>
      </c>
    </row>
    <row r="311" spans="1:7" ht="15">
      <c r="A311" s="111" t="s">
        <v>580</v>
      </c>
      <c r="B311" s="109">
        <v>2</v>
      </c>
      <c r="C311" s="113">
        <v>0.008010407962220445</v>
      </c>
      <c r="D311" s="109" t="s">
        <v>364</v>
      </c>
      <c r="E311" s="109" t="b">
        <v>0</v>
      </c>
      <c r="F311" s="109" t="b">
        <v>0</v>
      </c>
      <c r="G311" s="109" t="b">
        <v>0</v>
      </c>
    </row>
    <row r="312" spans="1:7" ht="15">
      <c r="A312" s="111" t="s">
        <v>484</v>
      </c>
      <c r="B312" s="109">
        <v>2</v>
      </c>
      <c r="C312" s="113">
        <v>0.008010407962220445</v>
      </c>
      <c r="D312" s="109" t="s">
        <v>364</v>
      </c>
      <c r="E312" s="109" t="b">
        <v>0</v>
      </c>
      <c r="F312" s="109" t="b">
        <v>0</v>
      </c>
      <c r="G312" s="109" t="b">
        <v>0</v>
      </c>
    </row>
    <row r="313" spans="1:7" ht="15">
      <c r="A313" s="111" t="s">
        <v>505</v>
      </c>
      <c r="B313" s="109">
        <v>2</v>
      </c>
      <c r="C313" s="113">
        <v>0.008010407962220445</v>
      </c>
      <c r="D313" s="109" t="s">
        <v>364</v>
      </c>
      <c r="E313" s="109" t="b">
        <v>0</v>
      </c>
      <c r="F313" s="109" t="b">
        <v>0</v>
      </c>
      <c r="G313" s="109" t="b">
        <v>0</v>
      </c>
    </row>
    <row r="314" spans="1:7" ht="15">
      <c r="A314" s="111" t="s">
        <v>519</v>
      </c>
      <c r="B314" s="109">
        <v>2</v>
      </c>
      <c r="C314" s="113">
        <v>0.008010407962220445</v>
      </c>
      <c r="D314" s="109" t="s">
        <v>364</v>
      </c>
      <c r="E314" s="109" t="b">
        <v>0</v>
      </c>
      <c r="F314" s="109" t="b">
        <v>0</v>
      </c>
      <c r="G314" s="109" t="b">
        <v>0</v>
      </c>
    </row>
    <row r="315" spans="1:7" ht="15">
      <c r="A315" s="111" t="s">
        <v>483</v>
      </c>
      <c r="B315" s="109">
        <v>2</v>
      </c>
      <c r="C315" s="113">
        <v>0.008010407962220445</v>
      </c>
      <c r="D315" s="109" t="s">
        <v>364</v>
      </c>
      <c r="E315" s="109" t="b">
        <v>0</v>
      </c>
      <c r="F315" s="109" t="b">
        <v>0</v>
      </c>
      <c r="G315" s="109" t="b">
        <v>0</v>
      </c>
    </row>
    <row r="316" spans="1:7" ht="15">
      <c r="A316" s="111" t="s">
        <v>392</v>
      </c>
      <c r="B316" s="109">
        <v>8</v>
      </c>
      <c r="C316" s="113">
        <v>0.016409897264826293</v>
      </c>
      <c r="D316" s="109" t="s">
        <v>365</v>
      </c>
      <c r="E316" s="109" t="b">
        <v>0</v>
      </c>
      <c r="F316" s="109" t="b">
        <v>0</v>
      </c>
      <c r="G316" s="109" t="b">
        <v>0</v>
      </c>
    </row>
    <row r="317" spans="1:7" ht="15">
      <c r="A317" s="111" t="s">
        <v>389</v>
      </c>
      <c r="B317" s="109">
        <v>7</v>
      </c>
      <c r="C317" s="113">
        <v>0.0080048517902809</v>
      </c>
      <c r="D317" s="109" t="s">
        <v>365</v>
      </c>
      <c r="E317" s="109" t="b">
        <v>0</v>
      </c>
      <c r="F317" s="109" t="b">
        <v>0</v>
      </c>
      <c r="G317" s="109" t="b">
        <v>0</v>
      </c>
    </row>
    <row r="318" spans="1:7" ht="15">
      <c r="A318" s="111" t="s">
        <v>409</v>
      </c>
      <c r="B318" s="109">
        <v>6</v>
      </c>
      <c r="C318" s="113">
        <v>0.021617629000083058</v>
      </c>
      <c r="D318" s="109" t="s">
        <v>365</v>
      </c>
      <c r="E318" s="109" t="b">
        <v>0</v>
      </c>
      <c r="F318" s="109" t="b">
        <v>0</v>
      </c>
      <c r="G318" s="109" t="b">
        <v>0</v>
      </c>
    </row>
    <row r="319" spans="1:7" ht="15">
      <c r="A319" s="111" t="s">
        <v>426</v>
      </c>
      <c r="B319" s="109">
        <v>4</v>
      </c>
      <c r="C319" s="113">
        <v>0.008204948632413146</v>
      </c>
      <c r="D319" s="109" t="s">
        <v>365</v>
      </c>
      <c r="E319" s="109" t="b">
        <v>0</v>
      </c>
      <c r="F319" s="109" t="b">
        <v>1</v>
      </c>
      <c r="G319" s="109" t="b">
        <v>0</v>
      </c>
    </row>
    <row r="320" spans="1:7" ht="15">
      <c r="A320" s="111" t="s">
        <v>430</v>
      </c>
      <c r="B320" s="109">
        <v>4</v>
      </c>
      <c r="C320" s="113">
        <v>0.01078100505732655</v>
      </c>
      <c r="D320" s="109" t="s">
        <v>365</v>
      </c>
      <c r="E320" s="109" t="b">
        <v>0</v>
      </c>
      <c r="F320" s="109" t="b">
        <v>0</v>
      </c>
      <c r="G320" s="109" t="b">
        <v>0</v>
      </c>
    </row>
    <row r="321" spans="1:7" ht="15">
      <c r="A321" s="111" t="s">
        <v>432</v>
      </c>
      <c r="B321" s="109">
        <v>4</v>
      </c>
      <c r="C321" s="113">
        <v>0.008204948632413146</v>
      </c>
      <c r="D321" s="109" t="s">
        <v>365</v>
      </c>
      <c r="E321" s="109" t="b">
        <v>0</v>
      </c>
      <c r="F321" s="109" t="b">
        <v>0</v>
      </c>
      <c r="G321" s="109" t="b">
        <v>0</v>
      </c>
    </row>
    <row r="322" spans="1:7" ht="15">
      <c r="A322" s="111" t="s">
        <v>385</v>
      </c>
      <c r="B322" s="109">
        <v>4</v>
      </c>
      <c r="C322" s="113">
        <v>0.008204948632413146</v>
      </c>
      <c r="D322" s="109" t="s">
        <v>365</v>
      </c>
      <c r="E322" s="109" t="b">
        <v>0</v>
      </c>
      <c r="F322" s="109" t="b">
        <v>0</v>
      </c>
      <c r="G322" s="109" t="b">
        <v>0</v>
      </c>
    </row>
    <row r="323" spans="1:7" ht="15">
      <c r="A323" s="111" t="s">
        <v>386</v>
      </c>
      <c r="B323" s="109">
        <v>4</v>
      </c>
      <c r="C323" s="113">
        <v>0.008204948632413146</v>
      </c>
      <c r="D323" s="109" t="s">
        <v>365</v>
      </c>
      <c r="E323" s="109" t="b">
        <v>0</v>
      </c>
      <c r="F323" s="109" t="b">
        <v>0</v>
      </c>
      <c r="G323" s="109" t="b">
        <v>0</v>
      </c>
    </row>
    <row r="324" spans="1:7" ht="15">
      <c r="A324" s="111" t="s">
        <v>435</v>
      </c>
      <c r="B324" s="109">
        <v>4</v>
      </c>
      <c r="C324" s="113">
        <v>0.008204948632413146</v>
      </c>
      <c r="D324" s="109" t="s">
        <v>365</v>
      </c>
      <c r="E324" s="109" t="b">
        <v>0</v>
      </c>
      <c r="F324" s="109" t="b">
        <v>0</v>
      </c>
      <c r="G324" s="109" t="b">
        <v>0</v>
      </c>
    </row>
    <row r="325" spans="1:7" ht="15">
      <c r="A325" s="111" t="s">
        <v>438</v>
      </c>
      <c r="B325" s="109">
        <v>4</v>
      </c>
      <c r="C325" s="113">
        <v>0.01078100505732655</v>
      </c>
      <c r="D325" s="109" t="s">
        <v>365</v>
      </c>
      <c r="E325" s="109" t="b">
        <v>0</v>
      </c>
      <c r="F325" s="109" t="b">
        <v>0</v>
      </c>
      <c r="G325" s="109" t="b">
        <v>0</v>
      </c>
    </row>
    <row r="326" spans="1:7" ht="15">
      <c r="A326" s="111" t="s">
        <v>441</v>
      </c>
      <c r="B326" s="109">
        <v>4</v>
      </c>
      <c r="C326" s="113">
        <v>0.008204948632413146</v>
      </c>
      <c r="D326" s="109" t="s">
        <v>365</v>
      </c>
      <c r="E326" s="109" t="b">
        <v>0</v>
      </c>
      <c r="F326" s="109" t="b">
        <v>0</v>
      </c>
      <c r="G326" s="109" t="b">
        <v>0</v>
      </c>
    </row>
    <row r="327" spans="1:7" ht="15">
      <c r="A327" s="111" t="s">
        <v>442</v>
      </c>
      <c r="B327" s="109">
        <v>4</v>
      </c>
      <c r="C327" s="113">
        <v>0.008204948632413146</v>
      </c>
      <c r="D327" s="109" t="s">
        <v>365</v>
      </c>
      <c r="E327" s="109" t="b">
        <v>0</v>
      </c>
      <c r="F327" s="109" t="b">
        <v>0</v>
      </c>
      <c r="G327" s="109" t="b">
        <v>0</v>
      </c>
    </row>
    <row r="328" spans="1:7" ht="15">
      <c r="A328" s="111" t="s">
        <v>393</v>
      </c>
      <c r="B328" s="109">
        <v>4</v>
      </c>
      <c r="C328" s="113">
        <v>0.008204948632413146</v>
      </c>
      <c r="D328" s="109" t="s">
        <v>365</v>
      </c>
      <c r="E328" s="109" t="b">
        <v>0</v>
      </c>
      <c r="F328" s="109" t="b">
        <v>0</v>
      </c>
      <c r="G328" s="109" t="b">
        <v>0</v>
      </c>
    </row>
    <row r="329" spans="1:7" ht="15">
      <c r="A329" s="111" t="s">
        <v>447</v>
      </c>
      <c r="B329" s="109">
        <v>4</v>
      </c>
      <c r="C329" s="113">
        <v>0.008204948632413146</v>
      </c>
      <c r="D329" s="109" t="s">
        <v>365</v>
      </c>
      <c r="E329" s="109" t="b">
        <v>0</v>
      </c>
      <c r="F329" s="109" t="b">
        <v>0</v>
      </c>
      <c r="G329" s="109" t="b">
        <v>0</v>
      </c>
    </row>
    <row r="330" spans="1:7" ht="15">
      <c r="A330" s="111" t="s">
        <v>449</v>
      </c>
      <c r="B330" s="109">
        <v>4</v>
      </c>
      <c r="C330" s="113">
        <v>0.008204948632413146</v>
      </c>
      <c r="D330" s="109" t="s">
        <v>365</v>
      </c>
      <c r="E330" s="109" t="b">
        <v>0</v>
      </c>
      <c r="F330" s="109" t="b">
        <v>0</v>
      </c>
      <c r="G330" s="109" t="b">
        <v>0</v>
      </c>
    </row>
    <row r="331" spans="1:7" ht="15">
      <c r="A331" s="111" t="s">
        <v>452</v>
      </c>
      <c r="B331" s="109">
        <v>4</v>
      </c>
      <c r="C331" s="113">
        <v>0.008204948632413146</v>
      </c>
      <c r="D331" s="109" t="s">
        <v>365</v>
      </c>
      <c r="E331" s="109" t="b">
        <v>0</v>
      </c>
      <c r="F331" s="109" t="b">
        <v>0</v>
      </c>
      <c r="G331" s="109" t="b">
        <v>0</v>
      </c>
    </row>
    <row r="332" spans="1:7" ht="15">
      <c r="A332" s="111" t="s">
        <v>455</v>
      </c>
      <c r="B332" s="109">
        <v>4</v>
      </c>
      <c r="C332" s="113">
        <v>0.008204948632413146</v>
      </c>
      <c r="D332" s="109" t="s">
        <v>365</v>
      </c>
      <c r="E332" s="109" t="b">
        <v>0</v>
      </c>
      <c r="F332" s="109" t="b">
        <v>0</v>
      </c>
      <c r="G332" s="109" t="b">
        <v>0</v>
      </c>
    </row>
    <row r="333" spans="1:7" ht="15">
      <c r="A333" s="111" t="s">
        <v>414</v>
      </c>
      <c r="B333" s="109">
        <v>4</v>
      </c>
      <c r="C333" s="113">
        <v>0.008204948632413146</v>
      </c>
      <c r="D333" s="109" t="s">
        <v>365</v>
      </c>
      <c r="E333" s="109" t="b">
        <v>0</v>
      </c>
      <c r="F333" s="109" t="b">
        <v>0</v>
      </c>
      <c r="G333" s="109" t="b">
        <v>0</v>
      </c>
    </row>
    <row r="334" spans="1:7" ht="15">
      <c r="A334" s="111" t="s">
        <v>456</v>
      </c>
      <c r="B334" s="109">
        <v>4</v>
      </c>
      <c r="C334" s="113">
        <v>0.008204948632413146</v>
      </c>
      <c r="D334" s="109" t="s">
        <v>365</v>
      </c>
      <c r="E334" s="109" t="b">
        <v>0</v>
      </c>
      <c r="F334" s="109" t="b">
        <v>0</v>
      </c>
      <c r="G334" s="109" t="b">
        <v>0</v>
      </c>
    </row>
    <row r="335" spans="1:7" ht="15">
      <c r="A335" s="111" t="s">
        <v>457</v>
      </c>
      <c r="B335" s="109">
        <v>4</v>
      </c>
      <c r="C335" s="113">
        <v>0.008204948632413146</v>
      </c>
      <c r="D335" s="109" t="s">
        <v>365</v>
      </c>
      <c r="E335" s="109" t="b">
        <v>0</v>
      </c>
      <c r="F335" s="109" t="b">
        <v>0</v>
      </c>
      <c r="G335" s="109" t="b">
        <v>0</v>
      </c>
    </row>
    <row r="336" spans="1:7" ht="15">
      <c r="A336" s="111" t="s">
        <v>458</v>
      </c>
      <c r="B336" s="109">
        <v>3</v>
      </c>
      <c r="C336" s="113">
        <v>0.015463917525773196</v>
      </c>
      <c r="D336" s="109" t="s">
        <v>365</v>
      </c>
      <c r="E336" s="109" t="b">
        <v>0</v>
      </c>
      <c r="F336" s="109" t="b">
        <v>0</v>
      </c>
      <c r="G336" s="109" t="b">
        <v>0</v>
      </c>
    </row>
    <row r="337" spans="1:7" ht="15">
      <c r="A337" s="111" t="s">
        <v>388</v>
      </c>
      <c r="B337" s="109">
        <v>3</v>
      </c>
      <c r="C337" s="113">
        <v>0.008085753792994912</v>
      </c>
      <c r="D337" s="109" t="s">
        <v>365</v>
      </c>
      <c r="E337" s="109" t="b">
        <v>0</v>
      </c>
      <c r="F337" s="109" t="b">
        <v>0</v>
      </c>
      <c r="G337" s="109" t="b">
        <v>0</v>
      </c>
    </row>
    <row r="338" spans="1:7" ht="15">
      <c r="A338" s="111" t="s">
        <v>387</v>
      </c>
      <c r="B338" s="109">
        <v>3</v>
      </c>
      <c r="C338" s="113">
        <v>0.008085753792994912</v>
      </c>
      <c r="D338" s="109" t="s">
        <v>365</v>
      </c>
      <c r="E338" s="109" t="b">
        <v>0</v>
      </c>
      <c r="F338" s="109" t="b">
        <v>0</v>
      </c>
      <c r="G338" s="109" t="b">
        <v>0</v>
      </c>
    </row>
    <row r="339" spans="1:7" ht="15">
      <c r="A339" s="111" t="s">
        <v>466</v>
      </c>
      <c r="B339" s="109">
        <v>2</v>
      </c>
      <c r="C339" s="113">
        <v>0.007205876333361019</v>
      </c>
      <c r="D339" s="109" t="s">
        <v>365</v>
      </c>
      <c r="E339" s="109" t="b">
        <v>0</v>
      </c>
      <c r="F339" s="109" t="b">
        <v>0</v>
      </c>
      <c r="G339" s="109" t="b">
        <v>0</v>
      </c>
    </row>
    <row r="340" spans="1:7" ht="15">
      <c r="A340" s="111" t="s">
        <v>470</v>
      </c>
      <c r="B340" s="109">
        <v>2</v>
      </c>
      <c r="C340" s="113">
        <v>0.007205876333361019</v>
      </c>
      <c r="D340" s="109" t="s">
        <v>365</v>
      </c>
      <c r="E340" s="109" t="b">
        <v>0</v>
      </c>
      <c r="F340" s="109" t="b">
        <v>0</v>
      </c>
      <c r="G340" s="109" t="b">
        <v>0</v>
      </c>
    </row>
    <row r="341" spans="1:7" ht="15">
      <c r="A341" s="111" t="s">
        <v>471</v>
      </c>
      <c r="B341" s="109">
        <v>2</v>
      </c>
      <c r="C341" s="113">
        <v>0.007205876333361019</v>
      </c>
      <c r="D341" s="109" t="s">
        <v>365</v>
      </c>
      <c r="E341" s="109" t="b">
        <v>0</v>
      </c>
      <c r="F341" s="109" t="b">
        <v>0</v>
      </c>
      <c r="G341" s="109" t="b">
        <v>0</v>
      </c>
    </row>
    <row r="342" spans="1:7" ht="15">
      <c r="A342" s="111" t="s">
        <v>425</v>
      </c>
      <c r="B342" s="109">
        <v>2</v>
      </c>
      <c r="C342" s="113">
        <v>0.007205876333361019</v>
      </c>
      <c r="D342" s="109" t="s">
        <v>365</v>
      </c>
      <c r="E342" s="109" t="b">
        <v>0</v>
      </c>
      <c r="F342" s="109" t="b">
        <v>0</v>
      </c>
      <c r="G342" s="109" t="b">
        <v>0</v>
      </c>
    </row>
    <row r="343" spans="1:7" ht="15">
      <c r="A343" s="111" t="s">
        <v>474</v>
      </c>
      <c r="B343" s="109">
        <v>2</v>
      </c>
      <c r="C343" s="113">
        <v>0.007205876333361019</v>
      </c>
      <c r="D343" s="109" t="s">
        <v>365</v>
      </c>
      <c r="E343" s="109" t="b">
        <v>0</v>
      </c>
      <c r="F343" s="109" t="b">
        <v>0</v>
      </c>
      <c r="G343" s="109" t="b">
        <v>0</v>
      </c>
    </row>
    <row r="344" spans="1:7" ht="15">
      <c r="A344" s="111" t="s">
        <v>427</v>
      </c>
      <c r="B344" s="109">
        <v>2</v>
      </c>
      <c r="C344" s="113">
        <v>0.007205876333361019</v>
      </c>
      <c r="D344" s="109" t="s">
        <v>365</v>
      </c>
      <c r="E344" s="109" t="b">
        <v>0</v>
      </c>
      <c r="F344" s="109" t="b">
        <v>0</v>
      </c>
      <c r="G344" s="109" t="b">
        <v>0</v>
      </c>
    </row>
    <row r="345" spans="1:7" ht="15">
      <c r="A345" s="111" t="s">
        <v>482</v>
      </c>
      <c r="B345" s="109">
        <v>2</v>
      </c>
      <c r="C345" s="113">
        <v>0.007205876333361019</v>
      </c>
      <c r="D345" s="109" t="s">
        <v>365</v>
      </c>
      <c r="E345" s="109" t="b">
        <v>0</v>
      </c>
      <c r="F345" s="109" t="b">
        <v>0</v>
      </c>
      <c r="G345" s="109" t="b">
        <v>0</v>
      </c>
    </row>
    <row r="346" spans="1:7" ht="15">
      <c r="A346" s="111" t="s">
        <v>486</v>
      </c>
      <c r="B346" s="109">
        <v>2</v>
      </c>
      <c r="C346" s="113">
        <v>0.007205876333361019</v>
      </c>
      <c r="D346" s="109" t="s">
        <v>365</v>
      </c>
      <c r="E346" s="109" t="b">
        <v>0</v>
      </c>
      <c r="F346" s="109" t="b">
        <v>0</v>
      </c>
      <c r="G346" s="109" t="b">
        <v>0</v>
      </c>
    </row>
    <row r="347" spans="1:7" ht="15">
      <c r="A347" s="111" t="s">
        <v>488</v>
      </c>
      <c r="B347" s="109">
        <v>2</v>
      </c>
      <c r="C347" s="113">
        <v>0.007205876333361019</v>
      </c>
      <c r="D347" s="109" t="s">
        <v>365</v>
      </c>
      <c r="E347" s="109" t="b">
        <v>0</v>
      </c>
      <c r="F347" s="109" t="b">
        <v>0</v>
      </c>
      <c r="G347" s="109" t="b">
        <v>0</v>
      </c>
    </row>
    <row r="348" spans="1:7" ht="15">
      <c r="A348" s="111" t="s">
        <v>491</v>
      </c>
      <c r="B348" s="109">
        <v>2</v>
      </c>
      <c r="C348" s="113">
        <v>0.007205876333361019</v>
      </c>
      <c r="D348" s="109" t="s">
        <v>365</v>
      </c>
      <c r="E348" s="109" t="b">
        <v>0</v>
      </c>
      <c r="F348" s="109" t="b">
        <v>0</v>
      </c>
      <c r="G348" s="109" t="b">
        <v>0</v>
      </c>
    </row>
    <row r="349" spans="1:7" ht="15">
      <c r="A349" s="111" t="s">
        <v>495</v>
      </c>
      <c r="B349" s="109">
        <v>2</v>
      </c>
      <c r="C349" s="113">
        <v>0.007205876333361019</v>
      </c>
      <c r="D349" s="109" t="s">
        <v>365</v>
      </c>
      <c r="E349" s="109" t="b">
        <v>0</v>
      </c>
      <c r="F349" s="109" t="b">
        <v>0</v>
      </c>
      <c r="G349" s="109" t="b">
        <v>0</v>
      </c>
    </row>
    <row r="350" spans="1:7" ht="15">
      <c r="A350" s="111" t="s">
        <v>500</v>
      </c>
      <c r="B350" s="109">
        <v>2</v>
      </c>
      <c r="C350" s="113">
        <v>0.007205876333361019</v>
      </c>
      <c r="D350" s="109" t="s">
        <v>365</v>
      </c>
      <c r="E350" s="109" t="b">
        <v>0</v>
      </c>
      <c r="F350" s="109" t="b">
        <v>0</v>
      </c>
      <c r="G350" s="109" t="b">
        <v>0</v>
      </c>
    </row>
    <row r="351" spans="1:7" ht="15">
      <c r="A351" s="111" t="s">
        <v>502</v>
      </c>
      <c r="B351" s="109">
        <v>2</v>
      </c>
      <c r="C351" s="113">
        <v>0.007205876333361019</v>
      </c>
      <c r="D351" s="109" t="s">
        <v>365</v>
      </c>
      <c r="E351" s="109" t="b">
        <v>0</v>
      </c>
      <c r="F351" s="109" t="b">
        <v>0</v>
      </c>
      <c r="G351" s="109" t="b">
        <v>0</v>
      </c>
    </row>
    <row r="352" spans="1:7" ht="15">
      <c r="A352" s="111" t="s">
        <v>507</v>
      </c>
      <c r="B352" s="109">
        <v>2</v>
      </c>
      <c r="C352" s="113">
        <v>0.007205876333361019</v>
      </c>
      <c r="D352" s="109" t="s">
        <v>365</v>
      </c>
      <c r="E352" s="109" t="b">
        <v>0</v>
      </c>
      <c r="F352" s="109" t="b">
        <v>0</v>
      </c>
      <c r="G352" s="109" t="b">
        <v>0</v>
      </c>
    </row>
    <row r="353" spans="1:7" ht="15">
      <c r="A353" s="111" t="s">
        <v>510</v>
      </c>
      <c r="B353" s="109">
        <v>2</v>
      </c>
      <c r="C353" s="113">
        <v>0.007205876333361019</v>
      </c>
      <c r="D353" s="109" t="s">
        <v>365</v>
      </c>
      <c r="E353" s="109" t="b">
        <v>0</v>
      </c>
      <c r="F353" s="109" t="b">
        <v>0</v>
      </c>
      <c r="G353" s="109" t="b">
        <v>0</v>
      </c>
    </row>
    <row r="354" spans="1:7" ht="15">
      <c r="A354" s="111" t="s">
        <v>404</v>
      </c>
      <c r="B354" s="109">
        <v>2</v>
      </c>
      <c r="C354" s="113">
        <v>0.007205876333361019</v>
      </c>
      <c r="D354" s="109" t="s">
        <v>365</v>
      </c>
      <c r="E354" s="109" t="b">
        <v>0</v>
      </c>
      <c r="F354" s="109" t="b">
        <v>0</v>
      </c>
      <c r="G354" s="109" t="b">
        <v>0</v>
      </c>
    </row>
    <row r="355" spans="1:7" ht="15">
      <c r="A355" s="111" t="s">
        <v>513</v>
      </c>
      <c r="B355" s="109">
        <v>2</v>
      </c>
      <c r="C355" s="113">
        <v>0.007205876333361019</v>
      </c>
      <c r="D355" s="109" t="s">
        <v>365</v>
      </c>
      <c r="E355" s="109" t="b">
        <v>0</v>
      </c>
      <c r="F355" s="109" t="b">
        <v>0</v>
      </c>
      <c r="G355" s="109" t="b">
        <v>0</v>
      </c>
    </row>
    <row r="356" spans="1:7" ht="15">
      <c r="A356" s="111" t="s">
        <v>515</v>
      </c>
      <c r="B356" s="109">
        <v>2</v>
      </c>
      <c r="C356" s="113">
        <v>0.007205876333361019</v>
      </c>
      <c r="D356" s="109" t="s">
        <v>365</v>
      </c>
      <c r="E356" s="109" t="b">
        <v>0</v>
      </c>
      <c r="F356" s="109" t="b">
        <v>0</v>
      </c>
      <c r="G356" s="109" t="b">
        <v>0</v>
      </c>
    </row>
    <row r="357" spans="1:7" ht="15">
      <c r="A357" s="111" t="s">
        <v>516</v>
      </c>
      <c r="B357" s="109">
        <v>2</v>
      </c>
      <c r="C357" s="113">
        <v>0.007205876333361019</v>
      </c>
      <c r="D357" s="109" t="s">
        <v>365</v>
      </c>
      <c r="E357" s="109" t="b">
        <v>0</v>
      </c>
      <c r="F357" s="109" t="b">
        <v>0</v>
      </c>
      <c r="G357" s="109" t="b">
        <v>0</v>
      </c>
    </row>
    <row r="358" spans="1:7" ht="15">
      <c r="A358" s="111" t="s">
        <v>524</v>
      </c>
      <c r="B358" s="109">
        <v>2</v>
      </c>
      <c r="C358" s="113">
        <v>0.007205876333361019</v>
      </c>
      <c r="D358" s="109" t="s">
        <v>365</v>
      </c>
      <c r="E358" s="109" t="b">
        <v>0</v>
      </c>
      <c r="F358" s="109" t="b">
        <v>0</v>
      </c>
      <c r="G358" s="109" t="b">
        <v>0</v>
      </c>
    </row>
    <row r="359" spans="1:7" ht="15">
      <c r="A359" s="111" t="s">
        <v>526</v>
      </c>
      <c r="B359" s="109">
        <v>2</v>
      </c>
      <c r="C359" s="113">
        <v>0.007205876333361019</v>
      </c>
      <c r="D359" s="109" t="s">
        <v>365</v>
      </c>
      <c r="E359" s="109" t="b">
        <v>0</v>
      </c>
      <c r="F359" s="109" t="b">
        <v>0</v>
      </c>
      <c r="G359" s="109" t="b">
        <v>0</v>
      </c>
    </row>
    <row r="360" spans="1:7" ht="15">
      <c r="A360" s="111" t="s">
        <v>527</v>
      </c>
      <c r="B360" s="109">
        <v>2</v>
      </c>
      <c r="C360" s="113">
        <v>0.007205876333361019</v>
      </c>
      <c r="D360" s="109" t="s">
        <v>365</v>
      </c>
      <c r="E360" s="109" t="b">
        <v>0</v>
      </c>
      <c r="F360" s="109" t="b">
        <v>0</v>
      </c>
      <c r="G360" s="109" t="b">
        <v>0</v>
      </c>
    </row>
    <row r="361" spans="1:7" ht="15">
      <c r="A361" s="111" t="s">
        <v>531</v>
      </c>
      <c r="B361" s="109">
        <v>2</v>
      </c>
      <c r="C361" s="113">
        <v>0.007205876333361019</v>
      </c>
      <c r="D361" s="109" t="s">
        <v>365</v>
      </c>
      <c r="E361" s="109" t="b">
        <v>0</v>
      </c>
      <c r="F361" s="109" t="b">
        <v>0</v>
      </c>
      <c r="G361" s="109" t="b">
        <v>0</v>
      </c>
    </row>
    <row r="362" spans="1:7" ht="15">
      <c r="A362" s="111" t="s">
        <v>533</v>
      </c>
      <c r="B362" s="109">
        <v>2</v>
      </c>
      <c r="C362" s="113">
        <v>0.007205876333361019</v>
      </c>
      <c r="D362" s="109" t="s">
        <v>365</v>
      </c>
      <c r="E362" s="109" t="b">
        <v>0</v>
      </c>
      <c r="F362" s="109" t="b">
        <v>0</v>
      </c>
      <c r="G362" s="109" t="b">
        <v>0</v>
      </c>
    </row>
    <row r="363" spans="1:7" ht="15">
      <c r="A363" s="111" t="s">
        <v>537</v>
      </c>
      <c r="B363" s="109">
        <v>2</v>
      </c>
      <c r="C363" s="113">
        <v>0.007205876333361019</v>
      </c>
      <c r="D363" s="109" t="s">
        <v>365</v>
      </c>
      <c r="E363" s="109" t="b">
        <v>0</v>
      </c>
      <c r="F363" s="109" t="b">
        <v>0</v>
      </c>
      <c r="G363" s="109" t="b">
        <v>0</v>
      </c>
    </row>
    <row r="364" spans="1:7" ht="15">
      <c r="A364" s="111" t="s">
        <v>541</v>
      </c>
      <c r="B364" s="109">
        <v>2</v>
      </c>
      <c r="C364" s="113">
        <v>0.007205876333361019</v>
      </c>
      <c r="D364" s="109" t="s">
        <v>365</v>
      </c>
      <c r="E364" s="109" t="b">
        <v>0</v>
      </c>
      <c r="F364" s="109" t="b">
        <v>0</v>
      </c>
      <c r="G364" s="109" t="b">
        <v>0</v>
      </c>
    </row>
    <row r="365" spans="1:7" ht="15">
      <c r="A365" s="111" t="s">
        <v>407</v>
      </c>
      <c r="B365" s="109">
        <v>2</v>
      </c>
      <c r="C365" s="113">
        <v>0.007205876333361019</v>
      </c>
      <c r="D365" s="109" t="s">
        <v>365</v>
      </c>
      <c r="E365" s="109" t="b">
        <v>0</v>
      </c>
      <c r="F365" s="109" t="b">
        <v>0</v>
      </c>
      <c r="G365" s="109" t="b">
        <v>0</v>
      </c>
    </row>
    <row r="366" spans="1:7" ht="15">
      <c r="A366" s="111" t="s">
        <v>547</v>
      </c>
      <c r="B366" s="109">
        <v>2</v>
      </c>
      <c r="C366" s="113">
        <v>0.007205876333361019</v>
      </c>
      <c r="D366" s="109" t="s">
        <v>365</v>
      </c>
      <c r="E366" s="109" t="b">
        <v>1</v>
      </c>
      <c r="F366" s="109" t="b">
        <v>0</v>
      </c>
      <c r="G366" s="109" t="b">
        <v>0</v>
      </c>
    </row>
    <row r="367" spans="1:7" ht="15">
      <c r="A367" s="111" t="s">
        <v>557</v>
      </c>
      <c r="B367" s="109">
        <v>2</v>
      </c>
      <c r="C367" s="113">
        <v>0.007205876333361019</v>
      </c>
      <c r="D367" s="109" t="s">
        <v>365</v>
      </c>
      <c r="E367" s="109" t="b">
        <v>0</v>
      </c>
      <c r="F367" s="109" t="b">
        <v>0</v>
      </c>
      <c r="G367" s="109" t="b">
        <v>0</v>
      </c>
    </row>
    <row r="368" spans="1:7" ht="15">
      <c r="A368" s="111" t="s">
        <v>411</v>
      </c>
      <c r="B368" s="109">
        <v>2</v>
      </c>
      <c r="C368" s="113">
        <v>0.007205876333361019</v>
      </c>
      <c r="D368" s="109" t="s">
        <v>365</v>
      </c>
      <c r="E368" s="109" t="b">
        <v>0</v>
      </c>
      <c r="F368" s="109" t="b">
        <v>0</v>
      </c>
      <c r="G368" s="109" t="b">
        <v>0</v>
      </c>
    </row>
    <row r="369" spans="1:7" ht="15">
      <c r="A369" s="111" t="s">
        <v>558</v>
      </c>
      <c r="B369" s="109">
        <v>2</v>
      </c>
      <c r="C369" s="113">
        <v>0.007205876333361019</v>
      </c>
      <c r="D369" s="109" t="s">
        <v>365</v>
      </c>
      <c r="E369" s="109" t="b">
        <v>0</v>
      </c>
      <c r="F369" s="109" t="b">
        <v>0</v>
      </c>
      <c r="G369" s="109" t="b">
        <v>0</v>
      </c>
    </row>
    <row r="370" spans="1:7" ht="15">
      <c r="A370" s="111" t="s">
        <v>559</v>
      </c>
      <c r="B370" s="109">
        <v>2</v>
      </c>
      <c r="C370" s="113">
        <v>0.007205876333361019</v>
      </c>
      <c r="D370" s="109" t="s">
        <v>365</v>
      </c>
      <c r="E370" s="109" t="b">
        <v>0</v>
      </c>
      <c r="F370" s="109" t="b">
        <v>0</v>
      </c>
      <c r="G370" s="109" t="b">
        <v>0</v>
      </c>
    </row>
    <row r="371" spans="1:7" ht="15">
      <c r="A371" s="111" t="s">
        <v>562</v>
      </c>
      <c r="B371" s="109">
        <v>2</v>
      </c>
      <c r="C371" s="113">
        <v>0.007205876333361019</v>
      </c>
      <c r="D371" s="109" t="s">
        <v>365</v>
      </c>
      <c r="E371" s="109" t="b">
        <v>0</v>
      </c>
      <c r="F371" s="109" t="b">
        <v>0</v>
      </c>
      <c r="G371" s="109" t="b">
        <v>0</v>
      </c>
    </row>
    <row r="372" spans="1:7" ht="15">
      <c r="A372" s="111" t="s">
        <v>563</v>
      </c>
      <c r="B372" s="109">
        <v>2</v>
      </c>
      <c r="C372" s="113">
        <v>0.007205876333361019</v>
      </c>
      <c r="D372" s="109" t="s">
        <v>365</v>
      </c>
      <c r="E372" s="109" t="b">
        <v>0</v>
      </c>
      <c r="F372" s="109" t="b">
        <v>0</v>
      </c>
      <c r="G372" s="109" t="b">
        <v>0</v>
      </c>
    </row>
    <row r="373" spans="1:7" ht="15">
      <c r="A373" s="111" t="s">
        <v>564</v>
      </c>
      <c r="B373" s="109">
        <v>2</v>
      </c>
      <c r="C373" s="113">
        <v>0.007205876333361019</v>
      </c>
      <c r="D373" s="109" t="s">
        <v>365</v>
      </c>
      <c r="E373" s="109" t="b">
        <v>0</v>
      </c>
      <c r="F373" s="109" t="b">
        <v>0</v>
      </c>
      <c r="G373" s="109" t="b">
        <v>0</v>
      </c>
    </row>
    <row r="374" spans="1:7" ht="15">
      <c r="A374" s="111" t="s">
        <v>565</v>
      </c>
      <c r="B374" s="109">
        <v>2</v>
      </c>
      <c r="C374" s="113">
        <v>0.007205876333361019</v>
      </c>
      <c r="D374" s="109" t="s">
        <v>365</v>
      </c>
      <c r="E374" s="109" t="b">
        <v>0</v>
      </c>
      <c r="F374" s="109" t="b">
        <v>0</v>
      </c>
      <c r="G374" s="109" t="b">
        <v>0</v>
      </c>
    </row>
    <row r="375" spans="1:7" ht="15">
      <c r="A375" s="111" t="s">
        <v>568</v>
      </c>
      <c r="B375" s="109">
        <v>2</v>
      </c>
      <c r="C375" s="113">
        <v>0.007205876333361019</v>
      </c>
      <c r="D375" s="109" t="s">
        <v>365</v>
      </c>
      <c r="E375" s="109" t="b">
        <v>1</v>
      </c>
      <c r="F375" s="109" t="b">
        <v>0</v>
      </c>
      <c r="G375" s="109" t="b">
        <v>0</v>
      </c>
    </row>
    <row r="376" spans="1:7" ht="15">
      <c r="A376" s="111" t="s">
        <v>578</v>
      </c>
      <c r="B376" s="109">
        <v>2</v>
      </c>
      <c r="C376" s="113">
        <v>0.007205876333361019</v>
      </c>
      <c r="D376" s="109" t="s">
        <v>365</v>
      </c>
      <c r="E376" s="109" t="b">
        <v>0</v>
      </c>
      <c r="F376" s="109" t="b">
        <v>0</v>
      </c>
      <c r="G376" s="109" t="b">
        <v>0</v>
      </c>
    </row>
    <row r="377" spans="1:7" ht="15">
      <c r="A377" s="111" t="s">
        <v>579</v>
      </c>
      <c r="B377" s="109">
        <v>2</v>
      </c>
      <c r="C377" s="113">
        <v>0.007205876333361019</v>
      </c>
      <c r="D377" s="109" t="s">
        <v>365</v>
      </c>
      <c r="E377" s="109" t="b">
        <v>0</v>
      </c>
      <c r="F377" s="109" t="b">
        <v>0</v>
      </c>
      <c r="G377" s="109" t="b">
        <v>0</v>
      </c>
    </row>
    <row r="378" spans="1:7" ht="15">
      <c r="A378" s="111" t="s">
        <v>585</v>
      </c>
      <c r="B378" s="109">
        <v>2</v>
      </c>
      <c r="C378" s="113">
        <v>0.007205876333361019</v>
      </c>
      <c r="D378" s="109" t="s">
        <v>365</v>
      </c>
      <c r="E378" s="109" t="b">
        <v>0</v>
      </c>
      <c r="F378" s="109" t="b">
        <v>1</v>
      </c>
      <c r="G378" s="109" t="b">
        <v>0</v>
      </c>
    </row>
    <row r="379" spans="1:7" ht="15">
      <c r="A379" s="111" t="s">
        <v>586</v>
      </c>
      <c r="B379" s="109">
        <v>2</v>
      </c>
      <c r="C379" s="113">
        <v>0.007205876333361019</v>
      </c>
      <c r="D379" s="109" t="s">
        <v>365</v>
      </c>
      <c r="E379" s="109" t="b">
        <v>0</v>
      </c>
      <c r="F379" s="109" t="b">
        <v>0</v>
      </c>
      <c r="G379" s="109" t="b">
        <v>0</v>
      </c>
    </row>
    <row r="380" spans="1:7" ht="15">
      <c r="A380" s="111" t="s">
        <v>386</v>
      </c>
      <c r="B380" s="109">
        <v>6</v>
      </c>
      <c r="C380" s="113">
        <v>0.00943346030655435</v>
      </c>
      <c r="D380" s="109" t="s">
        <v>366</v>
      </c>
      <c r="E380" s="109" t="b">
        <v>0</v>
      </c>
      <c r="F380" s="109" t="b">
        <v>0</v>
      </c>
      <c r="G380" s="109" t="b">
        <v>0</v>
      </c>
    </row>
    <row r="381" spans="1:7" ht="15">
      <c r="A381" s="111" t="s">
        <v>385</v>
      </c>
      <c r="B381" s="109">
        <v>6</v>
      </c>
      <c r="C381" s="113">
        <v>0.00943346030655435</v>
      </c>
      <c r="D381" s="109" t="s">
        <v>366</v>
      </c>
      <c r="E381" s="109" t="b">
        <v>0</v>
      </c>
      <c r="F381" s="109" t="b">
        <v>0</v>
      </c>
      <c r="G381" s="109" t="b">
        <v>0</v>
      </c>
    </row>
    <row r="382" spans="1:7" ht="15">
      <c r="A382" s="111" t="s">
        <v>451</v>
      </c>
      <c r="B382" s="109">
        <v>4</v>
      </c>
      <c r="C382" s="113">
        <v>0.017040044811416515</v>
      </c>
      <c r="D382" s="109" t="s">
        <v>366</v>
      </c>
      <c r="E382" s="109" t="b">
        <v>0</v>
      </c>
      <c r="F382" s="109" t="b">
        <v>1</v>
      </c>
      <c r="G382" s="109" t="b">
        <v>0</v>
      </c>
    </row>
    <row r="383" spans="1:7" ht="15">
      <c r="A383" s="111" t="s">
        <v>407</v>
      </c>
      <c r="B383" s="109">
        <v>4</v>
      </c>
      <c r="C383" s="113">
        <v>0.006288973537702901</v>
      </c>
      <c r="D383" s="109" t="s">
        <v>366</v>
      </c>
      <c r="E383" s="109" t="b">
        <v>0</v>
      </c>
      <c r="F383" s="109" t="b">
        <v>0</v>
      </c>
      <c r="G383" s="109" t="b">
        <v>0</v>
      </c>
    </row>
    <row r="384" spans="1:7" ht="15">
      <c r="A384" s="111" t="s">
        <v>415</v>
      </c>
      <c r="B384" s="109">
        <v>4</v>
      </c>
      <c r="C384" s="113">
        <v>0.017040044811416515</v>
      </c>
      <c r="D384" s="109" t="s">
        <v>366</v>
      </c>
      <c r="E384" s="109" t="b">
        <v>0</v>
      </c>
      <c r="F384" s="109" t="b">
        <v>0</v>
      </c>
      <c r="G384" s="109" t="b">
        <v>0</v>
      </c>
    </row>
    <row r="385" spans="1:7" ht="15">
      <c r="A385" s="111" t="s">
        <v>517</v>
      </c>
      <c r="B385" s="109">
        <v>2</v>
      </c>
      <c r="C385" s="113">
        <v>0.008520022405708257</v>
      </c>
      <c r="D385" s="109" t="s">
        <v>366</v>
      </c>
      <c r="E385" s="109" t="b">
        <v>0</v>
      </c>
      <c r="F385" s="109" t="b">
        <v>0</v>
      </c>
      <c r="G385" s="109" t="b">
        <v>0</v>
      </c>
    </row>
    <row r="386" spans="1:7" ht="15">
      <c r="A386" s="111" t="s">
        <v>560</v>
      </c>
      <c r="B386" s="109">
        <v>2</v>
      </c>
      <c r="C386" s="113">
        <v>0.008520022405708257</v>
      </c>
      <c r="D386" s="109" t="s">
        <v>366</v>
      </c>
      <c r="E386" s="109" t="b">
        <v>0</v>
      </c>
      <c r="F386" s="109" t="b">
        <v>0</v>
      </c>
      <c r="G386" s="109" t="b">
        <v>0</v>
      </c>
    </row>
    <row r="387" spans="1:7" ht="15">
      <c r="A387" s="111" t="s">
        <v>506</v>
      </c>
      <c r="B387" s="109">
        <v>2</v>
      </c>
      <c r="C387" s="113">
        <v>0.008520022405708257</v>
      </c>
      <c r="D387" s="109" t="s">
        <v>366</v>
      </c>
      <c r="E387" s="109" t="b">
        <v>0</v>
      </c>
      <c r="F387" s="109" t="b">
        <v>0</v>
      </c>
      <c r="G387" s="109" t="b">
        <v>0</v>
      </c>
    </row>
    <row r="388" spans="1:7" ht="15">
      <c r="A388" s="111" t="s">
        <v>417</v>
      </c>
      <c r="B388" s="109">
        <v>2</v>
      </c>
      <c r="C388" s="113">
        <v>0.008520022405708257</v>
      </c>
      <c r="D388" s="109" t="s">
        <v>366</v>
      </c>
      <c r="E388" s="109" t="b">
        <v>0</v>
      </c>
      <c r="F388" s="109" t="b">
        <v>0</v>
      </c>
      <c r="G388" s="109" t="b">
        <v>0</v>
      </c>
    </row>
    <row r="389" spans="1:7" ht="15">
      <c r="A389" s="111" t="s">
        <v>555</v>
      </c>
      <c r="B389" s="109">
        <v>2</v>
      </c>
      <c r="C389" s="113">
        <v>0.008520022405708257</v>
      </c>
      <c r="D389" s="109" t="s">
        <v>366</v>
      </c>
      <c r="E389" s="109" t="b">
        <v>0</v>
      </c>
      <c r="F389" s="109" t="b">
        <v>0</v>
      </c>
      <c r="G389" s="109" t="b">
        <v>0</v>
      </c>
    </row>
    <row r="390" spans="1:7" ht="15">
      <c r="A390" s="111" t="s">
        <v>543</v>
      </c>
      <c r="B390" s="109">
        <v>2</v>
      </c>
      <c r="C390" s="113">
        <v>0.008520022405708257</v>
      </c>
      <c r="D390" s="109" t="s">
        <v>366</v>
      </c>
      <c r="E390" s="109" t="b">
        <v>0</v>
      </c>
      <c r="F390" s="109" t="b">
        <v>0</v>
      </c>
      <c r="G390" s="109" t="b">
        <v>0</v>
      </c>
    </row>
    <row r="391" spans="1:7" ht="15">
      <c r="A391" s="111" t="s">
        <v>390</v>
      </c>
      <c r="B391" s="109">
        <v>2</v>
      </c>
      <c r="C391" s="113">
        <v>0.013895558042565065</v>
      </c>
      <c r="D391" s="109" t="s">
        <v>366</v>
      </c>
      <c r="E391" s="109" t="b">
        <v>0</v>
      </c>
      <c r="F391" s="109" t="b">
        <v>0</v>
      </c>
      <c r="G391" s="109" t="b">
        <v>0</v>
      </c>
    </row>
    <row r="392" spans="1:7" ht="15">
      <c r="A392" s="111" t="s">
        <v>571</v>
      </c>
      <c r="B392" s="109">
        <v>2</v>
      </c>
      <c r="C392" s="113">
        <v>0.008520022405708257</v>
      </c>
      <c r="D392" s="109" t="s">
        <v>366</v>
      </c>
      <c r="E392" s="109" t="b">
        <v>0</v>
      </c>
      <c r="F392" s="109" t="b">
        <v>0</v>
      </c>
      <c r="G392" s="109" t="b">
        <v>0</v>
      </c>
    </row>
    <row r="393" spans="1:7" ht="15">
      <c r="A393" s="111" t="s">
        <v>427</v>
      </c>
      <c r="B393" s="109">
        <v>2</v>
      </c>
      <c r="C393" s="113">
        <v>0.008520022405708257</v>
      </c>
      <c r="D393" s="109" t="s">
        <v>366</v>
      </c>
      <c r="E393" s="109" t="b">
        <v>0</v>
      </c>
      <c r="F393" s="109" t="b">
        <v>0</v>
      </c>
      <c r="G393" s="109" t="b">
        <v>0</v>
      </c>
    </row>
    <row r="394" spans="1:7" ht="15">
      <c r="A394" s="111" t="s">
        <v>520</v>
      </c>
      <c r="B394" s="109">
        <v>2</v>
      </c>
      <c r="C394" s="113">
        <v>0.008520022405708257</v>
      </c>
      <c r="D394" s="109" t="s">
        <v>366</v>
      </c>
      <c r="E394" s="109" t="b">
        <v>0</v>
      </c>
      <c r="F394" s="109" t="b">
        <v>0</v>
      </c>
      <c r="G394" s="109" t="b">
        <v>0</v>
      </c>
    </row>
    <row r="395" spans="1:7" ht="15">
      <c r="A395" s="111" t="s">
        <v>481</v>
      </c>
      <c r="B395" s="109">
        <v>2</v>
      </c>
      <c r="C395" s="113">
        <v>0.008520022405708257</v>
      </c>
      <c r="D395" s="109" t="s">
        <v>366</v>
      </c>
      <c r="E395" s="109" t="b">
        <v>0</v>
      </c>
      <c r="F395" s="109" t="b">
        <v>0</v>
      </c>
      <c r="G395" s="109" t="b">
        <v>0</v>
      </c>
    </row>
    <row r="396" spans="1:7" ht="15">
      <c r="A396" s="111" t="s">
        <v>404</v>
      </c>
      <c r="B396" s="109">
        <v>2</v>
      </c>
      <c r="C396" s="113">
        <v>0.008520022405708257</v>
      </c>
      <c r="D396" s="109" t="s">
        <v>366</v>
      </c>
      <c r="E396" s="109" t="b">
        <v>0</v>
      </c>
      <c r="F396" s="109" t="b">
        <v>0</v>
      </c>
      <c r="G396" s="109" t="b">
        <v>0</v>
      </c>
    </row>
    <row r="397" spans="1:7" ht="15">
      <c r="A397" s="111" t="s">
        <v>476</v>
      </c>
      <c r="B397" s="109">
        <v>2</v>
      </c>
      <c r="C397" s="113">
        <v>0.008520022405708257</v>
      </c>
      <c r="D397" s="109" t="s">
        <v>366</v>
      </c>
      <c r="E397" s="109" t="b">
        <v>0</v>
      </c>
      <c r="F397" s="109" t="b">
        <v>0</v>
      </c>
      <c r="G397" s="109" t="b">
        <v>0</v>
      </c>
    </row>
    <row r="398" spans="1:7" ht="15">
      <c r="A398" s="111" t="s">
        <v>551</v>
      </c>
      <c r="B398" s="109">
        <v>2</v>
      </c>
      <c r="C398" s="113">
        <v>0.008520022405708257</v>
      </c>
      <c r="D398" s="109" t="s">
        <v>366</v>
      </c>
      <c r="E398" s="109" t="b">
        <v>0</v>
      </c>
      <c r="F398" s="109" t="b">
        <v>0</v>
      </c>
      <c r="G398" s="109" t="b">
        <v>0</v>
      </c>
    </row>
    <row r="399" spans="1:7" ht="15">
      <c r="A399" s="111" t="s">
        <v>494</v>
      </c>
      <c r="B399" s="109">
        <v>2</v>
      </c>
      <c r="C399" s="113">
        <v>0.008520022405708257</v>
      </c>
      <c r="D399" s="109" t="s">
        <v>366</v>
      </c>
      <c r="E399" s="109" t="b">
        <v>0</v>
      </c>
      <c r="F399" s="109" t="b">
        <v>0</v>
      </c>
      <c r="G399" s="109" t="b">
        <v>0</v>
      </c>
    </row>
    <row r="400" spans="1:7" ht="15">
      <c r="A400" s="111" t="s">
        <v>389</v>
      </c>
      <c r="B400" s="109">
        <v>2</v>
      </c>
      <c r="C400" s="113">
        <v>0.008520022405708257</v>
      </c>
      <c r="D400" s="109" t="s">
        <v>366</v>
      </c>
      <c r="E400" s="109" t="b">
        <v>0</v>
      </c>
      <c r="F400" s="109" t="b">
        <v>0</v>
      </c>
      <c r="G400" s="109" t="b">
        <v>0</v>
      </c>
    </row>
    <row r="401" spans="1:7" ht="15">
      <c r="A401" s="111" t="s">
        <v>511</v>
      </c>
      <c r="B401" s="109">
        <v>2</v>
      </c>
      <c r="C401" s="113">
        <v>0.008520022405708257</v>
      </c>
      <c r="D401" s="109" t="s">
        <v>366</v>
      </c>
      <c r="E401" s="109" t="b">
        <v>0</v>
      </c>
      <c r="F401" s="109" t="b">
        <v>0</v>
      </c>
      <c r="G401" s="109" t="b">
        <v>0</v>
      </c>
    </row>
    <row r="402" spans="1:7" ht="15">
      <c r="A402" s="111" t="s">
        <v>514</v>
      </c>
      <c r="B402" s="109">
        <v>2</v>
      </c>
      <c r="C402" s="113">
        <v>0.008520022405708257</v>
      </c>
      <c r="D402" s="109" t="s">
        <v>366</v>
      </c>
      <c r="E402" s="109" t="b">
        <v>0</v>
      </c>
      <c r="F402" s="109" t="b">
        <v>0</v>
      </c>
      <c r="G402" s="109" t="b">
        <v>0</v>
      </c>
    </row>
    <row r="403" spans="1:7" ht="15">
      <c r="A403" s="111" t="s">
        <v>411</v>
      </c>
      <c r="B403" s="109">
        <v>2</v>
      </c>
      <c r="C403" s="113">
        <v>0.008520022405708257</v>
      </c>
      <c r="D403" s="109" t="s">
        <v>366</v>
      </c>
      <c r="E403" s="109" t="b">
        <v>0</v>
      </c>
      <c r="F403" s="109" t="b">
        <v>0</v>
      </c>
      <c r="G403" s="109" t="b">
        <v>0</v>
      </c>
    </row>
    <row r="404" spans="1:7" ht="15">
      <c r="A404" s="111" t="s">
        <v>492</v>
      </c>
      <c r="B404" s="109">
        <v>2</v>
      </c>
      <c r="C404" s="113">
        <v>0.008520022405708257</v>
      </c>
      <c r="D404" s="109" t="s">
        <v>366</v>
      </c>
      <c r="E404" s="109" t="b">
        <v>0</v>
      </c>
      <c r="F404" s="109" t="b">
        <v>0</v>
      </c>
      <c r="G404" s="109" t="b">
        <v>0</v>
      </c>
    </row>
    <row r="405" spans="1:7" ht="15">
      <c r="A405" s="111" t="s">
        <v>428</v>
      </c>
      <c r="B405" s="109">
        <v>2</v>
      </c>
      <c r="C405" s="113">
        <v>0.008520022405708257</v>
      </c>
      <c r="D405" s="109" t="s">
        <v>366</v>
      </c>
      <c r="E405" s="109" t="b">
        <v>0</v>
      </c>
      <c r="F405" s="109" t="b">
        <v>0</v>
      </c>
      <c r="G405" s="109" t="b">
        <v>0</v>
      </c>
    </row>
    <row r="406" spans="1:7" ht="15">
      <c r="A406" s="111" t="s">
        <v>545</v>
      </c>
      <c r="B406" s="109">
        <v>2</v>
      </c>
      <c r="C406" s="113">
        <v>0.008520022405708257</v>
      </c>
      <c r="D406" s="109" t="s">
        <v>366</v>
      </c>
      <c r="E406" s="109" t="b">
        <v>0</v>
      </c>
      <c r="F406" s="109" t="b">
        <v>0</v>
      </c>
      <c r="G406" s="109" t="b">
        <v>0</v>
      </c>
    </row>
    <row r="407" spans="1:7" ht="15">
      <c r="A407" s="111" t="s">
        <v>403</v>
      </c>
      <c r="B407" s="109">
        <v>2</v>
      </c>
      <c r="C407" s="113">
        <v>0.008520022405708257</v>
      </c>
      <c r="D407" s="109" t="s">
        <v>366</v>
      </c>
      <c r="E407" s="109" t="b">
        <v>0</v>
      </c>
      <c r="F407" s="109" t="b">
        <v>0</v>
      </c>
      <c r="G407" s="109" t="b">
        <v>0</v>
      </c>
    </row>
    <row r="408" spans="1:7" ht="15">
      <c r="A408" s="111" t="s">
        <v>463</v>
      </c>
      <c r="B408" s="109">
        <v>2</v>
      </c>
      <c r="C408" s="113">
        <v>0.008520022405708257</v>
      </c>
      <c r="D408" s="109" t="s">
        <v>366</v>
      </c>
      <c r="E408" s="109" t="b">
        <v>0</v>
      </c>
      <c r="F408" s="109" t="b">
        <v>0</v>
      </c>
      <c r="G408" s="109" t="b">
        <v>0</v>
      </c>
    </row>
    <row r="409" spans="1:7" ht="15">
      <c r="A409" s="111" t="s">
        <v>538</v>
      </c>
      <c r="B409" s="109">
        <v>2</v>
      </c>
      <c r="C409" s="113">
        <v>0.008520022405708257</v>
      </c>
      <c r="D409" s="109" t="s">
        <v>366</v>
      </c>
      <c r="E409" s="109" t="b">
        <v>0</v>
      </c>
      <c r="F409" s="109" t="b">
        <v>0</v>
      </c>
      <c r="G409" s="109" t="b">
        <v>0</v>
      </c>
    </row>
    <row r="410" spans="1:7" ht="15">
      <c r="A410" s="111" t="s">
        <v>549</v>
      </c>
      <c r="B410" s="109">
        <v>2</v>
      </c>
      <c r="C410" s="113">
        <v>0.008520022405708257</v>
      </c>
      <c r="D410" s="109" t="s">
        <v>366</v>
      </c>
      <c r="E410" s="109" t="b">
        <v>0</v>
      </c>
      <c r="F410" s="109" t="b">
        <v>0</v>
      </c>
      <c r="G410" s="109" t="b">
        <v>0</v>
      </c>
    </row>
    <row r="411" spans="1:7" ht="15">
      <c r="A411" s="111" t="s">
        <v>535</v>
      </c>
      <c r="B411" s="109">
        <v>2</v>
      </c>
      <c r="C411" s="113">
        <v>0.008520022405708257</v>
      </c>
      <c r="D411" s="109" t="s">
        <v>366</v>
      </c>
      <c r="E411" s="109" t="b">
        <v>0</v>
      </c>
      <c r="F411" s="109" t="b">
        <v>0</v>
      </c>
      <c r="G411" s="109" t="b">
        <v>0</v>
      </c>
    </row>
    <row r="412" spans="1:7" ht="15">
      <c r="A412" s="111" t="s">
        <v>523</v>
      </c>
      <c r="B412" s="109">
        <v>2</v>
      </c>
      <c r="C412" s="113">
        <v>0.008520022405708257</v>
      </c>
      <c r="D412" s="109" t="s">
        <v>366</v>
      </c>
      <c r="E412" s="109" t="b">
        <v>0</v>
      </c>
      <c r="F412" s="109" t="b">
        <v>0</v>
      </c>
      <c r="G412" s="109" t="b">
        <v>0</v>
      </c>
    </row>
    <row r="413" spans="1:7" ht="15">
      <c r="A413" s="111" t="s">
        <v>478</v>
      </c>
      <c r="B413" s="109">
        <v>2</v>
      </c>
      <c r="C413" s="113">
        <v>0.008520022405708257</v>
      </c>
      <c r="D413" s="109" t="s">
        <v>366</v>
      </c>
      <c r="E413" s="109" t="b">
        <v>0</v>
      </c>
      <c r="F413" s="109" t="b">
        <v>1</v>
      </c>
      <c r="G413" s="109" t="b">
        <v>0</v>
      </c>
    </row>
    <row r="414" spans="1:7" ht="15">
      <c r="A414" s="111" t="s">
        <v>418</v>
      </c>
      <c r="B414" s="109">
        <v>2</v>
      </c>
      <c r="C414" s="113">
        <v>0.008520022405708257</v>
      </c>
      <c r="D414" s="109" t="s">
        <v>366</v>
      </c>
      <c r="E414" s="109" t="b">
        <v>0</v>
      </c>
      <c r="F414" s="109" t="b">
        <v>0</v>
      </c>
      <c r="G414" s="109" t="b">
        <v>0</v>
      </c>
    </row>
    <row r="415" spans="1:7" ht="15">
      <c r="A415" s="111" t="s">
        <v>542</v>
      </c>
      <c r="B415" s="109">
        <v>2</v>
      </c>
      <c r="C415" s="113">
        <v>0.008520022405708257</v>
      </c>
      <c r="D415" s="109" t="s">
        <v>366</v>
      </c>
      <c r="E415" s="109" t="b">
        <v>0</v>
      </c>
      <c r="F415" s="109" t="b">
        <v>0</v>
      </c>
      <c r="G415" s="109" t="b">
        <v>0</v>
      </c>
    </row>
    <row r="416" spans="1:7" ht="15">
      <c r="A416" s="111" t="s">
        <v>396</v>
      </c>
      <c r="B416" s="109">
        <v>6</v>
      </c>
      <c r="C416" s="113">
        <v>0.048727348000657665</v>
      </c>
      <c r="D416" s="109" t="s">
        <v>367</v>
      </c>
      <c r="E416" s="109" t="b">
        <v>0</v>
      </c>
      <c r="F416" s="109" t="b">
        <v>0</v>
      </c>
      <c r="G416" s="109" t="b">
        <v>0</v>
      </c>
    </row>
    <row r="417" spans="1:7" ht="15">
      <c r="A417" s="111" t="s">
        <v>408</v>
      </c>
      <c r="B417" s="109">
        <v>6</v>
      </c>
      <c r="C417" s="113">
        <v>0.048727348000657665</v>
      </c>
      <c r="D417" s="109" t="s">
        <v>367</v>
      </c>
      <c r="E417" s="109" t="b">
        <v>0</v>
      </c>
      <c r="F417" s="109" t="b">
        <v>0</v>
      </c>
      <c r="G417" s="109" t="b">
        <v>0</v>
      </c>
    </row>
    <row r="418" spans="1:7" ht="15">
      <c r="A418" s="111" t="s">
        <v>388</v>
      </c>
      <c r="B418" s="109">
        <v>5</v>
      </c>
      <c r="C418" s="113">
        <v>0</v>
      </c>
      <c r="D418" s="109" t="s">
        <v>367</v>
      </c>
      <c r="E418" s="109" t="b">
        <v>0</v>
      </c>
      <c r="F418" s="109" t="b">
        <v>0</v>
      </c>
      <c r="G418" s="109" t="b">
        <v>0</v>
      </c>
    </row>
    <row r="419" spans="1:7" ht="15">
      <c r="A419" s="111" t="s">
        <v>387</v>
      </c>
      <c r="B419" s="109">
        <v>5</v>
      </c>
      <c r="C419" s="113">
        <v>0</v>
      </c>
      <c r="D419" s="109" t="s">
        <v>367</v>
      </c>
      <c r="E419" s="109" t="b">
        <v>0</v>
      </c>
      <c r="F419" s="109" t="b">
        <v>0</v>
      </c>
      <c r="G419" s="109" t="b">
        <v>0</v>
      </c>
    </row>
    <row r="420" spans="1:7" ht="15">
      <c r="A420" s="111" t="s">
        <v>400</v>
      </c>
      <c r="B420" s="109">
        <v>3</v>
      </c>
      <c r="C420" s="113">
        <v>0.0427940818981236</v>
      </c>
      <c r="D420" s="109" t="s">
        <v>367</v>
      </c>
      <c r="E420" s="109" t="b">
        <v>0</v>
      </c>
      <c r="F420" s="109" t="b">
        <v>0</v>
      </c>
      <c r="G420" s="109" t="b">
        <v>0</v>
      </c>
    </row>
    <row r="421" spans="1:7" ht="15">
      <c r="A421" s="111" t="s">
        <v>577</v>
      </c>
      <c r="B421" s="109">
        <v>2</v>
      </c>
      <c r="C421" s="113">
        <v>0.016242449333552553</v>
      </c>
      <c r="D421" s="109" t="s">
        <v>367</v>
      </c>
      <c r="E421" s="109" t="b">
        <v>1</v>
      </c>
      <c r="F421" s="109" t="b">
        <v>0</v>
      </c>
      <c r="G421" s="109" t="b">
        <v>0</v>
      </c>
    </row>
    <row r="422" spans="1:7" ht="15">
      <c r="A422" s="111" t="s">
        <v>477</v>
      </c>
      <c r="B422" s="109">
        <v>2</v>
      </c>
      <c r="C422" s="113">
        <v>0.016242449333552553</v>
      </c>
      <c r="D422" s="109" t="s">
        <v>367</v>
      </c>
      <c r="E422" s="109" t="b">
        <v>1</v>
      </c>
      <c r="F422" s="109" t="b">
        <v>0</v>
      </c>
      <c r="G422" s="109" t="b">
        <v>0</v>
      </c>
    </row>
    <row r="423" spans="1:7" ht="15">
      <c r="A423" s="111" t="s">
        <v>480</v>
      </c>
      <c r="B423" s="109">
        <v>2</v>
      </c>
      <c r="C423" s="113">
        <v>0.016242449333552553</v>
      </c>
      <c r="D423" s="109" t="s">
        <v>367</v>
      </c>
      <c r="E423" s="109" t="b">
        <v>1</v>
      </c>
      <c r="F423" s="109" t="b">
        <v>0</v>
      </c>
      <c r="G423" s="109" t="b">
        <v>0</v>
      </c>
    </row>
    <row r="424" spans="1:7" ht="15">
      <c r="A424" s="111" t="s">
        <v>425</v>
      </c>
      <c r="B424" s="109">
        <v>2</v>
      </c>
      <c r="C424" s="113">
        <v>0.016242449333552553</v>
      </c>
      <c r="D424" s="109" t="s">
        <v>367</v>
      </c>
      <c r="E424" s="109" t="b">
        <v>0</v>
      </c>
      <c r="F424" s="109" t="b">
        <v>0</v>
      </c>
      <c r="G424" s="109" t="b">
        <v>0</v>
      </c>
    </row>
    <row r="425" spans="1:7" ht="15">
      <c r="A425" s="111" t="s">
        <v>493</v>
      </c>
      <c r="B425" s="109">
        <v>2</v>
      </c>
      <c r="C425" s="113">
        <v>0.016242449333552553</v>
      </c>
      <c r="D425" s="109" t="s">
        <v>367</v>
      </c>
      <c r="E425" s="109" t="b">
        <v>0</v>
      </c>
      <c r="F425" s="109" t="b">
        <v>0</v>
      </c>
      <c r="G425" s="109" t="b">
        <v>0</v>
      </c>
    </row>
    <row r="426" spans="1:7" ht="15">
      <c r="A426" s="111" t="s">
        <v>576</v>
      </c>
      <c r="B426" s="109">
        <v>2</v>
      </c>
      <c r="C426" s="113">
        <v>0.016242449333552553</v>
      </c>
      <c r="D426" s="109" t="s">
        <v>367</v>
      </c>
      <c r="E426" s="109" t="b">
        <v>0</v>
      </c>
      <c r="F426" s="109" t="b">
        <v>0</v>
      </c>
      <c r="G426" s="109" t="b">
        <v>0</v>
      </c>
    </row>
    <row r="427" spans="1:7" ht="15">
      <c r="A427" s="111" t="s">
        <v>512</v>
      </c>
      <c r="B427" s="109">
        <v>2</v>
      </c>
      <c r="C427" s="113">
        <v>0.016242449333552553</v>
      </c>
      <c r="D427" s="109" t="s">
        <v>367</v>
      </c>
      <c r="E427" s="109" t="b">
        <v>1</v>
      </c>
      <c r="F427" s="109" t="b">
        <v>0</v>
      </c>
      <c r="G427" s="109" t="b">
        <v>0</v>
      </c>
    </row>
    <row r="428" spans="1:7" ht="15">
      <c r="A428" s="111" t="s">
        <v>490</v>
      </c>
      <c r="B428" s="109">
        <v>2</v>
      </c>
      <c r="C428" s="113">
        <v>0.016242449333552553</v>
      </c>
      <c r="D428" s="109" t="s">
        <v>367</v>
      </c>
      <c r="E428" s="109" t="b">
        <v>0</v>
      </c>
      <c r="F428" s="109" t="b">
        <v>0</v>
      </c>
      <c r="G428" s="10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EA4140-ECE5-40CC-8D2D-7032ECDDDB78}">
  <dimension ref="A1:L44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596</v>
      </c>
      <c r="B1" s="7" t="s">
        <v>597</v>
      </c>
      <c r="C1" s="7" t="s">
        <v>587</v>
      </c>
      <c r="D1" s="7" t="s">
        <v>591</v>
      </c>
      <c r="E1" s="7" t="s">
        <v>598</v>
      </c>
      <c r="F1" s="7" t="s">
        <v>144</v>
      </c>
      <c r="G1" s="7" t="s">
        <v>599</v>
      </c>
      <c r="H1" s="7" t="s">
        <v>600</v>
      </c>
      <c r="I1" s="7" t="s">
        <v>601</v>
      </c>
      <c r="J1" s="7" t="s">
        <v>602</v>
      </c>
      <c r="K1" s="7" t="s">
        <v>603</v>
      </c>
      <c r="L1" s="7" t="s">
        <v>604</v>
      </c>
    </row>
    <row r="2" spans="1:12" ht="15">
      <c r="A2" s="109" t="s">
        <v>386</v>
      </c>
      <c r="B2" s="109" t="s">
        <v>385</v>
      </c>
      <c r="C2" s="109">
        <v>27</v>
      </c>
      <c r="D2" s="113">
        <v>0.012324088338094067</v>
      </c>
      <c r="E2" s="113">
        <v>1.3828838315729328</v>
      </c>
      <c r="F2" s="109" t="s">
        <v>592</v>
      </c>
      <c r="G2" s="109" t="b">
        <v>0</v>
      </c>
      <c r="H2" s="109" t="b">
        <v>0</v>
      </c>
      <c r="I2" s="109" t="b">
        <v>0</v>
      </c>
      <c r="J2" s="109" t="b">
        <v>0</v>
      </c>
      <c r="K2" s="109" t="b">
        <v>0</v>
      </c>
      <c r="L2" s="109" t="b">
        <v>0</v>
      </c>
    </row>
    <row r="3" spans="1:12" ht="15">
      <c r="A3" s="111" t="s">
        <v>388</v>
      </c>
      <c r="B3" s="109" t="s">
        <v>387</v>
      </c>
      <c r="C3" s="109">
        <v>13</v>
      </c>
      <c r="D3" s="113">
        <v>0.010535532151276795</v>
      </c>
      <c r="E3" s="113">
        <v>1.4733460880302467</v>
      </c>
      <c r="F3" s="109" t="s">
        <v>592</v>
      </c>
      <c r="G3" s="109" t="b">
        <v>0</v>
      </c>
      <c r="H3" s="109" t="b">
        <v>0</v>
      </c>
      <c r="I3" s="109" t="b">
        <v>0</v>
      </c>
      <c r="J3" s="109" t="b">
        <v>0</v>
      </c>
      <c r="K3" s="109" t="b">
        <v>0</v>
      </c>
      <c r="L3" s="109" t="b">
        <v>0</v>
      </c>
    </row>
    <row r="4" spans="1:12" ht="15">
      <c r="A4" s="111" t="s">
        <v>387</v>
      </c>
      <c r="B4" s="109" t="s">
        <v>391</v>
      </c>
      <c r="C4" s="109">
        <v>8</v>
      </c>
      <c r="D4" s="113">
        <v>0.008893157147241641</v>
      </c>
      <c r="E4" s="113">
        <v>1.5354939947790913</v>
      </c>
      <c r="F4" s="109" t="s">
        <v>592</v>
      </c>
      <c r="G4" s="109" t="b">
        <v>0</v>
      </c>
      <c r="H4" s="109" t="b">
        <v>0</v>
      </c>
      <c r="I4" s="109" t="b">
        <v>0</v>
      </c>
      <c r="J4" s="109" t="b">
        <v>0</v>
      </c>
      <c r="K4" s="109" t="b">
        <v>0</v>
      </c>
      <c r="L4" s="109" t="b">
        <v>0</v>
      </c>
    </row>
    <row r="5" spans="1:12" ht="15">
      <c r="A5" s="111" t="s">
        <v>404</v>
      </c>
      <c r="B5" s="109" t="s">
        <v>386</v>
      </c>
      <c r="C5" s="109">
        <v>6</v>
      </c>
      <c r="D5" s="113">
        <v>0.007740771317073803</v>
      </c>
      <c r="E5" s="113">
        <v>1.4163075870598825</v>
      </c>
      <c r="F5" s="109" t="s">
        <v>592</v>
      </c>
      <c r="G5" s="109" t="b">
        <v>0</v>
      </c>
      <c r="H5" s="109" t="b">
        <v>0</v>
      </c>
      <c r="I5" s="109" t="b">
        <v>0</v>
      </c>
      <c r="J5" s="109" t="b">
        <v>0</v>
      </c>
      <c r="K5" s="109" t="b">
        <v>0</v>
      </c>
      <c r="L5" s="109" t="b">
        <v>0</v>
      </c>
    </row>
    <row r="6" spans="1:12" ht="15">
      <c r="A6" s="111" t="s">
        <v>390</v>
      </c>
      <c r="B6" s="109" t="s">
        <v>390</v>
      </c>
      <c r="C6" s="109">
        <v>6</v>
      </c>
      <c r="D6" s="113">
        <v>0.0092501249661225</v>
      </c>
      <c r="E6" s="113">
        <v>1.5923988461155638</v>
      </c>
      <c r="F6" s="109" t="s">
        <v>592</v>
      </c>
      <c r="G6" s="109" t="b">
        <v>0</v>
      </c>
      <c r="H6" s="109" t="b">
        <v>0</v>
      </c>
      <c r="I6" s="109" t="b">
        <v>0</v>
      </c>
      <c r="J6" s="109" t="b">
        <v>0</v>
      </c>
      <c r="K6" s="109" t="b">
        <v>0</v>
      </c>
      <c r="L6" s="109" t="b">
        <v>0</v>
      </c>
    </row>
    <row r="7" spans="1:12" ht="15">
      <c r="A7" s="111" t="s">
        <v>402</v>
      </c>
      <c r="B7" s="109" t="s">
        <v>401</v>
      </c>
      <c r="C7" s="109">
        <v>6</v>
      </c>
      <c r="D7" s="113">
        <v>0.011830382071813765</v>
      </c>
      <c r="E7" s="113">
        <v>2.0360963453482763</v>
      </c>
      <c r="F7" s="109" t="s">
        <v>592</v>
      </c>
      <c r="G7" s="109" t="b">
        <v>0</v>
      </c>
      <c r="H7" s="109" t="b">
        <v>0</v>
      </c>
      <c r="I7" s="109" t="b">
        <v>0</v>
      </c>
      <c r="J7" s="109" t="b">
        <v>0</v>
      </c>
      <c r="K7" s="109" t="b">
        <v>0</v>
      </c>
      <c r="L7" s="109" t="b">
        <v>0</v>
      </c>
    </row>
    <row r="8" spans="1:12" ht="15">
      <c r="A8" s="111" t="s">
        <v>401</v>
      </c>
      <c r="B8" s="109" t="s">
        <v>406</v>
      </c>
      <c r="C8" s="109">
        <v>6</v>
      </c>
      <c r="D8" s="113">
        <v>0.011830382071813765</v>
      </c>
      <c r="E8" s="113">
        <v>2.0360963453482763</v>
      </c>
      <c r="F8" s="109" t="s">
        <v>592</v>
      </c>
      <c r="G8" s="109" t="b">
        <v>0</v>
      </c>
      <c r="H8" s="109" t="b">
        <v>0</v>
      </c>
      <c r="I8" s="109" t="b">
        <v>0</v>
      </c>
      <c r="J8" s="109" t="b">
        <v>0</v>
      </c>
      <c r="K8" s="109" t="b">
        <v>0</v>
      </c>
      <c r="L8" s="109" t="b">
        <v>0</v>
      </c>
    </row>
    <row r="9" spans="1:12" ht="15">
      <c r="A9" s="111" t="s">
        <v>416</v>
      </c>
      <c r="B9" s="109" t="s">
        <v>402</v>
      </c>
      <c r="C9" s="109">
        <v>6</v>
      </c>
      <c r="D9" s="113">
        <v>0.011830382071813765</v>
      </c>
      <c r="E9" s="113">
        <v>2.0360963453482763</v>
      </c>
      <c r="F9" s="109" t="s">
        <v>592</v>
      </c>
      <c r="G9" s="109" t="b">
        <v>0</v>
      </c>
      <c r="H9" s="109" t="b">
        <v>0</v>
      </c>
      <c r="I9" s="109" t="b">
        <v>0</v>
      </c>
      <c r="J9" s="109" t="b">
        <v>0</v>
      </c>
      <c r="K9" s="109" t="b">
        <v>0</v>
      </c>
      <c r="L9" s="109" t="b">
        <v>0</v>
      </c>
    </row>
    <row r="10" spans="1:12" ht="15">
      <c r="A10" s="111" t="s">
        <v>398</v>
      </c>
      <c r="B10" s="109" t="s">
        <v>416</v>
      </c>
      <c r="C10" s="109">
        <v>6</v>
      </c>
      <c r="D10" s="113">
        <v>0.011830382071813765</v>
      </c>
      <c r="E10" s="113">
        <v>2.0360963453482763</v>
      </c>
      <c r="F10" s="109" t="s">
        <v>592</v>
      </c>
      <c r="G10" s="109" t="b">
        <v>0</v>
      </c>
      <c r="H10" s="109" t="b">
        <v>0</v>
      </c>
      <c r="I10" s="109" t="b">
        <v>0</v>
      </c>
      <c r="J10" s="109" t="b">
        <v>0</v>
      </c>
      <c r="K10" s="109" t="b">
        <v>0</v>
      </c>
      <c r="L10" s="109" t="b">
        <v>0</v>
      </c>
    </row>
    <row r="11" spans="1:12" ht="15">
      <c r="A11" s="111" t="s">
        <v>412</v>
      </c>
      <c r="B11" s="109" t="s">
        <v>405</v>
      </c>
      <c r="C11" s="109">
        <v>6</v>
      </c>
      <c r="D11" s="113">
        <v>0.007740771317073803</v>
      </c>
      <c r="E11" s="113">
        <v>2.0360963453482763</v>
      </c>
      <c r="F11" s="109" t="s">
        <v>592</v>
      </c>
      <c r="G11" s="109" t="b">
        <v>0</v>
      </c>
      <c r="H11" s="109" t="b">
        <v>0</v>
      </c>
      <c r="I11" s="109" t="b">
        <v>0</v>
      </c>
      <c r="J11" s="109" t="b">
        <v>0</v>
      </c>
      <c r="K11" s="109" t="b">
        <v>0</v>
      </c>
      <c r="L11" s="109" t="b">
        <v>0</v>
      </c>
    </row>
    <row r="12" spans="1:12" ht="15">
      <c r="A12" s="111" t="s">
        <v>385</v>
      </c>
      <c r="B12" s="109" t="s">
        <v>403</v>
      </c>
      <c r="C12" s="109">
        <v>6</v>
      </c>
      <c r="D12" s="113">
        <v>0.007740771317073803</v>
      </c>
      <c r="E12" s="113">
        <v>1.3992742477611022</v>
      </c>
      <c r="F12" s="109" t="s">
        <v>592</v>
      </c>
      <c r="G12" s="109" t="b">
        <v>0</v>
      </c>
      <c r="H12" s="109" t="b">
        <v>0</v>
      </c>
      <c r="I12" s="109" t="b">
        <v>0</v>
      </c>
      <c r="J12" s="109" t="b">
        <v>0</v>
      </c>
      <c r="K12" s="109" t="b">
        <v>0</v>
      </c>
      <c r="L12" s="109" t="b">
        <v>0</v>
      </c>
    </row>
    <row r="13" spans="1:12" ht="15">
      <c r="A13" s="111" t="s">
        <v>406</v>
      </c>
      <c r="B13" s="109" t="s">
        <v>410</v>
      </c>
      <c r="C13" s="109">
        <v>6</v>
      </c>
      <c r="D13" s="113">
        <v>0.011830382071813765</v>
      </c>
      <c r="E13" s="113">
        <v>2.0360963453482763</v>
      </c>
      <c r="F13" s="109" t="s">
        <v>592</v>
      </c>
      <c r="G13" s="109" t="b">
        <v>0</v>
      </c>
      <c r="H13" s="109" t="b">
        <v>0</v>
      </c>
      <c r="I13" s="109" t="b">
        <v>0</v>
      </c>
      <c r="J13" s="109" t="b">
        <v>0</v>
      </c>
      <c r="K13" s="109" t="b">
        <v>0</v>
      </c>
      <c r="L13" s="109" t="b">
        <v>0</v>
      </c>
    </row>
    <row r="14" spans="1:12" ht="15">
      <c r="A14" s="111" t="s">
        <v>385</v>
      </c>
      <c r="B14" s="109" t="s">
        <v>411</v>
      </c>
      <c r="C14" s="109">
        <v>6</v>
      </c>
      <c r="D14" s="113">
        <v>0.007740771317073803</v>
      </c>
      <c r="E14" s="113">
        <v>1.3992742477611022</v>
      </c>
      <c r="F14" s="109" t="s">
        <v>592</v>
      </c>
      <c r="G14" s="109" t="b">
        <v>0</v>
      </c>
      <c r="H14" s="109" t="b">
        <v>0</v>
      </c>
      <c r="I14" s="109" t="b">
        <v>0</v>
      </c>
      <c r="J14" s="109" t="b">
        <v>0</v>
      </c>
      <c r="K14" s="109" t="b">
        <v>0</v>
      </c>
      <c r="L14" s="109" t="b">
        <v>0</v>
      </c>
    </row>
    <row r="15" spans="1:12" ht="15">
      <c r="A15" s="111" t="s">
        <v>410</v>
      </c>
      <c r="B15" s="109" t="s">
        <v>397</v>
      </c>
      <c r="C15" s="109">
        <v>6</v>
      </c>
      <c r="D15" s="113">
        <v>0.011830382071813765</v>
      </c>
      <c r="E15" s="113">
        <v>2.0360963453482763</v>
      </c>
      <c r="F15" s="109" t="s">
        <v>592</v>
      </c>
      <c r="G15" s="109" t="b">
        <v>0</v>
      </c>
      <c r="H15" s="109" t="b">
        <v>0</v>
      </c>
      <c r="I15" s="109" t="b">
        <v>0</v>
      </c>
      <c r="J15" s="109" t="b">
        <v>0</v>
      </c>
      <c r="K15" s="109" t="b">
        <v>0</v>
      </c>
      <c r="L15" s="109" t="b">
        <v>0</v>
      </c>
    </row>
    <row r="16" spans="1:12" ht="15">
      <c r="A16" s="111" t="s">
        <v>397</v>
      </c>
      <c r="B16" s="109" t="s">
        <v>399</v>
      </c>
      <c r="C16" s="109">
        <v>6</v>
      </c>
      <c r="D16" s="113">
        <v>0.011830382071813765</v>
      </c>
      <c r="E16" s="113">
        <v>2.0360963453482763</v>
      </c>
      <c r="F16" s="109" t="s">
        <v>592</v>
      </c>
      <c r="G16" s="109" t="b">
        <v>0</v>
      </c>
      <c r="H16" s="109" t="b">
        <v>0</v>
      </c>
      <c r="I16" s="109" t="b">
        <v>0</v>
      </c>
      <c r="J16" s="109" t="b">
        <v>0</v>
      </c>
      <c r="K16" s="109" t="b">
        <v>0</v>
      </c>
      <c r="L16" s="109" t="b">
        <v>0</v>
      </c>
    </row>
    <row r="17" spans="1:12" ht="15">
      <c r="A17" s="111" t="s">
        <v>455</v>
      </c>
      <c r="B17" s="109" t="s">
        <v>392</v>
      </c>
      <c r="C17" s="109">
        <v>4</v>
      </c>
      <c r="D17" s="113">
        <v>0.006166749977415</v>
      </c>
      <c r="E17" s="113">
        <v>1.9111576087399766</v>
      </c>
      <c r="F17" s="109" t="s">
        <v>592</v>
      </c>
      <c r="G17" s="109" t="b">
        <v>0</v>
      </c>
      <c r="H17" s="109" t="b">
        <v>0</v>
      </c>
      <c r="I17" s="109" t="b">
        <v>0</v>
      </c>
      <c r="J17" s="109" t="b">
        <v>0</v>
      </c>
      <c r="K17" s="109" t="b">
        <v>0</v>
      </c>
      <c r="L17" s="109" t="b">
        <v>0</v>
      </c>
    </row>
    <row r="18" spans="1:12" ht="15">
      <c r="A18" s="111" t="s">
        <v>456</v>
      </c>
      <c r="B18" s="109" t="s">
        <v>455</v>
      </c>
      <c r="C18" s="109">
        <v>4</v>
      </c>
      <c r="D18" s="113">
        <v>0.006166749977415</v>
      </c>
      <c r="E18" s="113">
        <v>2.2121876044039577</v>
      </c>
      <c r="F18" s="109" t="s">
        <v>592</v>
      </c>
      <c r="G18" s="109" t="b">
        <v>0</v>
      </c>
      <c r="H18" s="109" t="b">
        <v>0</v>
      </c>
      <c r="I18" s="109" t="b">
        <v>0</v>
      </c>
      <c r="J18" s="109" t="b">
        <v>0</v>
      </c>
      <c r="K18" s="109" t="b">
        <v>0</v>
      </c>
      <c r="L18" s="109" t="b">
        <v>0</v>
      </c>
    </row>
    <row r="19" spans="1:12" ht="15">
      <c r="A19" s="111" t="s">
        <v>433</v>
      </c>
      <c r="B19" s="109" t="s">
        <v>412</v>
      </c>
      <c r="C19" s="109">
        <v>4</v>
      </c>
      <c r="D19" s="113">
        <v>0.006166749977415</v>
      </c>
      <c r="E19" s="113">
        <v>2.0360963453482763</v>
      </c>
      <c r="F19" s="109" t="s">
        <v>592</v>
      </c>
      <c r="G19" s="109" t="b">
        <v>0</v>
      </c>
      <c r="H19" s="109" t="b">
        <v>0</v>
      </c>
      <c r="I19" s="109" t="b">
        <v>0</v>
      </c>
      <c r="J19" s="109" t="b">
        <v>0</v>
      </c>
      <c r="K19" s="109" t="b">
        <v>0</v>
      </c>
      <c r="L19" s="109" t="b">
        <v>0</v>
      </c>
    </row>
    <row r="20" spans="1:12" ht="15">
      <c r="A20" s="111" t="s">
        <v>437</v>
      </c>
      <c r="B20" s="109" t="s">
        <v>433</v>
      </c>
      <c r="C20" s="109">
        <v>4</v>
      </c>
      <c r="D20" s="113">
        <v>0.006166749977415</v>
      </c>
      <c r="E20" s="113">
        <v>2.2121876044039577</v>
      </c>
      <c r="F20" s="109" t="s">
        <v>592</v>
      </c>
      <c r="G20" s="109" t="b">
        <v>1</v>
      </c>
      <c r="H20" s="109" t="b">
        <v>0</v>
      </c>
      <c r="I20" s="109" t="b">
        <v>0</v>
      </c>
      <c r="J20" s="109" t="b">
        <v>0</v>
      </c>
      <c r="K20" s="109" t="b">
        <v>0</v>
      </c>
      <c r="L20" s="109" t="b">
        <v>0</v>
      </c>
    </row>
    <row r="21" spans="1:12" ht="15">
      <c r="A21" s="111" t="s">
        <v>451</v>
      </c>
      <c r="B21" s="109" t="s">
        <v>415</v>
      </c>
      <c r="C21" s="109">
        <v>4</v>
      </c>
      <c r="D21" s="113">
        <v>0.007886921381209177</v>
      </c>
      <c r="E21" s="113">
        <v>2.0360963453482763</v>
      </c>
      <c r="F21" s="109" t="s">
        <v>592</v>
      </c>
      <c r="G21" s="109" t="b">
        <v>0</v>
      </c>
      <c r="H21" s="109" t="b">
        <v>1</v>
      </c>
      <c r="I21" s="109" t="b">
        <v>0</v>
      </c>
      <c r="J21" s="109" t="b">
        <v>0</v>
      </c>
      <c r="K21" s="109" t="b">
        <v>0</v>
      </c>
      <c r="L21" s="109" t="b">
        <v>0</v>
      </c>
    </row>
    <row r="22" spans="1:12" ht="15">
      <c r="A22" s="111" t="s">
        <v>452</v>
      </c>
      <c r="B22" s="109" t="s">
        <v>457</v>
      </c>
      <c r="C22" s="109">
        <v>4</v>
      </c>
      <c r="D22" s="113">
        <v>0.006166749977415</v>
      </c>
      <c r="E22" s="113">
        <v>2.2121876044039577</v>
      </c>
      <c r="F22" s="109" t="s">
        <v>592</v>
      </c>
      <c r="G22" s="109" t="b">
        <v>0</v>
      </c>
      <c r="H22" s="109" t="b">
        <v>0</v>
      </c>
      <c r="I22" s="109" t="b">
        <v>0</v>
      </c>
      <c r="J22" s="109" t="b">
        <v>0</v>
      </c>
      <c r="K22" s="109" t="b">
        <v>0</v>
      </c>
      <c r="L22" s="109" t="b">
        <v>0</v>
      </c>
    </row>
    <row r="23" spans="1:12" ht="15">
      <c r="A23" s="111" t="s">
        <v>439</v>
      </c>
      <c r="B23" s="109" t="s">
        <v>436</v>
      </c>
      <c r="C23" s="109">
        <v>4</v>
      </c>
      <c r="D23" s="113">
        <v>0.007886921381209177</v>
      </c>
      <c r="E23" s="113">
        <v>2.2121876044039577</v>
      </c>
      <c r="F23" s="109" t="s">
        <v>592</v>
      </c>
      <c r="G23" s="109" t="b">
        <v>0</v>
      </c>
      <c r="H23" s="109" t="b">
        <v>0</v>
      </c>
      <c r="I23" s="109" t="b">
        <v>0</v>
      </c>
      <c r="J23" s="109" t="b">
        <v>0</v>
      </c>
      <c r="K23" s="109" t="b">
        <v>0</v>
      </c>
      <c r="L23" s="109" t="b">
        <v>0</v>
      </c>
    </row>
    <row r="24" spans="1:12" ht="15">
      <c r="A24" s="111" t="s">
        <v>392</v>
      </c>
      <c r="B24" s="109" t="s">
        <v>447</v>
      </c>
      <c r="C24" s="109">
        <v>4</v>
      </c>
      <c r="D24" s="113">
        <v>0.006166749977415</v>
      </c>
      <c r="E24" s="113">
        <v>1.9111576087399766</v>
      </c>
      <c r="F24" s="109" t="s">
        <v>592</v>
      </c>
      <c r="G24" s="109" t="b">
        <v>0</v>
      </c>
      <c r="H24" s="109" t="b">
        <v>0</v>
      </c>
      <c r="I24" s="109" t="b">
        <v>0</v>
      </c>
      <c r="J24" s="109" t="b">
        <v>0</v>
      </c>
      <c r="K24" s="109" t="b">
        <v>0</v>
      </c>
      <c r="L24" s="109" t="b">
        <v>0</v>
      </c>
    </row>
    <row r="25" spans="1:12" ht="15">
      <c r="A25" s="111" t="s">
        <v>414</v>
      </c>
      <c r="B25" s="109" t="s">
        <v>442</v>
      </c>
      <c r="C25" s="109">
        <v>4</v>
      </c>
      <c r="D25" s="113">
        <v>0.006166749977415</v>
      </c>
      <c r="E25" s="113">
        <v>2.0360963453482763</v>
      </c>
      <c r="F25" s="109" t="s">
        <v>592</v>
      </c>
      <c r="G25" s="109" t="b">
        <v>0</v>
      </c>
      <c r="H25" s="109" t="b">
        <v>0</v>
      </c>
      <c r="I25" s="109" t="b">
        <v>0</v>
      </c>
      <c r="J25" s="109" t="b">
        <v>0</v>
      </c>
      <c r="K25" s="109" t="b">
        <v>0</v>
      </c>
      <c r="L25" s="109" t="b">
        <v>0</v>
      </c>
    </row>
    <row r="26" spans="1:12" ht="15">
      <c r="A26" s="111" t="s">
        <v>420</v>
      </c>
      <c r="B26" s="109" t="s">
        <v>387</v>
      </c>
      <c r="C26" s="109">
        <v>4</v>
      </c>
      <c r="D26" s="113">
        <v>0.006166749977415</v>
      </c>
      <c r="E26" s="113">
        <v>1.5354939947790913</v>
      </c>
      <c r="F26" s="109" t="s">
        <v>592</v>
      </c>
      <c r="G26" s="109" t="b">
        <v>0</v>
      </c>
      <c r="H26" s="109" t="b">
        <v>0</v>
      </c>
      <c r="I26" s="109" t="b">
        <v>0</v>
      </c>
      <c r="J26" s="109" t="b">
        <v>0</v>
      </c>
      <c r="K26" s="109" t="b">
        <v>0</v>
      </c>
      <c r="L26" s="109" t="b">
        <v>0</v>
      </c>
    </row>
    <row r="27" spans="1:12" ht="15">
      <c r="A27" s="111" t="s">
        <v>445</v>
      </c>
      <c r="B27" s="109" t="s">
        <v>448</v>
      </c>
      <c r="C27" s="109">
        <v>4</v>
      </c>
      <c r="D27" s="113">
        <v>0.007886921381209177</v>
      </c>
      <c r="E27" s="113">
        <v>2.2121876044039577</v>
      </c>
      <c r="F27" s="109" t="s">
        <v>592</v>
      </c>
      <c r="G27" s="109" t="b">
        <v>0</v>
      </c>
      <c r="H27" s="109" t="b">
        <v>0</v>
      </c>
      <c r="I27" s="109" t="b">
        <v>0</v>
      </c>
      <c r="J27" s="109" t="b">
        <v>0</v>
      </c>
      <c r="K27" s="109" t="b">
        <v>0</v>
      </c>
      <c r="L27" s="109" t="b">
        <v>0</v>
      </c>
    </row>
    <row r="28" spans="1:12" ht="15">
      <c r="A28" s="111" t="s">
        <v>413</v>
      </c>
      <c r="B28" s="109" t="s">
        <v>413</v>
      </c>
      <c r="C28" s="109">
        <v>4</v>
      </c>
      <c r="D28" s="113">
        <v>0.007886921381209177</v>
      </c>
      <c r="E28" s="113">
        <v>1.8600050862925952</v>
      </c>
      <c r="F28" s="109" t="s">
        <v>592</v>
      </c>
      <c r="G28" s="109" t="b">
        <v>0</v>
      </c>
      <c r="H28" s="109" t="b">
        <v>0</v>
      </c>
      <c r="I28" s="109" t="b">
        <v>0</v>
      </c>
      <c r="J28" s="109" t="b">
        <v>0</v>
      </c>
      <c r="K28" s="109" t="b">
        <v>0</v>
      </c>
      <c r="L28" s="109" t="b">
        <v>0</v>
      </c>
    </row>
    <row r="29" spans="1:12" ht="15">
      <c r="A29" s="111" t="s">
        <v>399</v>
      </c>
      <c r="B29" s="109" t="s">
        <v>398</v>
      </c>
      <c r="C29" s="109">
        <v>4</v>
      </c>
      <c r="D29" s="113">
        <v>0.007886921381209177</v>
      </c>
      <c r="E29" s="113">
        <v>1.8600050862925952</v>
      </c>
      <c r="F29" s="109" t="s">
        <v>592</v>
      </c>
      <c r="G29" s="109" t="b">
        <v>0</v>
      </c>
      <c r="H29" s="109" t="b">
        <v>0</v>
      </c>
      <c r="I29" s="109" t="b">
        <v>0</v>
      </c>
      <c r="J29" s="109" t="b">
        <v>0</v>
      </c>
      <c r="K29" s="109" t="b">
        <v>0</v>
      </c>
      <c r="L29" s="109" t="b">
        <v>0</v>
      </c>
    </row>
    <row r="30" spans="1:12" ht="15">
      <c r="A30" s="111" t="s">
        <v>446</v>
      </c>
      <c r="B30" s="109" t="s">
        <v>444</v>
      </c>
      <c r="C30" s="109">
        <v>4</v>
      </c>
      <c r="D30" s="113">
        <v>0.007886921381209177</v>
      </c>
      <c r="E30" s="113">
        <v>2.2121876044039577</v>
      </c>
      <c r="F30" s="109" t="s">
        <v>592</v>
      </c>
      <c r="G30" s="109" t="b">
        <v>0</v>
      </c>
      <c r="H30" s="109" t="b">
        <v>0</v>
      </c>
      <c r="I30" s="109" t="b">
        <v>0</v>
      </c>
      <c r="J30" s="109" t="b">
        <v>0</v>
      </c>
      <c r="K30" s="109" t="b">
        <v>0</v>
      </c>
      <c r="L30" s="109" t="b">
        <v>0</v>
      </c>
    </row>
    <row r="31" spans="1:12" ht="15">
      <c r="A31" s="111" t="s">
        <v>408</v>
      </c>
      <c r="B31" s="109" t="s">
        <v>408</v>
      </c>
      <c r="C31" s="109">
        <v>4</v>
      </c>
      <c r="D31" s="113">
        <v>0.007886921381209177</v>
      </c>
      <c r="E31" s="113">
        <v>1.8600050862925952</v>
      </c>
      <c r="F31" s="109" t="s">
        <v>592</v>
      </c>
      <c r="G31" s="109" t="b">
        <v>0</v>
      </c>
      <c r="H31" s="109" t="b">
        <v>0</v>
      </c>
      <c r="I31" s="109" t="b">
        <v>0</v>
      </c>
      <c r="J31" s="109" t="b">
        <v>0</v>
      </c>
      <c r="K31" s="109" t="b">
        <v>0</v>
      </c>
      <c r="L31" s="109" t="b">
        <v>0</v>
      </c>
    </row>
    <row r="32" spans="1:12" ht="15">
      <c r="A32" s="111" t="s">
        <v>400</v>
      </c>
      <c r="B32" s="109" t="s">
        <v>400</v>
      </c>
      <c r="C32" s="109">
        <v>4</v>
      </c>
      <c r="D32" s="113">
        <v>0.007886921381209177</v>
      </c>
      <c r="E32" s="113">
        <v>1.8600050862925952</v>
      </c>
      <c r="F32" s="109" t="s">
        <v>592</v>
      </c>
      <c r="G32" s="109" t="b">
        <v>0</v>
      </c>
      <c r="H32" s="109" t="b">
        <v>0</v>
      </c>
      <c r="I32" s="109" t="b">
        <v>0</v>
      </c>
      <c r="J32" s="109" t="b">
        <v>0</v>
      </c>
      <c r="K32" s="109" t="b">
        <v>0</v>
      </c>
      <c r="L32" s="109" t="b">
        <v>0</v>
      </c>
    </row>
    <row r="33" spans="1:12" ht="15">
      <c r="A33" s="111" t="s">
        <v>393</v>
      </c>
      <c r="B33" s="109" t="s">
        <v>422</v>
      </c>
      <c r="C33" s="109">
        <v>4</v>
      </c>
      <c r="D33" s="113">
        <v>0.006166749977415</v>
      </c>
      <c r="E33" s="113">
        <v>1.9111576087399766</v>
      </c>
      <c r="F33" s="109" t="s">
        <v>592</v>
      </c>
      <c r="G33" s="109" t="b">
        <v>0</v>
      </c>
      <c r="H33" s="109" t="b">
        <v>0</v>
      </c>
      <c r="I33" s="109" t="b">
        <v>0</v>
      </c>
      <c r="J33" s="109" t="b">
        <v>0</v>
      </c>
      <c r="K33" s="109" t="b">
        <v>1</v>
      </c>
      <c r="L33" s="109" t="b">
        <v>0</v>
      </c>
    </row>
    <row r="34" spans="1:12" ht="15">
      <c r="A34" s="111" t="s">
        <v>447</v>
      </c>
      <c r="B34" s="109" t="s">
        <v>393</v>
      </c>
      <c r="C34" s="109">
        <v>4</v>
      </c>
      <c r="D34" s="113">
        <v>0.006166749977415</v>
      </c>
      <c r="E34" s="113">
        <v>1.9111576087399766</v>
      </c>
      <c r="F34" s="109" t="s">
        <v>592</v>
      </c>
      <c r="G34" s="109" t="b">
        <v>0</v>
      </c>
      <c r="H34" s="109" t="b">
        <v>0</v>
      </c>
      <c r="I34" s="109" t="b">
        <v>0</v>
      </c>
      <c r="J34" s="109" t="b">
        <v>0</v>
      </c>
      <c r="K34" s="109" t="b">
        <v>0</v>
      </c>
      <c r="L34" s="109" t="b">
        <v>0</v>
      </c>
    </row>
    <row r="35" spans="1:12" ht="15">
      <c r="A35" s="111" t="s">
        <v>389</v>
      </c>
      <c r="B35" s="109" t="s">
        <v>392</v>
      </c>
      <c r="C35" s="109">
        <v>4</v>
      </c>
      <c r="D35" s="113">
        <v>0.006166749977415</v>
      </c>
      <c r="E35" s="113">
        <v>1.6101276130759954</v>
      </c>
      <c r="F35" s="109" t="s">
        <v>592</v>
      </c>
      <c r="G35" s="109" t="b">
        <v>0</v>
      </c>
      <c r="H35" s="109" t="b">
        <v>0</v>
      </c>
      <c r="I35" s="109" t="b">
        <v>0</v>
      </c>
      <c r="J35" s="109" t="b">
        <v>0</v>
      </c>
      <c r="K35" s="109" t="b">
        <v>0</v>
      </c>
      <c r="L35" s="109" t="b">
        <v>0</v>
      </c>
    </row>
    <row r="36" spans="1:12" ht="15">
      <c r="A36" s="111" t="s">
        <v>434</v>
      </c>
      <c r="B36" s="109" t="s">
        <v>419</v>
      </c>
      <c r="C36" s="109">
        <v>4</v>
      </c>
      <c r="D36" s="113">
        <v>0.007886921381209177</v>
      </c>
      <c r="E36" s="113">
        <v>2.2121876044039577</v>
      </c>
      <c r="F36" s="109" t="s">
        <v>592</v>
      </c>
      <c r="G36" s="109" t="b">
        <v>0</v>
      </c>
      <c r="H36" s="109" t="b">
        <v>0</v>
      </c>
      <c r="I36" s="109" t="b">
        <v>0</v>
      </c>
      <c r="J36" s="109" t="b">
        <v>0</v>
      </c>
      <c r="K36" s="109" t="b">
        <v>0</v>
      </c>
      <c r="L36" s="109" t="b">
        <v>0</v>
      </c>
    </row>
    <row r="37" spans="1:12" ht="15">
      <c r="A37" s="111" t="s">
        <v>457</v>
      </c>
      <c r="B37" s="109" t="s">
        <v>456</v>
      </c>
      <c r="C37" s="109">
        <v>4</v>
      </c>
      <c r="D37" s="113">
        <v>0.006166749977415</v>
      </c>
      <c r="E37" s="113">
        <v>2.2121876044039577</v>
      </c>
      <c r="F37" s="109" t="s">
        <v>592</v>
      </c>
      <c r="G37" s="109" t="b">
        <v>0</v>
      </c>
      <c r="H37" s="109" t="b">
        <v>0</v>
      </c>
      <c r="I37" s="109" t="b">
        <v>0</v>
      </c>
      <c r="J37" s="109" t="b">
        <v>0</v>
      </c>
      <c r="K37" s="109" t="b">
        <v>0</v>
      </c>
      <c r="L37" s="109" t="b">
        <v>0</v>
      </c>
    </row>
    <row r="38" spans="1:12" ht="15">
      <c r="A38" s="111" t="s">
        <v>444</v>
      </c>
      <c r="B38" s="109" t="s">
        <v>445</v>
      </c>
      <c r="C38" s="109">
        <v>4</v>
      </c>
      <c r="D38" s="113">
        <v>0.007886921381209177</v>
      </c>
      <c r="E38" s="113">
        <v>2.2121876044039577</v>
      </c>
      <c r="F38" s="109" t="s">
        <v>592</v>
      </c>
      <c r="G38" s="109" t="b">
        <v>0</v>
      </c>
      <c r="H38" s="109" t="b">
        <v>0</v>
      </c>
      <c r="I38" s="109" t="b">
        <v>0</v>
      </c>
      <c r="J38" s="109" t="b">
        <v>0</v>
      </c>
      <c r="K38" s="109" t="b">
        <v>0</v>
      </c>
      <c r="L38" s="109" t="b">
        <v>0</v>
      </c>
    </row>
    <row r="39" spans="1:12" ht="15">
      <c r="A39" s="111" t="s">
        <v>411</v>
      </c>
      <c r="B39" s="109" t="s">
        <v>407</v>
      </c>
      <c r="C39" s="109">
        <v>4</v>
      </c>
      <c r="D39" s="113">
        <v>0.006166749977415</v>
      </c>
      <c r="E39" s="113">
        <v>1.8600050862925952</v>
      </c>
      <c r="F39" s="109" t="s">
        <v>592</v>
      </c>
      <c r="G39" s="109" t="b">
        <v>0</v>
      </c>
      <c r="H39" s="109" t="b">
        <v>0</v>
      </c>
      <c r="I39" s="109" t="b">
        <v>0</v>
      </c>
      <c r="J39" s="109" t="b">
        <v>0</v>
      </c>
      <c r="K39" s="109" t="b">
        <v>0</v>
      </c>
      <c r="L39" s="109" t="b">
        <v>0</v>
      </c>
    </row>
    <row r="40" spans="1:12" ht="15">
      <c r="A40" s="111" t="s">
        <v>448</v>
      </c>
      <c r="B40" s="109" t="s">
        <v>439</v>
      </c>
      <c r="C40" s="109">
        <v>4</v>
      </c>
      <c r="D40" s="113">
        <v>0.007886921381209177</v>
      </c>
      <c r="E40" s="113">
        <v>2.2121876044039577</v>
      </c>
      <c r="F40" s="109" t="s">
        <v>592</v>
      </c>
      <c r="G40" s="109" t="b">
        <v>0</v>
      </c>
      <c r="H40" s="109" t="b">
        <v>0</v>
      </c>
      <c r="I40" s="109" t="b">
        <v>0</v>
      </c>
      <c r="J40" s="109" t="b">
        <v>0</v>
      </c>
      <c r="K40" s="109" t="b">
        <v>0</v>
      </c>
      <c r="L40" s="109" t="b">
        <v>0</v>
      </c>
    </row>
    <row r="41" spans="1:12" ht="15">
      <c r="A41" s="111" t="s">
        <v>409</v>
      </c>
      <c r="B41" s="109" t="s">
        <v>409</v>
      </c>
      <c r="C41" s="109">
        <v>4</v>
      </c>
      <c r="D41" s="113">
        <v>0.007886921381209177</v>
      </c>
      <c r="E41" s="113">
        <v>1.8600050862925952</v>
      </c>
      <c r="F41" s="109" t="s">
        <v>592</v>
      </c>
      <c r="G41" s="109" t="b">
        <v>0</v>
      </c>
      <c r="H41" s="109" t="b">
        <v>0</v>
      </c>
      <c r="I41" s="109" t="b">
        <v>0</v>
      </c>
      <c r="J41" s="109" t="b">
        <v>0</v>
      </c>
      <c r="K41" s="109" t="b">
        <v>0</v>
      </c>
      <c r="L41" s="109" t="b">
        <v>0</v>
      </c>
    </row>
    <row r="42" spans="1:12" ht="15">
      <c r="A42" s="111" t="s">
        <v>432</v>
      </c>
      <c r="B42" s="109" t="s">
        <v>414</v>
      </c>
      <c r="C42" s="109">
        <v>4</v>
      </c>
      <c r="D42" s="113">
        <v>0.006166749977415</v>
      </c>
      <c r="E42" s="113">
        <v>2.0360963453482763</v>
      </c>
      <c r="F42" s="109" t="s">
        <v>592</v>
      </c>
      <c r="G42" s="109" t="b">
        <v>0</v>
      </c>
      <c r="H42" s="109" t="b">
        <v>0</v>
      </c>
      <c r="I42" s="109" t="b">
        <v>0</v>
      </c>
      <c r="J42" s="109" t="b">
        <v>0</v>
      </c>
      <c r="K42" s="109" t="b">
        <v>0</v>
      </c>
      <c r="L42" s="109" t="b">
        <v>0</v>
      </c>
    </row>
    <row r="43" spans="1:12" ht="15">
      <c r="A43" s="111" t="s">
        <v>421</v>
      </c>
      <c r="B43" s="109" t="s">
        <v>420</v>
      </c>
      <c r="C43" s="109">
        <v>4</v>
      </c>
      <c r="D43" s="113">
        <v>0.006166749977415</v>
      </c>
      <c r="E43" s="113">
        <v>2.2121876044039577</v>
      </c>
      <c r="F43" s="109" t="s">
        <v>592</v>
      </c>
      <c r="G43" s="109" t="b">
        <v>0</v>
      </c>
      <c r="H43" s="109" t="b">
        <v>0</v>
      </c>
      <c r="I43" s="109" t="b">
        <v>0</v>
      </c>
      <c r="J43" s="109" t="b">
        <v>0</v>
      </c>
      <c r="K43" s="109" t="b">
        <v>0</v>
      </c>
      <c r="L43" s="109" t="b">
        <v>0</v>
      </c>
    </row>
    <row r="44" spans="1:12" ht="15">
      <c r="A44" s="111" t="s">
        <v>419</v>
      </c>
      <c r="B44" s="109" t="s">
        <v>446</v>
      </c>
      <c r="C44" s="109">
        <v>4</v>
      </c>
      <c r="D44" s="113">
        <v>0.007886921381209177</v>
      </c>
      <c r="E44" s="113">
        <v>2.2121876044039577</v>
      </c>
      <c r="F44" s="109" t="s">
        <v>592</v>
      </c>
      <c r="G44" s="109" t="b">
        <v>0</v>
      </c>
      <c r="H44" s="109" t="b">
        <v>0</v>
      </c>
      <c r="I44" s="109" t="b">
        <v>0</v>
      </c>
      <c r="J44" s="109" t="b">
        <v>0</v>
      </c>
      <c r="K44" s="109" t="b">
        <v>0</v>
      </c>
      <c r="L44" s="109" t="b">
        <v>0</v>
      </c>
    </row>
    <row r="45" spans="1:12" ht="15">
      <c r="A45" s="111" t="s">
        <v>443</v>
      </c>
      <c r="B45" s="109" t="s">
        <v>386</v>
      </c>
      <c r="C45" s="109">
        <v>4</v>
      </c>
      <c r="D45" s="113">
        <v>0.006166749977415</v>
      </c>
      <c r="E45" s="113">
        <v>1.4163075870598825</v>
      </c>
      <c r="F45" s="109" t="s">
        <v>592</v>
      </c>
      <c r="G45" s="109" t="b">
        <v>0</v>
      </c>
      <c r="H45" s="109" t="b">
        <v>0</v>
      </c>
      <c r="I45" s="109" t="b">
        <v>0</v>
      </c>
      <c r="J45" s="109" t="b">
        <v>0</v>
      </c>
      <c r="K45" s="109" t="b">
        <v>0</v>
      </c>
      <c r="L45" s="109" t="b">
        <v>0</v>
      </c>
    </row>
    <row r="46" spans="1:12" ht="15">
      <c r="A46" s="111" t="s">
        <v>392</v>
      </c>
      <c r="B46" s="109" t="s">
        <v>449</v>
      </c>
      <c r="C46" s="109">
        <v>4</v>
      </c>
      <c r="D46" s="113">
        <v>0.006166749977415</v>
      </c>
      <c r="E46" s="113">
        <v>1.9111576087399766</v>
      </c>
      <c r="F46" s="109" t="s">
        <v>592</v>
      </c>
      <c r="G46" s="109" t="b">
        <v>0</v>
      </c>
      <c r="H46" s="109" t="b">
        <v>0</v>
      </c>
      <c r="I46" s="109" t="b">
        <v>0</v>
      </c>
      <c r="J46" s="109" t="b">
        <v>0</v>
      </c>
      <c r="K46" s="109" t="b">
        <v>0</v>
      </c>
      <c r="L46" s="109" t="b">
        <v>0</v>
      </c>
    </row>
    <row r="47" spans="1:12" ht="15">
      <c r="A47" s="111" t="s">
        <v>393</v>
      </c>
      <c r="B47" s="109" t="s">
        <v>426</v>
      </c>
      <c r="C47" s="109">
        <v>4</v>
      </c>
      <c r="D47" s="113">
        <v>0.006166749977415</v>
      </c>
      <c r="E47" s="113">
        <v>1.9111576087399766</v>
      </c>
      <c r="F47" s="109" t="s">
        <v>592</v>
      </c>
      <c r="G47" s="109" t="b">
        <v>0</v>
      </c>
      <c r="H47" s="109" t="b">
        <v>0</v>
      </c>
      <c r="I47" s="109" t="b">
        <v>0</v>
      </c>
      <c r="J47" s="109" t="b">
        <v>0</v>
      </c>
      <c r="K47" s="109" t="b">
        <v>1</v>
      </c>
      <c r="L47" s="109" t="b">
        <v>0</v>
      </c>
    </row>
    <row r="48" spans="1:12" ht="15">
      <c r="A48" s="111" t="s">
        <v>422</v>
      </c>
      <c r="B48" s="109" t="s">
        <v>437</v>
      </c>
      <c r="C48" s="109">
        <v>4</v>
      </c>
      <c r="D48" s="113">
        <v>0.006166749977415</v>
      </c>
      <c r="E48" s="113">
        <v>2.2121876044039577</v>
      </c>
      <c r="F48" s="109" t="s">
        <v>592</v>
      </c>
      <c r="G48" s="109" t="b">
        <v>0</v>
      </c>
      <c r="H48" s="109" t="b">
        <v>1</v>
      </c>
      <c r="I48" s="109" t="b">
        <v>0</v>
      </c>
      <c r="J48" s="109" t="b">
        <v>1</v>
      </c>
      <c r="K48" s="109" t="b">
        <v>0</v>
      </c>
      <c r="L48" s="109" t="b">
        <v>0</v>
      </c>
    </row>
    <row r="49" spans="1:12" ht="15">
      <c r="A49" s="111" t="s">
        <v>453</v>
      </c>
      <c r="B49" s="109" t="s">
        <v>393</v>
      </c>
      <c r="C49" s="109">
        <v>4</v>
      </c>
      <c r="D49" s="113">
        <v>0.006166749977415</v>
      </c>
      <c r="E49" s="113">
        <v>1.9111576087399766</v>
      </c>
      <c r="F49" s="109" t="s">
        <v>592</v>
      </c>
      <c r="G49" s="109" t="b">
        <v>0</v>
      </c>
      <c r="H49" s="109" t="b">
        <v>0</v>
      </c>
      <c r="I49" s="109" t="b">
        <v>0</v>
      </c>
      <c r="J49" s="109" t="b">
        <v>0</v>
      </c>
      <c r="K49" s="109" t="b">
        <v>0</v>
      </c>
      <c r="L49" s="109" t="b">
        <v>0</v>
      </c>
    </row>
    <row r="50" spans="1:12" ht="15">
      <c r="A50" s="111" t="s">
        <v>449</v>
      </c>
      <c r="B50" s="109" t="s">
        <v>389</v>
      </c>
      <c r="C50" s="109">
        <v>4</v>
      </c>
      <c r="D50" s="113">
        <v>0.006166749977415</v>
      </c>
      <c r="E50" s="113">
        <v>1.7350663496842953</v>
      </c>
      <c r="F50" s="109" t="s">
        <v>592</v>
      </c>
      <c r="G50" s="109" t="b">
        <v>0</v>
      </c>
      <c r="H50" s="109" t="b">
        <v>0</v>
      </c>
      <c r="I50" s="109" t="b">
        <v>0</v>
      </c>
      <c r="J50" s="109" t="b">
        <v>0</v>
      </c>
      <c r="K50" s="109" t="b">
        <v>0</v>
      </c>
      <c r="L50" s="109" t="b">
        <v>0</v>
      </c>
    </row>
    <row r="51" spans="1:12" ht="15">
      <c r="A51" s="111" t="s">
        <v>438</v>
      </c>
      <c r="B51" s="109" t="s">
        <v>430</v>
      </c>
      <c r="C51" s="109">
        <v>4</v>
      </c>
      <c r="D51" s="113">
        <v>0.0068806856151767135</v>
      </c>
      <c r="E51" s="113">
        <v>2.2121876044039577</v>
      </c>
      <c r="F51" s="109" t="s">
        <v>592</v>
      </c>
      <c r="G51" s="109" t="b">
        <v>0</v>
      </c>
      <c r="H51" s="109" t="b">
        <v>0</v>
      </c>
      <c r="I51" s="109" t="b">
        <v>0</v>
      </c>
      <c r="J51" s="109" t="b">
        <v>0</v>
      </c>
      <c r="K51" s="109" t="b">
        <v>0</v>
      </c>
      <c r="L51" s="109" t="b">
        <v>0</v>
      </c>
    </row>
    <row r="52" spans="1:12" ht="15">
      <c r="A52" s="111" t="s">
        <v>396</v>
      </c>
      <c r="B52" s="109" t="s">
        <v>396</v>
      </c>
      <c r="C52" s="109">
        <v>4</v>
      </c>
      <c r="D52" s="113">
        <v>0.007886921381209177</v>
      </c>
      <c r="E52" s="113">
        <v>1.8600050862925952</v>
      </c>
      <c r="F52" s="109" t="s">
        <v>592</v>
      </c>
      <c r="G52" s="109" t="b">
        <v>0</v>
      </c>
      <c r="H52" s="109" t="b">
        <v>0</v>
      </c>
      <c r="I52" s="109" t="b">
        <v>0</v>
      </c>
      <c r="J52" s="109" t="b">
        <v>0</v>
      </c>
      <c r="K52" s="109" t="b">
        <v>0</v>
      </c>
      <c r="L52" s="109" t="b">
        <v>0</v>
      </c>
    </row>
    <row r="53" spans="1:12" ht="15">
      <c r="A53" s="111" t="s">
        <v>460</v>
      </c>
      <c r="B53" s="109" t="s">
        <v>386</v>
      </c>
      <c r="C53" s="109">
        <v>3</v>
      </c>
      <c r="D53" s="113">
        <v>0.005160514211382535</v>
      </c>
      <c r="E53" s="113">
        <v>1.4163075870598825</v>
      </c>
      <c r="F53" s="109" t="s">
        <v>592</v>
      </c>
      <c r="G53" s="109" t="b">
        <v>0</v>
      </c>
      <c r="H53" s="109" t="b">
        <v>0</v>
      </c>
      <c r="I53" s="109" t="b">
        <v>0</v>
      </c>
      <c r="J53" s="109" t="b">
        <v>0</v>
      </c>
      <c r="K53" s="109" t="b">
        <v>0</v>
      </c>
      <c r="L53" s="109" t="b">
        <v>0</v>
      </c>
    </row>
    <row r="54" spans="1:12" ht="15">
      <c r="A54" s="111" t="s">
        <v>385</v>
      </c>
      <c r="B54" s="109" t="s">
        <v>461</v>
      </c>
      <c r="C54" s="109">
        <v>3</v>
      </c>
      <c r="D54" s="113">
        <v>0.005160514211382535</v>
      </c>
      <c r="E54" s="113">
        <v>1.3992742477611022</v>
      </c>
      <c r="F54" s="109" t="s">
        <v>592</v>
      </c>
      <c r="G54" s="109" t="b">
        <v>0</v>
      </c>
      <c r="H54" s="109" t="b">
        <v>0</v>
      </c>
      <c r="I54" s="109" t="b">
        <v>0</v>
      </c>
      <c r="J54" s="109" t="b">
        <v>0</v>
      </c>
      <c r="K54" s="109" t="b">
        <v>0</v>
      </c>
      <c r="L54" s="109" t="b">
        <v>0</v>
      </c>
    </row>
    <row r="55" spans="1:12" ht="15">
      <c r="A55" s="111" t="s">
        <v>461</v>
      </c>
      <c r="B55" s="109" t="s">
        <v>459</v>
      </c>
      <c r="C55" s="109">
        <v>3</v>
      </c>
      <c r="D55" s="113">
        <v>0.005160514211382535</v>
      </c>
      <c r="E55" s="113">
        <v>2.3371263410122576</v>
      </c>
      <c r="F55" s="109" t="s">
        <v>592</v>
      </c>
      <c r="G55" s="109" t="b">
        <v>0</v>
      </c>
      <c r="H55" s="109" t="b">
        <v>0</v>
      </c>
      <c r="I55" s="109" t="b">
        <v>0</v>
      </c>
      <c r="J55" s="109" t="b">
        <v>0</v>
      </c>
      <c r="K55" s="109" t="b">
        <v>0</v>
      </c>
      <c r="L55" s="109" t="b">
        <v>0</v>
      </c>
    </row>
    <row r="56" spans="1:12" ht="15">
      <c r="A56" s="111" t="s">
        <v>387</v>
      </c>
      <c r="B56" s="109" t="s">
        <v>398</v>
      </c>
      <c r="C56" s="109">
        <v>2</v>
      </c>
      <c r="D56" s="113">
        <v>0.0039434606906045885</v>
      </c>
      <c r="E56" s="113">
        <v>1.0583727400594287</v>
      </c>
      <c r="F56" s="109" t="s">
        <v>592</v>
      </c>
      <c r="G56" s="109" t="b">
        <v>0</v>
      </c>
      <c r="H56" s="109" t="b">
        <v>0</v>
      </c>
      <c r="I56" s="109" t="b">
        <v>0</v>
      </c>
      <c r="J56" s="109" t="b">
        <v>0</v>
      </c>
      <c r="K56" s="109" t="b">
        <v>0</v>
      </c>
      <c r="L56" s="109" t="b">
        <v>0</v>
      </c>
    </row>
    <row r="57" spans="1:12" ht="15">
      <c r="A57" s="111" t="s">
        <v>387</v>
      </c>
      <c r="B57" s="109" t="s">
        <v>390</v>
      </c>
      <c r="C57" s="109">
        <v>2</v>
      </c>
      <c r="D57" s="113">
        <v>0.0039434606906045885</v>
      </c>
      <c r="E57" s="113">
        <v>0.8365239904430725</v>
      </c>
      <c r="F57" s="109" t="s">
        <v>592</v>
      </c>
      <c r="G57" s="109" t="b">
        <v>0</v>
      </c>
      <c r="H57" s="109" t="b">
        <v>0</v>
      </c>
      <c r="I57" s="109" t="b">
        <v>0</v>
      </c>
      <c r="J57" s="109" t="b">
        <v>0</v>
      </c>
      <c r="K57" s="109" t="b">
        <v>0</v>
      </c>
      <c r="L57" s="109" t="b">
        <v>0</v>
      </c>
    </row>
    <row r="58" spans="1:12" ht="15">
      <c r="A58" s="111" t="s">
        <v>554</v>
      </c>
      <c r="B58" s="109" t="s">
        <v>522</v>
      </c>
      <c r="C58" s="109">
        <v>2</v>
      </c>
      <c r="D58" s="113">
        <v>0.0039434606906045885</v>
      </c>
      <c r="E58" s="113">
        <v>2.513217600067939</v>
      </c>
      <c r="F58" s="109" t="s">
        <v>592</v>
      </c>
      <c r="G58" s="109" t="b">
        <v>0</v>
      </c>
      <c r="H58" s="109" t="b">
        <v>0</v>
      </c>
      <c r="I58" s="109" t="b">
        <v>0</v>
      </c>
      <c r="J58" s="109" t="b">
        <v>0</v>
      </c>
      <c r="K58" s="109" t="b">
        <v>0</v>
      </c>
      <c r="L58" s="109" t="b">
        <v>0</v>
      </c>
    </row>
    <row r="59" spans="1:12" ht="15">
      <c r="A59" s="111" t="s">
        <v>385</v>
      </c>
      <c r="B59" s="109" t="s">
        <v>564</v>
      </c>
      <c r="C59" s="109">
        <v>2</v>
      </c>
      <c r="D59" s="113">
        <v>0.0039434606906045885</v>
      </c>
      <c r="E59" s="113">
        <v>1.3992742477611022</v>
      </c>
      <c r="F59" s="109" t="s">
        <v>592</v>
      </c>
      <c r="G59" s="109" t="b">
        <v>0</v>
      </c>
      <c r="H59" s="109" t="b">
        <v>0</v>
      </c>
      <c r="I59" s="109" t="b">
        <v>0</v>
      </c>
      <c r="J59" s="109" t="b">
        <v>0</v>
      </c>
      <c r="K59" s="109" t="b">
        <v>0</v>
      </c>
      <c r="L59" s="109" t="b">
        <v>0</v>
      </c>
    </row>
    <row r="60" spans="1:12" ht="15">
      <c r="A60" s="111" t="s">
        <v>495</v>
      </c>
      <c r="B60" s="109" t="s">
        <v>452</v>
      </c>
      <c r="C60" s="109">
        <v>2</v>
      </c>
      <c r="D60" s="113">
        <v>0.0039434606906045885</v>
      </c>
      <c r="E60" s="113">
        <v>2.2121876044039577</v>
      </c>
      <c r="F60" s="109" t="s">
        <v>592</v>
      </c>
      <c r="G60" s="109" t="b">
        <v>0</v>
      </c>
      <c r="H60" s="109" t="b">
        <v>0</v>
      </c>
      <c r="I60" s="109" t="b">
        <v>0</v>
      </c>
      <c r="J60" s="109" t="b">
        <v>0</v>
      </c>
      <c r="K60" s="109" t="b">
        <v>0</v>
      </c>
      <c r="L60" s="109" t="b">
        <v>0</v>
      </c>
    </row>
    <row r="61" spans="1:12" ht="15">
      <c r="A61" s="111" t="s">
        <v>387</v>
      </c>
      <c r="B61" s="109" t="s">
        <v>409</v>
      </c>
      <c r="C61" s="109">
        <v>2</v>
      </c>
      <c r="D61" s="113">
        <v>0.0039434606906045885</v>
      </c>
      <c r="E61" s="113">
        <v>1.0583727400594287</v>
      </c>
      <c r="F61" s="109" t="s">
        <v>592</v>
      </c>
      <c r="G61" s="109" t="b">
        <v>0</v>
      </c>
      <c r="H61" s="109" t="b">
        <v>0</v>
      </c>
      <c r="I61" s="109" t="b">
        <v>0</v>
      </c>
      <c r="J61" s="109" t="b">
        <v>0</v>
      </c>
      <c r="K61" s="109" t="b">
        <v>0</v>
      </c>
      <c r="L61" s="109" t="b">
        <v>0</v>
      </c>
    </row>
    <row r="62" spans="1:12" ht="15">
      <c r="A62" s="111" t="s">
        <v>581</v>
      </c>
      <c r="B62" s="109" t="s">
        <v>504</v>
      </c>
      <c r="C62" s="109">
        <v>2</v>
      </c>
      <c r="D62" s="113">
        <v>0.0039434606906045885</v>
      </c>
      <c r="E62" s="113">
        <v>2.513217600067939</v>
      </c>
      <c r="F62" s="109" t="s">
        <v>592</v>
      </c>
      <c r="G62" s="109" t="b">
        <v>0</v>
      </c>
      <c r="H62" s="109" t="b">
        <v>0</v>
      </c>
      <c r="I62" s="109" t="b">
        <v>0</v>
      </c>
      <c r="J62" s="109" t="b">
        <v>0</v>
      </c>
      <c r="K62" s="109" t="b">
        <v>0</v>
      </c>
      <c r="L62" s="109" t="b">
        <v>0</v>
      </c>
    </row>
    <row r="63" spans="1:12" ht="15">
      <c r="A63" s="111" t="s">
        <v>459</v>
      </c>
      <c r="B63" s="109" t="s">
        <v>465</v>
      </c>
      <c r="C63" s="109">
        <v>2</v>
      </c>
      <c r="D63" s="113">
        <v>0.0039434606906045885</v>
      </c>
      <c r="E63" s="113">
        <v>2.513217600067939</v>
      </c>
      <c r="F63" s="109" t="s">
        <v>592</v>
      </c>
      <c r="G63" s="109" t="b">
        <v>0</v>
      </c>
      <c r="H63" s="109" t="b">
        <v>0</v>
      </c>
      <c r="I63" s="109" t="b">
        <v>0</v>
      </c>
      <c r="J63" s="109" t="b">
        <v>0</v>
      </c>
      <c r="K63" s="109" t="b">
        <v>1</v>
      </c>
      <c r="L63" s="109" t="b">
        <v>0</v>
      </c>
    </row>
    <row r="64" spans="1:12" ht="15">
      <c r="A64" s="111" t="s">
        <v>517</v>
      </c>
      <c r="B64" s="109" t="s">
        <v>514</v>
      </c>
      <c r="C64" s="109">
        <v>2</v>
      </c>
      <c r="D64" s="113">
        <v>0.0039434606906045885</v>
      </c>
      <c r="E64" s="113">
        <v>2.513217600067939</v>
      </c>
      <c r="F64" s="109" t="s">
        <v>592</v>
      </c>
      <c r="G64" s="109" t="b">
        <v>0</v>
      </c>
      <c r="H64" s="109" t="b">
        <v>0</v>
      </c>
      <c r="I64" s="109" t="b">
        <v>0</v>
      </c>
      <c r="J64" s="109" t="b">
        <v>0</v>
      </c>
      <c r="K64" s="109" t="b">
        <v>0</v>
      </c>
      <c r="L64" s="109" t="b">
        <v>0</v>
      </c>
    </row>
    <row r="65" spans="1:12" ht="15">
      <c r="A65" s="111" t="s">
        <v>484</v>
      </c>
      <c r="B65" s="109" t="s">
        <v>572</v>
      </c>
      <c r="C65" s="109">
        <v>2</v>
      </c>
      <c r="D65" s="113">
        <v>0.0039434606906045885</v>
      </c>
      <c r="E65" s="113">
        <v>2.513217600067939</v>
      </c>
      <c r="F65" s="109" t="s">
        <v>592</v>
      </c>
      <c r="G65" s="109" t="b">
        <v>0</v>
      </c>
      <c r="H65" s="109" t="b">
        <v>0</v>
      </c>
      <c r="I65" s="109" t="b">
        <v>0</v>
      </c>
      <c r="J65" s="109" t="b">
        <v>0</v>
      </c>
      <c r="K65" s="109" t="b">
        <v>0</v>
      </c>
      <c r="L65" s="109" t="b">
        <v>0</v>
      </c>
    </row>
    <row r="66" spans="1:12" ht="15">
      <c r="A66" s="111" t="s">
        <v>488</v>
      </c>
      <c r="B66" s="109" t="s">
        <v>516</v>
      </c>
      <c r="C66" s="109">
        <v>2</v>
      </c>
      <c r="D66" s="113">
        <v>0.0039434606906045885</v>
      </c>
      <c r="E66" s="113">
        <v>2.513217600067939</v>
      </c>
      <c r="F66" s="109" t="s">
        <v>592</v>
      </c>
      <c r="G66" s="109" t="b">
        <v>0</v>
      </c>
      <c r="H66" s="109" t="b">
        <v>0</v>
      </c>
      <c r="I66" s="109" t="b">
        <v>0</v>
      </c>
      <c r="J66" s="109" t="b">
        <v>0</v>
      </c>
      <c r="K66" s="109" t="b">
        <v>0</v>
      </c>
      <c r="L66" s="109" t="b">
        <v>0</v>
      </c>
    </row>
    <row r="67" spans="1:12" ht="15">
      <c r="A67" s="111" t="s">
        <v>429</v>
      </c>
      <c r="B67" s="109" t="s">
        <v>415</v>
      </c>
      <c r="C67" s="109">
        <v>2</v>
      </c>
      <c r="D67" s="113">
        <v>0.0039434606906045885</v>
      </c>
      <c r="E67" s="113">
        <v>1.7350663496842953</v>
      </c>
      <c r="F67" s="109" t="s">
        <v>592</v>
      </c>
      <c r="G67" s="109" t="b">
        <v>0</v>
      </c>
      <c r="H67" s="109" t="b">
        <v>0</v>
      </c>
      <c r="I67" s="109" t="b">
        <v>0</v>
      </c>
      <c r="J67" s="109" t="b">
        <v>0</v>
      </c>
      <c r="K67" s="109" t="b">
        <v>0</v>
      </c>
      <c r="L67" s="109" t="b">
        <v>0</v>
      </c>
    </row>
    <row r="68" spans="1:12" ht="15">
      <c r="A68" s="111" t="s">
        <v>473</v>
      </c>
      <c r="B68" s="109" t="s">
        <v>429</v>
      </c>
      <c r="C68" s="109">
        <v>2</v>
      </c>
      <c r="D68" s="113">
        <v>0.0039434606906045885</v>
      </c>
      <c r="E68" s="113">
        <v>2.2121876044039577</v>
      </c>
      <c r="F68" s="109" t="s">
        <v>592</v>
      </c>
      <c r="G68" s="109" t="b">
        <v>0</v>
      </c>
      <c r="H68" s="109" t="b">
        <v>0</v>
      </c>
      <c r="I68" s="109" t="b">
        <v>0</v>
      </c>
      <c r="J68" s="109" t="b">
        <v>0</v>
      </c>
      <c r="K68" s="109" t="b">
        <v>0</v>
      </c>
      <c r="L68" s="109" t="b">
        <v>0</v>
      </c>
    </row>
    <row r="69" spans="1:12" ht="15">
      <c r="A69" s="111" t="s">
        <v>385</v>
      </c>
      <c r="B69" s="109" t="s">
        <v>549</v>
      </c>
      <c r="C69" s="109">
        <v>2</v>
      </c>
      <c r="D69" s="113">
        <v>0.0039434606906045885</v>
      </c>
      <c r="E69" s="113">
        <v>1.3992742477611022</v>
      </c>
      <c r="F69" s="109" t="s">
        <v>592</v>
      </c>
      <c r="G69" s="109" t="b">
        <v>0</v>
      </c>
      <c r="H69" s="109" t="b">
        <v>0</v>
      </c>
      <c r="I69" s="109" t="b">
        <v>0</v>
      </c>
      <c r="J69" s="109" t="b">
        <v>0</v>
      </c>
      <c r="K69" s="109" t="b">
        <v>0</v>
      </c>
      <c r="L69" s="109" t="b">
        <v>0</v>
      </c>
    </row>
    <row r="70" spans="1:12" ht="15">
      <c r="A70" s="111" t="s">
        <v>570</v>
      </c>
      <c r="B70" s="109" t="s">
        <v>582</v>
      </c>
      <c r="C70" s="109">
        <v>2</v>
      </c>
      <c r="D70" s="113">
        <v>0.0039434606906045885</v>
      </c>
      <c r="E70" s="113">
        <v>2.513217600067939</v>
      </c>
      <c r="F70" s="109" t="s">
        <v>592</v>
      </c>
      <c r="G70" s="109" t="b">
        <v>0</v>
      </c>
      <c r="H70" s="109" t="b">
        <v>0</v>
      </c>
      <c r="I70" s="109" t="b">
        <v>0</v>
      </c>
      <c r="J70" s="109" t="b">
        <v>0</v>
      </c>
      <c r="K70" s="109" t="b">
        <v>1</v>
      </c>
      <c r="L70" s="109" t="b">
        <v>0</v>
      </c>
    </row>
    <row r="71" spans="1:12" ht="15">
      <c r="A71" s="111" t="s">
        <v>415</v>
      </c>
      <c r="B71" s="109" t="s">
        <v>520</v>
      </c>
      <c r="C71" s="109">
        <v>2</v>
      </c>
      <c r="D71" s="113">
        <v>0.0039434606906045885</v>
      </c>
      <c r="E71" s="113">
        <v>2.0360963453482763</v>
      </c>
      <c r="F71" s="109" t="s">
        <v>592</v>
      </c>
      <c r="G71" s="109" t="b">
        <v>0</v>
      </c>
      <c r="H71" s="109" t="b">
        <v>0</v>
      </c>
      <c r="I71" s="109" t="b">
        <v>0</v>
      </c>
      <c r="J71" s="109" t="b">
        <v>0</v>
      </c>
      <c r="K71" s="109" t="b">
        <v>0</v>
      </c>
      <c r="L71" s="109" t="b">
        <v>0</v>
      </c>
    </row>
    <row r="72" spans="1:12" ht="15">
      <c r="A72" s="111" t="s">
        <v>426</v>
      </c>
      <c r="B72" s="109" t="s">
        <v>562</v>
      </c>
      <c r="C72" s="109">
        <v>2</v>
      </c>
      <c r="D72" s="113">
        <v>0.0039434606906045885</v>
      </c>
      <c r="E72" s="113">
        <v>2.2121876044039577</v>
      </c>
      <c r="F72" s="109" t="s">
        <v>592</v>
      </c>
      <c r="G72" s="109" t="b">
        <v>0</v>
      </c>
      <c r="H72" s="109" t="b">
        <v>1</v>
      </c>
      <c r="I72" s="109" t="b">
        <v>0</v>
      </c>
      <c r="J72" s="109" t="b">
        <v>0</v>
      </c>
      <c r="K72" s="109" t="b">
        <v>0</v>
      </c>
      <c r="L72" s="109" t="b">
        <v>0</v>
      </c>
    </row>
    <row r="73" spans="1:12" ht="15">
      <c r="A73" s="111" t="s">
        <v>436</v>
      </c>
      <c r="B73" s="109" t="s">
        <v>505</v>
      </c>
      <c r="C73" s="109">
        <v>2</v>
      </c>
      <c r="D73" s="113">
        <v>0.0039434606906045885</v>
      </c>
      <c r="E73" s="113">
        <v>2.2121876044039577</v>
      </c>
      <c r="F73" s="109" t="s">
        <v>592</v>
      </c>
      <c r="G73" s="109" t="b">
        <v>0</v>
      </c>
      <c r="H73" s="109" t="b">
        <v>0</v>
      </c>
      <c r="I73" s="109" t="b">
        <v>0</v>
      </c>
      <c r="J73" s="109" t="b">
        <v>0</v>
      </c>
      <c r="K73" s="109" t="b">
        <v>0</v>
      </c>
      <c r="L73" s="109" t="b">
        <v>0</v>
      </c>
    </row>
    <row r="74" spans="1:12" ht="15">
      <c r="A74" s="111" t="s">
        <v>526</v>
      </c>
      <c r="B74" s="109" t="s">
        <v>578</v>
      </c>
      <c r="C74" s="109">
        <v>2</v>
      </c>
      <c r="D74" s="113">
        <v>0.0039434606906045885</v>
      </c>
      <c r="E74" s="113">
        <v>2.513217600067939</v>
      </c>
      <c r="F74" s="109" t="s">
        <v>592</v>
      </c>
      <c r="G74" s="109" t="b">
        <v>0</v>
      </c>
      <c r="H74" s="109" t="b">
        <v>0</v>
      </c>
      <c r="I74" s="109" t="b">
        <v>0</v>
      </c>
      <c r="J74" s="109" t="b">
        <v>0</v>
      </c>
      <c r="K74" s="109" t="b">
        <v>0</v>
      </c>
      <c r="L74" s="109" t="b">
        <v>0</v>
      </c>
    </row>
    <row r="75" spans="1:12" ht="15">
      <c r="A75" s="111" t="s">
        <v>533</v>
      </c>
      <c r="B75" s="109" t="s">
        <v>557</v>
      </c>
      <c r="C75" s="109">
        <v>2</v>
      </c>
      <c r="D75" s="113">
        <v>0.0039434606906045885</v>
      </c>
      <c r="E75" s="113">
        <v>2.513217600067939</v>
      </c>
      <c r="F75" s="109" t="s">
        <v>592</v>
      </c>
      <c r="G75" s="109" t="b">
        <v>0</v>
      </c>
      <c r="H75" s="109" t="b">
        <v>0</v>
      </c>
      <c r="I75" s="109" t="b">
        <v>0</v>
      </c>
      <c r="J75" s="109" t="b">
        <v>0</v>
      </c>
      <c r="K75" s="109" t="b">
        <v>0</v>
      </c>
      <c r="L75" s="109" t="b">
        <v>0</v>
      </c>
    </row>
    <row r="76" spans="1:12" ht="15">
      <c r="A76" s="111" t="s">
        <v>514</v>
      </c>
      <c r="B76" s="109" t="s">
        <v>560</v>
      </c>
      <c r="C76" s="109">
        <v>2</v>
      </c>
      <c r="D76" s="113">
        <v>0.0039434606906045885</v>
      </c>
      <c r="E76" s="113">
        <v>2.513217600067939</v>
      </c>
      <c r="F76" s="109" t="s">
        <v>592</v>
      </c>
      <c r="G76" s="109" t="b">
        <v>0</v>
      </c>
      <c r="H76" s="109" t="b">
        <v>0</v>
      </c>
      <c r="I76" s="109" t="b">
        <v>0</v>
      </c>
      <c r="J76" s="109" t="b">
        <v>0</v>
      </c>
      <c r="K76" s="109" t="b">
        <v>0</v>
      </c>
      <c r="L76" s="109" t="b">
        <v>0</v>
      </c>
    </row>
    <row r="77" spans="1:12" ht="15">
      <c r="A77" s="111" t="s">
        <v>508</v>
      </c>
      <c r="B77" s="109" t="s">
        <v>440</v>
      </c>
      <c r="C77" s="109">
        <v>2</v>
      </c>
      <c r="D77" s="113">
        <v>0.0039434606906045885</v>
      </c>
      <c r="E77" s="113">
        <v>2.3371263410122576</v>
      </c>
      <c r="F77" s="109" t="s">
        <v>592</v>
      </c>
      <c r="G77" s="109" t="b">
        <v>0</v>
      </c>
      <c r="H77" s="109" t="b">
        <v>0</v>
      </c>
      <c r="I77" s="109" t="b">
        <v>0</v>
      </c>
      <c r="J77" s="109" t="b">
        <v>0</v>
      </c>
      <c r="K77" s="109" t="b">
        <v>0</v>
      </c>
      <c r="L77" s="109" t="b">
        <v>0</v>
      </c>
    </row>
    <row r="78" spans="1:12" ht="15">
      <c r="A78" s="111" t="s">
        <v>424</v>
      </c>
      <c r="B78" s="109" t="s">
        <v>566</v>
      </c>
      <c r="C78" s="109">
        <v>2</v>
      </c>
      <c r="D78" s="113">
        <v>0.0039434606906045885</v>
      </c>
      <c r="E78" s="113">
        <v>2.3371263410122576</v>
      </c>
      <c r="F78" s="109" t="s">
        <v>592</v>
      </c>
      <c r="G78" s="109" t="b">
        <v>0</v>
      </c>
      <c r="H78" s="109" t="b">
        <v>1</v>
      </c>
      <c r="I78" s="109" t="b">
        <v>0</v>
      </c>
      <c r="J78" s="109" t="b">
        <v>0</v>
      </c>
      <c r="K78" s="109" t="b">
        <v>0</v>
      </c>
      <c r="L78" s="109" t="b">
        <v>0</v>
      </c>
    </row>
    <row r="79" spans="1:12" ht="15">
      <c r="A79" s="111" t="s">
        <v>442</v>
      </c>
      <c r="B79" s="109" t="s">
        <v>466</v>
      </c>
      <c r="C79" s="109">
        <v>2</v>
      </c>
      <c r="D79" s="113">
        <v>0.0039434606906045885</v>
      </c>
      <c r="E79" s="113">
        <v>2.2121876044039577</v>
      </c>
      <c r="F79" s="109" t="s">
        <v>592</v>
      </c>
      <c r="G79" s="109" t="b">
        <v>0</v>
      </c>
      <c r="H79" s="109" t="b">
        <v>0</v>
      </c>
      <c r="I79" s="109" t="b">
        <v>0</v>
      </c>
      <c r="J79" s="109" t="b">
        <v>0</v>
      </c>
      <c r="K79" s="109" t="b">
        <v>0</v>
      </c>
      <c r="L79" s="109" t="b">
        <v>0</v>
      </c>
    </row>
    <row r="80" spans="1:12" ht="15">
      <c r="A80" s="111" t="s">
        <v>477</v>
      </c>
      <c r="B80" s="109" t="s">
        <v>387</v>
      </c>
      <c r="C80" s="109">
        <v>2</v>
      </c>
      <c r="D80" s="113">
        <v>0.0039434606906045885</v>
      </c>
      <c r="E80" s="113">
        <v>1.5354939947790913</v>
      </c>
      <c r="F80" s="109" t="s">
        <v>592</v>
      </c>
      <c r="G80" s="109" t="b">
        <v>1</v>
      </c>
      <c r="H80" s="109" t="b">
        <v>0</v>
      </c>
      <c r="I80" s="109" t="b">
        <v>0</v>
      </c>
      <c r="J80" s="109" t="b">
        <v>0</v>
      </c>
      <c r="K80" s="109" t="b">
        <v>0</v>
      </c>
      <c r="L80" s="109" t="b">
        <v>0</v>
      </c>
    </row>
    <row r="81" spans="1:12" ht="15">
      <c r="A81" s="111" t="s">
        <v>481</v>
      </c>
      <c r="B81" s="109" t="s">
        <v>386</v>
      </c>
      <c r="C81" s="109">
        <v>2</v>
      </c>
      <c r="D81" s="113">
        <v>0.0039434606906045885</v>
      </c>
      <c r="E81" s="113">
        <v>1.4163075870598825</v>
      </c>
      <c r="F81" s="109" t="s">
        <v>592</v>
      </c>
      <c r="G81" s="109" t="b">
        <v>0</v>
      </c>
      <c r="H81" s="109" t="b">
        <v>0</v>
      </c>
      <c r="I81" s="109" t="b">
        <v>0</v>
      </c>
      <c r="J81" s="109" t="b">
        <v>0</v>
      </c>
      <c r="K81" s="109" t="b">
        <v>0</v>
      </c>
      <c r="L81" s="109" t="b">
        <v>0</v>
      </c>
    </row>
    <row r="82" spans="1:12" ht="15">
      <c r="A82" s="111" t="s">
        <v>407</v>
      </c>
      <c r="B82" s="109" t="s">
        <v>551</v>
      </c>
      <c r="C82" s="109">
        <v>2</v>
      </c>
      <c r="D82" s="113">
        <v>0.0039434606906045885</v>
      </c>
      <c r="E82" s="113">
        <v>2.1152775913959014</v>
      </c>
      <c r="F82" s="109" t="s">
        <v>592</v>
      </c>
      <c r="G82" s="109" t="b">
        <v>0</v>
      </c>
      <c r="H82" s="109" t="b">
        <v>0</v>
      </c>
      <c r="I82" s="109" t="b">
        <v>0</v>
      </c>
      <c r="J82" s="109" t="b">
        <v>0</v>
      </c>
      <c r="K82" s="109" t="b">
        <v>0</v>
      </c>
      <c r="L82" s="109" t="b">
        <v>0</v>
      </c>
    </row>
    <row r="83" spans="1:12" ht="15">
      <c r="A83" s="111" t="s">
        <v>430</v>
      </c>
      <c r="B83" s="109" t="s">
        <v>547</v>
      </c>
      <c r="C83" s="109">
        <v>2</v>
      </c>
      <c r="D83" s="113">
        <v>0.0039434606906045885</v>
      </c>
      <c r="E83" s="113">
        <v>2.2121876044039577</v>
      </c>
      <c r="F83" s="109" t="s">
        <v>592</v>
      </c>
      <c r="G83" s="109" t="b">
        <v>0</v>
      </c>
      <c r="H83" s="109" t="b">
        <v>0</v>
      </c>
      <c r="I83" s="109" t="b">
        <v>0</v>
      </c>
      <c r="J83" s="109" t="b">
        <v>1</v>
      </c>
      <c r="K83" s="109" t="b">
        <v>0</v>
      </c>
      <c r="L83" s="109" t="b">
        <v>0</v>
      </c>
    </row>
    <row r="84" spans="1:12" ht="15">
      <c r="A84" s="111" t="s">
        <v>476</v>
      </c>
      <c r="B84" s="109" t="s">
        <v>494</v>
      </c>
      <c r="C84" s="109">
        <v>2</v>
      </c>
      <c r="D84" s="113">
        <v>0.0039434606906045885</v>
      </c>
      <c r="E84" s="113">
        <v>2.513217600067939</v>
      </c>
      <c r="F84" s="109" t="s">
        <v>592</v>
      </c>
      <c r="G84" s="109" t="b">
        <v>0</v>
      </c>
      <c r="H84" s="109" t="b">
        <v>0</v>
      </c>
      <c r="I84" s="109" t="b">
        <v>0</v>
      </c>
      <c r="J84" s="109" t="b">
        <v>0</v>
      </c>
      <c r="K84" s="109" t="b">
        <v>0</v>
      </c>
      <c r="L84" s="109" t="b">
        <v>0</v>
      </c>
    </row>
    <row r="85" spans="1:12" ht="15">
      <c r="A85" s="111" t="s">
        <v>423</v>
      </c>
      <c r="B85" s="109" t="s">
        <v>521</v>
      </c>
      <c r="C85" s="109">
        <v>2</v>
      </c>
      <c r="D85" s="113">
        <v>0.0039434606906045885</v>
      </c>
      <c r="E85" s="113">
        <v>2.2121876044039577</v>
      </c>
      <c r="F85" s="109" t="s">
        <v>592</v>
      </c>
      <c r="G85" s="109" t="b">
        <v>0</v>
      </c>
      <c r="H85" s="109" t="b">
        <v>1</v>
      </c>
      <c r="I85" s="109" t="b">
        <v>0</v>
      </c>
      <c r="J85" s="109" t="b">
        <v>0</v>
      </c>
      <c r="K85" s="109" t="b">
        <v>0</v>
      </c>
      <c r="L85" s="109" t="b">
        <v>0</v>
      </c>
    </row>
    <row r="86" spans="1:12" ht="15">
      <c r="A86" s="111" t="s">
        <v>569</v>
      </c>
      <c r="B86" s="109" t="s">
        <v>454</v>
      </c>
      <c r="C86" s="109">
        <v>2</v>
      </c>
      <c r="D86" s="113">
        <v>0.0039434606906045885</v>
      </c>
      <c r="E86" s="113">
        <v>2.3371263410122576</v>
      </c>
      <c r="F86" s="109" t="s">
        <v>592</v>
      </c>
      <c r="G86" s="109" t="b">
        <v>0</v>
      </c>
      <c r="H86" s="109" t="b">
        <v>0</v>
      </c>
      <c r="I86" s="109" t="b">
        <v>0</v>
      </c>
      <c r="J86" s="109" t="b">
        <v>0</v>
      </c>
      <c r="K86" s="109" t="b">
        <v>0</v>
      </c>
      <c r="L86" s="109" t="b">
        <v>0</v>
      </c>
    </row>
    <row r="87" spans="1:12" ht="15">
      <c r="A87" s="111" t="s">
        <v>395</v>
      </c>
      <c r="B87" s="109" t="s">
        <v>424</v>
      </c>
      <c r="C87" s="109">
        <v>2</v>
      </c>
      <c r="D87" s="113">
        <v>0.0039434606906045885</v>
      </c>
      <c r="E87" s="113">
        <v>2.0360963453482763</v>
      </c>
      <c r="F87" s="109" t="s">
        <v>592</v>
      </c>
      <c r="G87" s="109" t="b">
        <v>0</v>
      </c>
      <c r="H87" s="109" t="b">
        <v>0</v>
      </c>
      <c r="I87" s="109" t="b">
        <v>0</v>
      </c>
      <c r="J87" s="109" t="b">
        <v>0</v>
      </c>
      <c r="K87" s="109" t="b">
        <v>1</v>
      </c>
      <c r="L87" s="109" t="b">
        <v>0</v>
      </c>
    </row>
    <row r="88" spans="1:12" ht="15">
      <c r="A88" s="111" t="s">
        <v>479</v>
      </c>
      <c r="B88" s="109" t="s">
        <v>483</v>
      </c>
      <c r="C88" s="109">
        <v>2</v>
      </c>
      <c r="D88" s="113">
        <v>0.0039434606906045885</v>
      </c>
      <c r="E88" s="113">
        <v>2.513217600067939</v>
      </c>
      <c r="F88" s="109" t="s">
        <v>592</v>
      </c>
      <c r="G88" s="109" t="b">
        <v>1</v>
      </c>
      <c r="H88" s="109" t="b">
        <v>0</v>
      </c>
      <c r="I88" s="109" t="b">
        <v>0</v>
      </c>
      <c r="J88" s="109" t="b">
        <v>0</v>
      </c>
      <c r="K88" s="109" t="b">
        <v>0</v>
      </c>
      <c r="L88" s="109" t="b">
        <v>0</v>
      </c>
    </row>
    <row r="89" spans="1:12" ht="15">
      <c r="A89" s="111" t="s">
        <v>415</v>
      </c>
      <c r="B89" s="109" t="s">
        <v>451</v>
      </c>
      <c r="C89" s="109">
        <v>2</v>
      </c>
      <c r="D89" s="113">
        <v>0.0039434606906045885</v>
      </c>
      <c r="E89" s="113">
        <v>1.7350663496842953</v>
      </c>
      <c r="F89" s="109" t="s">
        <v>592</v>
      </c>
      <c r="G89" s="109" t="b">
        <v>0</v>
      </c>
      <c r="H89" s="109" t="b">
        <v>0</v>
      </c>
      <c r="I89" s="109" t="b">
        <v>0</v>
      </c>
      <c r="J89" s="109" t="b">
        <v>0</v>
      </c>
      <c r="K89" s="109" t="b">
        <v>1</v>
      </c>
      <c r="L89" s="109" t="b">
        <v>0</v>
      </c>
    </row>
    <row r="90" spans="1:12" ht="15">
      <c r="A90" s="111" t="s">
        <v>467</v>
      </c>
      <c r="B90" s="109" t="s">
        <v>574</v>
      </c>
      <c r="C90" s="109">
        <v>2</v>
      </c>
      <c r="D90" s="113">
        <v>0.0039434606906045885</v>
      </c>
      <c r="E90" s="113">
        <v>2.513217600067939</v>
      </c>
      <c r="F90" s="109" t="s">
        <v>592</v>
      </c>
      <c r="G90" s="109" t="b">
        <v>0</v>
      </c>
      <c r="H90" s="109" t="b">
        <v>0</v>
      </c>
      <c r="I90" s="109" t="b">
        <v>0</v>
      </c>
      <c r="J90" s="109" t="b">
        <v>0</v>
      </c>
      <c r="K90" s="109" t="b">
        <v>0</v>
      </c>
      <c r="L90" s="109" t="b">
        <v>0</v>
      </c>
    </row>
    <row r="91" spans="1:12" ht="15">
      <c r="A91" s="111" t="s">
        <v>391</v>
      </c>
      <c r="B91" s="109" t="s">
        <v>390</v>
      </c>
      <c r="C91" s="109">
        <v>2</v>
      </c>
      <c r="D91" s="113">
        <v>0.0039434606906045885</v>
      </c>
      <c r="E91" s="113">
        <v>1.212187604403958</v>
      </c>
      <c r="F91" s="109" t="s">
        <v>592</v>
      </c>
      <c r="G91" s="109" t="b">
        <v>0</v>
      </c>
      <c r="H91" s="109" t="b">
        <v>0</v>
      </c>
      <c r="I91" s="109" t="b">
        <v>0</v>
      </c>
      <c r="J91" s="109" t="b">
        <v>0</v>
      </c>
      <c r="K91" s="109" t="b">
        <v>0</v>
      </c>
      <c r="L91" s="109" t="b">
        <v>0</v>
      </c>
    </row>
    <row r="92" spans="1:12" ht="15">
      <c r="A92" s="111" t="s">
        <v>535</v>
      </c>
      <c r="B92" s="109" t="s">
        <v>407</v>
      </c>
      <c r="C92" s="109">
        <v>2</v>
      </c>
      <c r="D92" s="113">
        <v>0.0039434606906045885</v>
      </c>
      <c r="E92" s="113">
        <v>2.0360963453482763</v>
      </c>
      <c r="F92" s="109" t="s">
        <v>592</v>
      </c>
      <c r="G92" s="109" t="b">
        <v>0</v>
      </c>
      <c r="H92" s="109" t="b">
        <v>0</v>
      </c>
      <c r="I92" s="109" t="b">
        <v>0</v>
      </c>
      <c r="J92" s="109" t="b">
        <v>0</v>
      </c>
      <c r="K92" s="109" t="b">
        <v>0</v>
      </c>
      <c r="L92" s="109" t="b">
        <v>0</v>
      </c>
    </row>
    <row r="93" spans="1:12" ht="15">
      <c r="A93" s="111" t="s">
        <v>405</v>
      </c>
      <c r="B93" s="109" t="s">
        <v>540</v>
      </c>
      <c r="C93" s="109">
        <v>2</v>
      </c>
      <c r="D93" s="113">
        <v>0.0039434606906045885</v>
      </c>
      <c r="E93" s="113">
        <v>2.2121876044039577</v>
      </c>
      <c r="F93" s="109" t="s">
        <v>592</v>
      </c>
      <c r="G93" s="109" t="b">
        <v>0</v>
      </c>
      <c r="H93" s="109" t="b">
        <v>0</v>
      </c>
      <c r="I93" s="109" t="b">
        <v>0</v>
      </c>
      <c r="J93" s="109" t="b">
        <v>0</v>
      </c>
      <c r="K93" s="109" t="b">
        <v>0</v>
      </c>
      <c r="L93" s="109" t="b">
        <v>0</v>
      </c>
    </row>
    <row r="94" spans="1:12" ht="15">
      <c r="A94" s="111" t="s">
        <v>559</v>
      </c>
      <c r="B94" s="109" t="s">
        <v>495</v>
      </c>
      <c r="C94" s="109">
        <v>2</v>
      </c>
      <c r="D94" s="113">
        <v>0.0039434606906045885</v>
      </c>
      <c r="E94" s="113">
        <v>2.513217600067939</v>
      </c>
      <c r="F94" s="109" t="s">
        <v>592</v>
      </c>
      <c r="G94" s="109" t="b">
        <v>0</v>
      </c>
      <c r="H94" s="109" t="b">
        <v>0</v>
      </c>
      <c r="I94" s="109" t="b">
        <v>0</v>
      </c>
      <c r="J94" s="109" t="b">
        <v>0</v>
      </c>
      <c r="K94" s="109" t="b">
        <v>0</v>
      </c>
      <c r="L94" s="109" t="b">
        <v>0</v>
      </c>
    </row>
    <row r="95" spans="1:12" ht="15">
      <c r="A95" s="111" t="s">
        <v>435</v>
      </c>
      <c r="B95" s="109" t="s">
        <v>500</v>
      </c>
      <c r="C95" s="109">
        <v>2</v>
      </c>
      <c r="D95" s="113">
        <v>0.0039434606906045885</v>
      </c>
      <c r="E95" s="113">
        <v>2.2121876044039577</v>
      </c>
      <c r="F95" s="109" t="s">
        <v>592</v>
      </c>
      <c r="G95" s="109" t="b">
        <v>0</v>
      </c>
      <c r="H95" s="109" t="b">
        <v>0</v>
      </c>
      <c r="I95" s="109" t="b">
        <v>0</v>
      </c>
      <c r="J95" s="109" t="b">
        <v>0</v>
      </c>
      <c r="K95" s="109" t="b">
        <v>0</v>
      </c>
      <c r="L95" s="109" t="b">
        <v>0</v>
      </c>
    </row>
    <row r="96" spans="1:12" ht="15">
      <c r="A96" s="111" t="s">
        <v>567</v>
      </c>
      <c r="B96" s="109" t="s">
        <v>561</v>
      </c>
      <c r="C96" s="109">
        <v>2</v>
      </c>
      <c r="D96" s="113">
        <v>0.0039434606906045885</v>
      </c>
      <c r="E96" s="113">
        <v>2.513217600067939</v>
      </c>
      <c r="F96" s="109" t="s">
        <v>592</v>
      </c>
      <c r="G96" s="109" t="b">
        <v>0</v>
      </c>
      <c r="H96" s="109" t="b">
        <v>0</v>
      </c>
      <c r="I96" s="109" t="b">
        <v>0</v>
      </c>
      <c r="J96" s="109" t="b">
        <v>0</v>
      </c>
      <c r="K96" s="109" t="b">
        <v>0</v>
      </c>
      <c r="L96" s="109" t="b">
        <v>0</v>
      </c>
    </row>
    <row r="97" spans="1:12" ht="15">
      <c r="A97" s="111" t="s">
        <v>407</v>
      </c>
      <c r="B97" s="109" t="s">
        <v>542</v>
      </c>
      <c r="C97" s="109">
        <v>2</v>
      </c>
      <c r="D97" s="113">
        <v>0.0039434606906045885</v>
      </c>
      <c r="E97" s="113">
        <v>2.1152775913959014</v>
      </c>
      <c r="F97" s="109" t="s">
        <v>592</v>
      </c>
      <c r="G97" s="109" t="b">
        <v>0</v>
      </c>
      <c r="H97" s="109" t="b">
        <v>0</v>
      </c>
      <c r="I97" s="109" t="b">
        <v>0</v>
      </c>
      <c r="J97" s="109" t="b">
        <v>0</v>
      </c>
      <c r="K97" s="109" t="b">
        <v>0</v>
      </c>
      <c r="L97" s="109" t="b">
        <v>0</v>
      </c>
    </row>
    <row r="98" spans="1:12" ht="15">
      <c r="A98" s="111" t="s">
        <v>440</v>
      </c>
      <c r="B98" s="109" t="s">
        <v>525</v>
      </c>
      <c r="C98" s="109">
        <v>2</v>
      </c>
      <c r="D98" s="113">
        <v>0.0039434606906045885</v>
      </c>
      <c r="E98" s="113">
        <v>2.2121876044039577</v>
      </c>
      <c r="F98" s="109" t="s">
        <v>592</v>
      </c>
      <c r="G98" s="109" t="b">
        <v>0</v>
      </c>
      <c r="H98" s="109" t="b">
        <v>0</v>
      </c>
      <c r="I98" s="109" t="b">
        <v>0</v>
      </c>
      <c r="J98" s="109" t="b">
        <v>0</v>
      </c>
      <c r="K98" s="109" t="b">
        <v>0</v>
      </c>
      <c r="L98" s="109" t="b">
        <v>0</v>
      </c>
    </row>
    <row r="99" spans="1:12" ht="15">
      <c r="A99" s="111" t="s">
        <v>500</v>
      </c>
      <c r="B99" s="109" t="s">
        <v>488</v>
      </c>
      <c r="C99" s="109">
        <v>2</v>
      </c>
      <c r="D99" s="113">
        <v>0.0039434606906045885</v>
      </c>
      <c r="E99" s="113">
        <v>2.513217600067939</v>
      </c>
      <c r="F99" s="109" t="s">
        <v>592</v>
      </c>
      <c r="G99" s="109" t="b">
        <v>0</v>
      </c>
      <c r="H99" s="109" t="b">
        <v>0</v>
      </c>
      <c r="I99" s="109" t="b">
        <v>0</v>
      </c>
      <c r="J99" s="109" t="b">
        <v>0</v>
      </c>
      <c r="K99" s="109" t="b">
        <v>0</v>
      </c>
      <c r="L99" s="109" t="b">
        <v>0</v>
      </c>
    </row>
    <row r="100" spans="1:12" ht="15">
      <c r="A100" s="111" t="s">
        <v>429</v>
      </c>
      <c r="B100" s="109" t="s">
        <v>453</v>
      </c>
      <c r="C100" s="109">
        <v>2</v>
      </c>
      <c r="D100" s="113">
        <v>0.0039434606906045885</v>
      </c>
      <c r="E100" s="113">
        <v>1.9111576087399766</v>
      </c>
      <c r="F100" s="109" t="s">
        <v>592</v>
      </c>
      <c r="G100" s="109" t="b">
        <v>0</v>
      </c>
      <c r="H100" s="109" t="b">
        <v>0</v>
      </c>
      <c r="I100" s="109" t="b">
        <v>0</v>
      </c>
      <c r="J100" s="109" t="b">
        <v>0</v>
      </c>
      <c r="K100" s="109" t="b">
        <v>0</v>
      </c>
      <c r="L100" s="109" t="b">
        <v>0</v>
      </c>
    </row>
    <row r="101" spans="1:12" ht="15">
      <c r="A101" s="111" t="s">
        <v>577</v>
      </c>
      <c r="B101" s="109" t="s">
        <v>477</v>
      </c>
      <c r="C101" s="109">
        <v>2</v>
      </c>
      <c r="D101" s="113">
        <v>0.0039434606906045885</v>
      </c>
      <c r="E101" s="113">
        <v>2.513217600067939</v>
      </c>
      <c r="F101" s="109" t="s">
        <v>592</v>
      </c>
      <c r="G101" s="109" t="b">
        <v>1</v>
      </c>
      <c r="H101" s="109" t="b">
        <v>0</v>
      </c>
      <c r="I101" s="109" t="b">
        <v>0</v>
      </c>
      <c r="J101" s="109" t="b">
        <v>1</v>
      </c>
      <c r="K101" s="109" t="b">
        <v>0</v>
      </c>
      <c r="L101" s="109" t="b">
        <v>0</v>
      </c>
    </row>
    <row r="102" spans="1:12" ht="15">
      <c r="A102" s="111" t="s">
        <v>466</v>
      </c>
      <c r="B102" s="109" t="s">
        <v>559</v>
      </c>
      <c r="C102" s="109">
        <v>2</v>
      </c>
      <c r="D102" s="113">
        <v>0.0039434606906045885</v>
      </c>
      <c r="E102" s="113">
        <v>2.513217600067939</v>
      </c>
      <c r="F102" s="109" t="s">
        <v>592</v>
      </c>
      <c r="G102" s="109" t="b">
        <v>0</v>
      </c>
      <c r="H102" s="109" t="b">
        <v>0</v>
      </c>
      <c r="I102" s="109" t="b">
        <v>0</v>
      </c>
      <c r="J102" s="109" t="b">
        <v>0</v>
      </c>
      <c r="K102" s="109" t="b">
        <v>0</v>
      </c>
      <c r="L102" s="109" t="b">
        <v>0</v>
      </c>
    </row>
    <row r="103" spans="1:12" ht="15">
      <c r="A103" s="111" t="s">
        <v>462</v>
      </c>
      <c r="B103" s="109" t="s">
        <v>418</v>
      </c>
      <c r="C103" s="109">
        <v>2</v>
      </c>
      <c r="D103" s="113">
        <v>0.0039434606906045885</v>
      </c>
      <c r="E103" s="113">
        <v>2.2121876044039577</v>
      </c>
      <c r="F103" s="109" t="s">
        <v>592</v>
      </c>
      <c r="G103" s="109" t="b">
        <v>0</v>
      </c>
      <c r="H103" s="109" t="b">
        <v>0</v>
      </c>
      <c r="I103" s="109" t="b">
        <v>0</v>
      </c>
      <c r="J103" s="109" t="b">
        <v>0</v>
      </c>
      <c r="K103" s="109" t="b">
        <v>0</v>
      </c>
      <c r="L103" s="109" t="b">
        <v>0</v>
      </c>
    </row>
    <row r="104" spans="1:12" ht="15">
      <c r="A104" s="111" t="s">
        <v>431</v>
      </c>
      <c r="B104" s="109" t="s">
        <v>552</v>
      </c>
      <c r="C104" s="109">
        <v>2</v>
      </c>
      <c r="D104" s="113">
        <v>0.0039434606906045885</v>
      </c>
      <c r="E104" s="113">
        <v>2.2121876044039577</v>
      </c>
      <c r="F104" s="109" t="s">
        <v>592</v>
      </c>
      <c r="G104" s="109" t="b">
        <v>0</v>
      </c>
      <c r="H104" s="109" t="b">
        <v>0</v>
      </c>
      <c r="I104" s="109" t="b">
        <v>0</v>
      </c>
      <c r="J104" s="109" t="b">
        <v>0</v>
      </c>
      <c r="K104" s="109" t="b">
        <v>0</v>
      </c>
      <c r="L104" s="109" t="b">
        <v>0</v>
      </c>
    </row>
    <row r="105" spans="1:12" ht="15">
      <c r="A105" s="111" t="s">
        <v>534</v>
      </c>
      <c r="B105" s="109" t="s">
        <v>464</v>
      </c>
      <c r="C105" s="109">
        <v>2</v>
      </c>
      <c r="D105" s="113">
        <v>0.0039434606906045885</v>
      </c>
      <c r="E105" s="113">
        <v>2.513217600067939</v>
      </c>
      <c r="F105" s="109" t="s">
        <v>592</v>
      </c>
      <c r="G105" s="109" t="b">
        <v>1</v>
      </c>
      <c r="H105" s="109" t="b">
        <v>0</v>
      </c>
      <c r="I105" s="109" t="b">
        <v>0</v>
      </c>
      <c r="J105" s="109" t="b">
        <v>0</v>
      </c>
      <c r="K105" s="109" t="b">
        <v>0</v>
      </c>
      <c r="L105" s="109" t="b">
        <v>0</v>
      </c>
    </row>
    <row r="106" spans="1:12" ht="15">
      <c r="A106" s="111" t="s">
        <v>524</v>
      </c>
      <c r="B106" s="109" t="s">
        <v>471</v>
      </c>
      <c r="C106" s="109">
        <v>2</v>
      </c>
      <c r="D106" s="113">
        <v>0.0039434606906045885</v>
      </c>
      <c r="E106" s="113">
        <v>2.513217600067939</v>
      </c>
      <c r="F106" s="109" t="s">
        <v>592</v>
      </c>
      <c r="G106" s="109" t="b">
        <v>0</v>
      </c>
      <c r="H106" s="109" t="b">
        <v>0</v>
      </c>
      <c r="I106" s="109" t="b">
        <v>0</v>
      </c>
      <c r="J106" s="109" t="b">
        <v>0</v>
      </c>
      <c r="K106" s="109" t="b">
        <v>0</v>
      </c>
      <c r="L106" s="109" t="b">
        <v>0</v>
      </c>
    </row>
    <row r="107" spans="1:12" ht="15">
      <c r="A107" s="111" t="s">
        <v>425</v>
      </c>
      <c r="B107" s="109" t="s">
        <v>427</v>
      </c>
      <c r="C107" s="109">
        <v>2</v>
      </c>
      <c r="D107" s="113">
        <v>0.0039434606906045885</v>
      </c>
      <c r="E107" s="113">
        <v>1.9111576087399766</v>
      </c>
      <c r="F107" s="109" t="s">
        <v>592</v>
      </c>
      <c r="G107" s="109" t="b">
        <v>0</v>
      </c>
      <c r="H107" s="109" t="b">
        <v>0</v>
      </c>
      <c r="I107" s="109" t="b">
        <v>0</v>
      </c>
      <c r="J107" s="109" t="b">
        <v>0</v>
      </c>
      <c r="K107" s="109" t="b">
        <v>0</v>
      </c>
      <c r="L107" s="109" t="b">
        <v>0</v>
      </c>
    </row>
    <row r="108" spans="1:12" ht="15">
      <c r="A108" s="111" t="s">
        <v>425</v>
      </c>
      <c r="B108" s="109" t="s">
        <v>493</v>
      </c>
      <c r="C108" s="109">
        <v>2</v>
      </c>
      <c r="D108" s="113">
        <v>0.0039434606906045885</v>
      </c>
      <c r="E108" s="113">
        <v>2.2121876044039577</v>
      </c>
      <c r="F108" s="109" t="s">
        <v>592</v>
      </c>
      <c r="G108" s="109" t="b">
        <v>0</v>
      </c>
      <c r="H108" s="109" t="b">
        <v>0</v>
      </c>
      <c r="I108" s="109" t="b">
        <v>0</v>
      </c>
      <c r="J108" s="109" t="b">
        <v>0</v>
      </c>
      <c r="K108" s="109" t="b">
        <v>0</v>
      </c>
      <c r="L108" s="109" t="b">
        <v>0</v>
      </c>
    </row>
    <row r="109" spans="1:12" ht="15">
      <c r="A109" s="111" t="s">
        <v>426</v>
      </c>
      <c r="B109" s="109" t="s">
        <v>513</v>
      </c>
      <c r="C109" s="109">
        <v>2</v>
      </c>
      <c r="D109" s="113">
        <v>0.0039434606906045885</v>
      </c>
      <c r="E109" s="113">
        <v>2.2121876044039577</v>
      </c>
      <c r="F109" s="109" t="s">
        <v>592</v>
      </c>
      <c r="G109" s="109" t="b">
        <v>0</v>
      </c>
      <c r="H109" s="109" t="b">
        <v>1</v>
      </c>
      <c r="I109" s="109" t="b">
        <v>0</v>
      </c>
      <c r="J109" s="109" t="b">
        <v>0</v>
      </c>
      <c r="K109" s="109" t="b">
        <v>0</v>
      </c>
      <c r="L109" s="109" t="b">
        <v>0</v>
      </c>
    </row>
    <row r="110" spans="1:12" ht="15">
      <c r="A110" s="111" t="s">
        <v>423</v>
      </c>
      <c r="B110" s="109" t="s">
        <v>394</v>
      </c>
      <c r="C110" s="109">
        <v>2</v>
      </c>
      <c r="D110" s="113">
        <v>0.0039434606906045885</v>
      </c>
      <c r="E110" s="113">
        <v>1.7350663496842953</v>
      </c>
      <c r="F110" s="109" t="s">
        <v>592</v>
      </c>
      <c r="G110" s="109" t="b">
        <v>0</v>
      </c>
      <c r="H110" s="109" t="b">
        <v>1</v>
      </c>
      <c r="I110" s="109" t="b">
        <v>0</v>
      </c>
      <c r="J110" s="109" t="b">
        <v>0</v>
      </c>
      <c r="K110" s="109" t="b">
        <v>0</v>
      </c>
      <c r="L110" s="109" t="b">
        <v>0</v>
      </c>
    </row>
    <row r="111" spans="1:12" ht="15">
      <c r="A111" s="111" t="s">
        <v>503</v>
      </c>
      <c r="B111" s="109" t="s">
        <v>386</v>
      </c>
      <c r="C111" s="109">
        <v>2</v>
      </c>
      <c r="D111" s="113">
        <v>0.0039434606906045885</v>
      </c>
      <c r="E111" s="113">
        <v>1.4163075870598825</v>
      </c>
      <c r="F111" s="109" t="s">
        <v>592</v>
      </c>
      <c r="G111" s="109" t="b">
        <v>0</v>
      </c>
      <c r="H111" s="109" t="b">
        <v>0</v>
      </c>
      <c r="I111" s="109" t="b">
        <v>0</v>
      </c>
      <c r="J111" s="109" t="b">
        <v>0</v>
      </c>
      <c r="K111" s="109" t="b">
        <v>0</v>
      </c>
      <c r="L111" s="109" t="b">
        <v>0</v>
      </c>
    </row>
    <row r="112" spans="1:12" ht="15">
      <c r="A112" s="111" t="s">
        <v>465</v>
      </c>
      <c r="B112" s="109" t="s">
        <v>534</v>
      </c>
      <c r="C112" s="109">
        <v>2</v>
      </c>
      <c r="D112" s="113">
        <v>0.0039434606906045885</v>
      </c>
      <c r="E112" s="113">
        <v>2.513217600067939</v>
      </c>
      <c r="F112" s="109" t="s">
        <v>592</v>
      </c>
      <c r="G112" s="109" t="b">
        <v>0</v>
      </c>
      <c r="H112" s="109" t="b">
        <v>1</v>
      </c>
      <c r="I112" s="109" t="b">
        <v>0</v>
      </c>
      <c r="J112" s="109" t="b">
        <v>1</v>
      </c>
      <c r="K112" s="109" t="b">
        <v>0</v>
      </c>
      <c r="L112" s="109" t="b">
        <v>0</v>
      </c>
    </row>
    <row r="113" spans="1:12" ht="15">
      <c r="A113" s="111" t="s">
        <v>442</v>
      </c>
      <c r="B113" s="109" t="s">
        <v>452</v>
      </c>
      <c r="C113" s="109">
        <v>2</v>
      </c>
      <c r="D113" s="113">
        <v>0.0039434606906045885</v>
      </c>
      <c r="E113" s="113">
        <v>1.9111576087399766</v>
      </c>
      <c r="F113" s="109" t="s">
        <v>592</v>
      </c>
      <c r="G113" s="109" t="b">
        <v>0</v>
      </c>
      <c r="H113" s="109" t="b">
        <v>0</v>
      </c>
      <c r="I113" s="109" t="b">
        <v>0</v>
      </c>
      <c r="J113" s="109" t="b">
        <v>0</v>
      </c>
      <c r="K113" s="109" t="b">
        <v>0</v>
      </c>
      <c r="L113" s="109" t="b">
        <v>0</v>
      </c>
    </row>
    <row r="114" spans="1:12" ht="15">
      <c r="A114" s="111" t="s">
        <v>545</v>
      </c>
      <c r="B114" s="109" t="s">
        <v>492</v>
      </c>
      <c r="C114" s="109">
        <v>2</v>
      </c>
      <c r="D114" s="113">
        <v>0.0039434606906045885</v>
      </c>
      <c r="E114" s="113">
        <v>2.513217600067939</v>
      </c>
      <c r="F114" s="109" t="s">
        <v>592</v>
      </c>
      <c r="G114" s="109" t="b">
        <v>0</v>
      </c>
      <c r="H114" s="109" t="b">
        <v>0</v>
      </c>
      <c r="I114" s="109" t="b">
        <v>0</v>
      </c>
      <c r="J114" s="109" t="b">
        <v>0</v>
      </c>
      <c r="K114" s="109" t="b">
        <v>0</v>
      </c>
      <c r="L114" s="109" t="b">
        <v>0</v>
      </c>
    </row>
    <row r="115" spans="1:12" ht="15">
      <c r="A115" s="111" t="s">
        <v>391</v>
      </c>
      <c r="B115" s="109" t="s">
        <v>413</v>
      </c>
      <c r="C115" s="109">
        <v>2</v>
      </c>
      <c r="D115" s="113">
        <v>0.0039434606906045885</v>
      </c>
      <c r="E115" s="113">
        <v>1.434036354020314</v>
      </c>
      <c r="F115" s="109" t="s">
        <v>592</v>
      </c>
      <c r="G115" s="109" t="b">
        <v>0</v>
      </c>
      <c r="H115" s="109" t="b">
        <v>0</v>
      </c>
      <c r="I115" s="109" t="b">
        <v>0</v>
      </c>
      <c r="J115" s="109" t="b">
        <v>0</v>
      </c>
      <c r="K115" s="109" t="b">
        <v>0</v>
      </c>
      <c r="L115" s="109" t="b">
        <v>0</v>
      </c>
    </row>
    <row r="116" spans="1:12" ht="15">
      <c r="A116" s="111" t="s">
        <v>549</v>
      </c>
      <c r="B116" s="109" t="s">
        <v>451</v>
      </c>
      <c r="C116" s="109">
        <v>2</v>
      </c>
      <c r="D116" s="113">
        <v>0.0039434606906045885</v>
      </c>
      <c r="E116" s="113">
        <v>2.2121876044039577</v>
      </c>
      <c r="F116" s="109" t="s">
        <v>592</v>
      </c>
      <c r="G116" s="109" t="b">
        <v>0</v>
      </c>
      <c r="H116" s="109" t="b">
        <v>0</v>
      </c>
      <c r="I116" s="109" t="b">
        <v>0</v>
      </c>
      <c r="J116" s="109" t="b">
        <v>0</v>
      </c>
      <c r="K116" s="109" t="b">
        <v>1</v>
      </c>
      <c r="L116" s="109" t="b">
        <v>0</v>
      </c>
    </row>
    <row r="117" spans="1:12" ht="15">
      <c r="A117" s="111" t="s">
        <v>551</v>
      </c>
      <c r="B117" s="109" t="s">
        <v>481</v>
      </c>
      <c r="C117" s="109">
        <v>2</v>
      </c>
      <c r="D117" s="113">
        <v>0.0039434606906045885</v>
      </c>
      <c r="E117" s="113">
        <v>2.513217600067939</v>
      </c>
      <c r="F117" s="109" t="s">
        <v>592</v>
      </c>
      <c r="G117" s="109" t="b">
        <v>0</v>
      </c>
      <c r="H117" s="109" t="b">
        <v>0</v>
      </c>
      <c r="I117" s="109" t="b">
        <v>0</v>
      </c>
      <c r="J117" s="109" t="b">
        <v>0</v>
      </c>
      <c r="K117" s="109" t="b">
        <v>0</v>
      </c>
      <c r="L117" s="109" t="b">
        <v>0</v>
      </c>
    </row>
    <row r="118" spans="1:12" ht="15">
      <c r="A118" s="111" t="s">
        <v>441</v>
      </c>
      <c r="B118" s="109" t="s">
        <v>510</v>
      </c>
      <c r="C118" s="109">
        <v>2</v>
      </c>
      <c r="D118" s="113">
        <v>0.0039434606906045885</v>
      </c>
      <c r="E118" s="113">
        <v>2.2121876044039577</v>
      </c>
      <c r="F118" s="109" t="s">
        <v>592</v>
      </c>
      <c r="G118" s="109" t="b">
        <v>0</v>
      </c>
      <c r="H118" s="109" t="b">
        <v>0</v>
      </c>
      <c r="I118" s="109" t="b">
        <v>0</v>
      </c>
      <c r="J118" s="109" t="b">
        <v>0</v>
      </c>
      <c r="K118" s="109" t="b">
        <v>0</v>
      </c>
      <c r="L118" s="109" t="b">
        <v>0</v>
      </c>
    </row>
    <row r="119" spans="1:12" ht="15">
      <c r="A119" s="111" t="s">
        <v>556</v>
      </c>
      <c r="B119" s="109" t="s">
        <v>487</v>
      </c>
      <c r="C119" s="109">
        <v>2</v>
      </c>
      <c r="D119" s="113">
        <v>0.0039434606906045885</v>
      </c>
      <c r="E119" s="113">
        <v>2.513217600067939</v>
      </c>
      <c r="F119" s="109" t="s">
        <v>592</v>
      </c>
      <c r="G119" s="109" t="b">
        <v>0</v>
      </c>
      <c r="H119" s="109" t="b">
        <v>0</v>
      </c>
      <c r="I119" s="109" t="b">
        <v>0</v>
      </c>
      <c r="J119" s="109" t="b">
        <v>0</v>
      </c>
      <c r="K119" s="109" t="b">
        <v>0</v>
      </c>
      <c r="L119" s="109" t="b">
        <v>0</v>
      </c>
    </row>
    <row r="120" spans="1:12" ht="15">
      <c r="A120" s="111" t="s">
        <v>565</v>
      </c>
      <c r="B120" s="109" t="s">
        <v>432</v>
      </c>
      <c r="C120" s="109">
        <v>2</v>
      </c>
      <c r="D120" s="113">
        <v>0.0039434606906045885</v>
      </c>
      <c r="E120" s="113">
        <v>2.2121876044039577</v>
      </c>
      <c r="F120" s="109" t="s">
        <v>592</v>
      </c>
      <c r="G120" s="109" t="b">
        <v>0</v>
      </c>
      <c r="H120" s="109" t="b">
        <v>0</v>
      </c>
      <c r="I120" s="109" t="b">
        <v>0</v>
      </c>
      <c r="J120" s="109" t="b">
        <v>0</v>
      </c>
      <c r="K120" s="109" t="b">
        <v>0</v>
      </c>
      <c r="L120" s="109" t="b">
        <v>0</v>
      </c>
    </row>
    <row r="121" spans="1:12" ht="15">
      <c r="A121" s="111" t="s">
        <v>563</v>
      </c>
      <c r="B121" s="109" t="s">
        <v>502</v>
      </c>
      <c r="C121" s="109">
        <v>2</v>
      </c>
      <c r="D121" s="113">
        <v>0.0039434606906045885</v>
      </c>
      <c r="E121" s="113">
        <v>2.513217600067939</v>
      </c>
      <c r="F121" s="109" t="s">
        <v>592</v>
      </c>
      <c r="G121" s="109" t="b">
        <v>0</v>
      </c>
      <c r="H121" s="109" t="b">
        <v>0</v>
      </c>
      <c r="I121" s="109" t="b">
        <v>0</v>
      </c>
      <c r="J121" s="109" t="b">
        <v>0</v>
      </c>
      <c r="K121" s="109" t="b">
        <v>0</v>
      </c>
      <c r="L121" s="109" t="b">
        <v>0</v>
      </c>
    </row>
    <row r="122" spans="1:12" ht="15">
      <c r="A122" s="111" t="s">
        <v>568</v>
      </c>
      <c r="B122" s="109" t="s">
        <v>524</v>
      </c>
      <c r="C122" s="109">
        <v>2</v>
      </c>
      <c r="D122" s="113">
        <v>0.0039434606906045885</v>
      </c>
      <c r="E122" s="113">
        <v>2.513217600067939</v>
      </c>
      <c r="F122" s="109" t="s">
        <v>592</v>
      </c>
      <c r="G122" s="109" t="b">
        <v>1</v>
      </c>
      <c r="H122" s="109" t="b">
        <v>0</v>
      </c>
      <c r="I122" s="109" t="b">
        <v>0</v>
      </c>
      <c r="J122" s="109" t="b">
        <v>0</v>
      </c>
      <c r="K122" s="109" t="b">
        <v>0</v>
      </c>
      <c r="L122" s="109" t="b">
        <v>0</v>
      </c>
    </row>
    <row r="123" spans="1:12" ht="15">
      <c r="A123" s="111" t="s">
        <v>478</v>
      </c>
      <c r="B123" s="109" t="s">
        <v>428</v>
      </c>
      <c r="C123" s="109">
        <v>2</v>
      </c>
      <c r="D123" s="113">
        <v>0.0039434606906045885</v>
      </c>
      <c r="E123" s="113">
        <v>2.2121876044039577</v>
      </c>
      <c r="F123" s="109" t="s">
        <v>592</v>
      </c>
      <c r="G123" s="109" t="b">
        <v>0</v>
      </c>
      <c r="H123" s="109" t="b">
        <v>1</v>
      </c>
      <c r="I123" s="109" t="b">
        <v>0</v>
      </c>
      <c r="J123" s="109" t="b">
        <v>0</v>
      </c>
      <c r="K123" s="109" t="b">
        <v>0</v>
      </c>
      <c r="L123" s="109" t="b">
        <v>0</v>
      </c>
    </row>
    <row r="124" spans="1:12" ht="15">
      <c r="A124" s="111" t="s">
        <v>506</v>
      </c>
      <c r="B124" s="109" t="s">
        <v>535</v>
      </c>
      <c r="C124" s="109">
        <v>2</v>
      </c>
      <c r="D124" s="113">
        <v>0.0039434606906045885</v>
      </c>
      <c r="E124" s="113">
        <v>2.513217600067939</v>
      </c>
      <c r="F124" s="109" t="s">
        <v>592</v>
      </c>
      <c r="G124" s="109" t="b">
        <v>0</v>
      </c>
      <c r="H124" s="109" t="b">
        <v>0</v>
      </c>
      <c r="I124" s="109" t="b">
        <v>0</v>
      </c>
      <c r="J124" s="109" t="b">
        <v>0</v>
      </c>
      <c r="K124" s="109" t="b">
        <v>0</v>
      </c>
      <c r="L124" s="109" t="b">
        <v>0</v>
      </c>
    </row>
    <row r="125" spans="1:12" ht="15">
      <c r="A125" s="111" t="s">
        <v>576</v>
      </c>
      <c r="B125" s="109" t="s">
        <v>577</v>
      </c>
      <c r="C125" s="109">
        <v>2</v>
      </c>
      <c r="D125" s="113">
        <v>0.0039434606906045885</v>
      </c>
      <c r="E125" s="113">
        <v>2.513217600067939</v>
      </c>
      <c r="F125" s="109" t="s">
        <v>592</v>
      </c>
      <c r="G125" s="109" t="b">
        <v>0</v>
      </c>
      <c r="H125" s="109" t="b">
        <v>0</v>
      </c>
      <c r="I125" s="109" t="b">
        <v>0</v>
      </c>
      <c r="J125" s="109" t="b">
        <v>1</v>
      </c>
      <c r="K125" s="109" t="b">
        <v>0</v>
      </c>
      <c r="L125" s="109" t="b">
        <v>0</v>
      </c>
    </row>
    <row r="126" spans="1:12" ht="15">
      <c r="A126" s="111" t="s">
        <v>555</v>
      </c>
      <c r="B126" s="109" t="s">
        <v>538</v>
      </c>
      <c r="C126" s="109">
        <v>2</v>
      </c>
      <c r="D126" s="113">
        <v>0.0039434606906045885</v>
      </c>
      <c r="E126" s="113">
        <v>2.513217600067939</v>
      </c>
      <c r="F126" s="109" t="s">
        <v>592</v>
      </c>
      <c r="G126" s="109" t="b">
        <v>0</v>
      </c>
      <c r="H126" s="109" t="b">
        <v>0</v>
      </c>
      <c r="I126" s="109" t="b">
        <v>0</v>
      </c>
      <c r="J126" s="109" t="b">
        <v>0</v>
      </c>
      <c r="K126" s="109" t="b">
        <v>0</v>
      </c>
      <c r="L126" s="109" t="b">
        <v>0</v>
      </c>
    </row>
    <row r="127" spans="1:12" ht="15">
      <c r="A127" s="111" t="s">
        <v>498</v>
      </c>
      <c r="B127" s="109" t="s">
        <v>394</v>
      </c>
      <c r="C127" s="109">
        <v>2</v>
      </c>
      <c r="D127" s="113">
        <v>0.0039434606906045885</v>
      </c>
      <c r="E127" s="113">
        <v>2.0360963453482763</v>
      </c>
      <c r="F127" s="109" t="s">
        <v>592</v>
      </c>
      <c r="G127" s="109" t="b">
        <v>0</v>
      </c>
      <c r="H127" s="109" t="b">
        <v>0</v>
      </c>
      <c r="I127" s="109" t="b">
        <v>0</v>
      </c>
      <c r="J127" s="109" t="b">
        <v>0</v>
      </c>
      <c r="K127" s="109" t="b">
        <v>0</v>
      </c>
      <c r="L127" s="109" t="b">
        <v>0</v>
      </c>
    </row>
    <row r="128" spans="1:12" ht="15">
      <c r="A128" s="111" t="s">
        <v>511</v>
      </c>
      <c r="B128" s="109" t="s">
        <v>478</v>
      </c>
      <c r="C128" s="109">
        <v>2</v>
      </c>
      <c r="D128" s="113">
        <v>0.0039434606906045885</v>
      </c>
      <c r="E128" s="113">
        <v>2.513217600067939</v>
      </c>
      <c r="F128" s="109" t="s">
        <v>592</v>
      </c>
      <c r="G128" s="109" t="b">
        <v>0</v>
      </c>
      <c r="H128" s="109" t="b">
        <v>0</v>
      </c>
      <c r="I128" s="109" t="b">
        <v>0</v>
      </c>
      <c r="J128" s="109" t="b">
        <v>0</v>
      </c>
      <c r="K128" s="109" t="b">
        <v>1</v>
      </c>
      <c r="L128" s="109" t="b">
        <v>0</v>
      </c>
    </row>
    <row r="129" spans="1:12" ht="15">
      <c r="A129" s="111" t="s">
        <v>463</v>
      </c>
      <c r="B129" s="109" t="s">
        <v>427</v>
      </c>
      <c r="C129" s="109">
        <v>2</v>
      </c>
      <c r="D129" s="113">
        <v>0.0039434606906045885</v>
      </c>
      <c r="E129" s="113">
        <v>2.2121876044039577</v>
      </c>
      <c r="F129" s="109" t="s">
        <v>592</v>
      </c>
      <c r="G129" s="109" t="b">
        <v>0</v>
      </c>
      <c r="H129" s="109" t="b">
        <v>0</v>
      </c>
      <c r="I129" s="109" t="b">
        <v>0</v>
      </c>
      <c r="J129" s="109" t="b">
        <v>0</v>
      </c>
      <c r="K129" s="109" t="b">
        <v>0</v>
      </c>
      <c r="L129" s="109" t="b">
        <v>0</v>
      </c>
    </row>
    <row r="130" spans="1:12" ht="15">
      <c r="A130" s="111" t="s">
        <v>519</v>
      </c>
      <c r="B130" s="109" t="s">
        <v>394</v>
      </c>
      <c r="C130" s="109">
        <v>2</v>
      </c>
      <c r="D130" s="113">
        <v>0.0039434606906045885</v>
      </c>
      <c r="E130" s="113">
        <v>2.0360963453482763</v>
      </c>
      <c r="F130" s="109" t="s">
        <v>592</v>
      </c>
      <c r="G130" s="109" t="b">
        <v>0</v>
      </c>
      <c r="H130" s="109" t="b">
        <v>0</v>
      </c>
      <c r="I130" s="109" t="b">
        <v>0</v>
      </c>
      <c r="J130" s="109" t="b">
        <v>0</v>
      </c>
      <c r="K130" s="109" t="b">
        <v>0</v>
      </c>
      <c r="L130" s="109" t="b">
        <v>0</v>
      </c>
    </row>
    <row r="131" spans="1:12" ht="15">
      <c r="A131" s="111" t="s">
        <v>389</v>
      </c>
      <c r="B131" s="109" t="s">
        <v>527</v>
      </c>
      <c r="C131" s="109">
        <v>2</v>
      </c>
      <c r="D131" s="113">
        <v>0.0039434606906045885</v>
      </c>
      <c r="E131" s="113">
        <v>1.9111576087399766</v>
      </c>
      <c r="F131" s="109" t="s">
        <v>592</v>
      </c>
      <c r="G131" s="109" t="b">
        <v>0</v>
      </c>
      <c r="H131" s="109" t="b">
        <v>0</v>
      </c>
      <c r="I131" s="109" t="b">
        <v>0</v>
      </c>
      <c r="J131" s="109" t="b">
        <v>0</v>
      </c>
      <c r="K131" s="109" t="b">
        <v>0</v>
      </c>
      <c r="L131" s="109" t="b">
        <v>0</v>
      </c>
    </row>
    <row r="132" spans="1:12" ht="15">
      <c r="A132" s="111" t="s">
        <v>428</v>
      </c>
      <c r="B132" s="109" t="s">
        <v>545</v>
      </c>
      <c r="C132" s="109">
        <v>2</v>
      </c>
      <c r="D132" s="113">
        <v>0.0039434606906045885</v>
      </c>
      <c r="E132" s="113">
        <v>2.3371263410122576</v>
      </c>
      <c r="F132" s="109" t="s">
        <v>592</v>
      </c>
      <c r="G132" s="109" t="b">
        <v>0</v>
      </c>
      <c r="H132" s="109" t="b">
        <v>0</v>
      </c>
      <c r="I132" s="109" t="b">
        <v>0</v>
      </c>
      <c r="J132" s="109" t="b">
        <v>0</v>
      </c>
      <c r="K132" s="109" t="b">
        <v>0</v>
      </c>
      <c r="L132" s="109" t="b">
        <v>0</v>
      </c>
    </row>
    <row r="133" spans="1:12" ht="15">
      <c r="A133" s="111" t="s">
        <v>414</v>
      </c>
      <c r="B133" s="109" t="s">
        <v>429</v>
      </c>
      <c r="C133" s="109">
        <v>2</v>
      </c>
      <c r="D133" s="113">
        <v>0.0039434606906045885</v>
      </c>
      <c r="E133" s="113">
        <v>1.7350663496842953</v>
      </c>
      <c r="F133" s="109" t="s">
        <v>592</v>
      </c>
      <c r="G133" s="109" t="b">
        <v>0</v>
      </c>
      <c r="H133" s="109" t="b">
        <v>0</v>
      </c>
      <c r="I133" s="109" t="b">
        <v>0</v>
      </c>
      <c r="J133" s="109" t="b">
        <v>0</v>
      </c>
      <c r="K133" s="109" t="b">
        <v>0</v>
      </c>
      <c r="L133" s="109" t="b">
        <v>0</v>
      </c>
    </row>
    <row r="134" spans="1:12" ht="15">
      <c r="A134" s="111" t="s">
        <v>516</v>
      </c>
      <c r="B134" s="109" t="s">
        <v>441</v>
      </c>
      <c r="C134" s="109">
        <v>2</v>
      </c>
      <c r="D134" s="113">
        <v>0.0039434606906045885</v>
      </c>
      <c r="E134" s="113">
        <v>2.2121876044039577</v>
      </c>
      <c r="F134" s="109" t="s">
        <v>592</v>
      </c>
      <c r="G134" s="109" t="b">
        <v>0</v>
      </c>
      <c r="H134" s="109" t="b">
        <v>0</v>
      </c>
      <c r="I134" s="109" t="b">
        <v>0</v>
      </c>
      <c r="J134" s="109" t="b">
        <v>0</v>
      </c>
      <c r="K134" s="109" t="b">
        <v>0</v>
      </c>
      <c r="L134" s="109" t="b">
        <v>0</v>
      </c>
    </row>
    <row r="135" spans="1:12" ht="15">
      <c r="A135" s="111" t="s">
        <v>440</v>
      </c>
      <c r="B135" s="109" t="s">
        <v>450</v>
      </c>
      <c r="C135" s="109">
        <v>2</v>
      </c>
      <c r="D135" s="113">
        <v>0.0039434606906045885</v>
      </c>
      <c r="E135" s="113">
        <v>1.9111576087399766</v>
      </c>
      <c r="F135" s="109" t="s">
        <v>592</v>
      </c>
      <c r="G135" s="109" t="b">
        <v>0</v>
      </c>
      <c r="H135" s="109" t="b">
        <v>0</v>
      </c>
      <c r="I135" s="109" t="b">
        <v>0</v>
      </c>
      <c r="J135" s="109" t="b">
        <v>0</v>
      </c>
      <c r="K135" s="109" t="b">
        <v>0</v>
      </c>
      <c r="L135" s="109" t="b">
        <v>0</v>
      </c>
    </row>
    <row r="136" spans="1:12" ht="15">
      <c r="A136" s="111" t="s">
        <v>405</v>
      </c>
      <c r="B136" s="109" t="s">
        <v>583</v>
      </c>
      <c r="C136" s="109">
        <v>2</v>
      </c>
      <c r="D136" s="113">
        <v>0.0039434606906045885</v>
      </c>
      <c r="E136" s="113">
        <v>2.2121876044039577</v>
      </c>
      <c r="F136" s="109" t="s">
        <v>592</v>
      </c>
      <c r="G136" s="109" t="b">
        <v>0</v>
      </c>
      <c r="H136" s="109" t="b">
        <v>0</v>
      </c>
      <c r="I136" s="109" t="b">
        <v>0</v>
      </c>
      <c r="J136" s="109" t="b">
        <v>0</v>
      </c>
      <c r="K136" s="109" t="b">
        <v>0</v>
      </c>
      <c r="L136" s="109" t="b">
        <v>0</v>
      </c>
    </row>
    <row r="137" spans="1:12" ht="15">
      <c r="A137" s="111" t="s">
        <v>391</v>
      </c>
      <c r="B137" s="109" t="s">
        <v>400</v>
      </c>
      <c r="C137" s="109">
        <v>2</v>
      </c>
      <c r="D137" s="113">
        <v>0.0039434606906045885</v>
      </c>
      <c r="E137" s="113">
        <v>1.434036354020314</v>
      </c>
      <c r="F137" s="109" t="s">
        <v>592</v>
      </c>
      <c r="G137" s="109" t="b">
        <v>0</v>
      </c>
      <c r="H137" s="109" t="b">
        <v>0</v>
      </c>
      <c r="I137" s="109" t="b">
        <v>0</v>
      </c>
      <c r="J137" s="109" t="b">
        <v>0</v>
      </c>
      <c r="K137" s="109" t="b">
        <v>0</v>
      </c>
      <c r="L137" s="109" t="b">
        <v>0</v>
      </c>
    </row>
    <row r="138" spans="1:12" ht="15">
      <c r="A138" s="111" t="s">
        <v>505</v>
      </c>
      <c r="B138" s="109" t="s">
        <v>453</v>
      </c>
      <c r="C138" s="109">
        <v>2</v>
      </c>
      <c r="D138" s="113">
        <v>0.0039434606906045885</v>
      </c>
      <c r="E138" s="113">
        <v>2.2121876044039577</v>
      </c>
      <c r="F138" s="109" t="s">
        <v>592</v>
      </c>
      <c r="G138" s="109" t="b">
        <v>0</v>
      </c>
      <c r="H138" s="109" t="b">
        <v>0</v>
      </c>
      <c r="I138" s="109" t="b">
        <v>0</v>
      </c>
      <c r="J138" s="109" t="b">
        <v>0</v>
      </c>
      <c r="K138" s="109" t="b">
        <v>0</v>
      </c>
      <c r="L138" s="109" t="b">
        <v>0</v>
      </c>
    </row>
    <row r="139" spans="1:12" ht="15">
      <c r="A139" s="111" t="s">
        <v>413</v>
      </c>
      <c r="B139" s="109" t="s">
        <v>412</v>
      </c>
      <c r="C139" s="109">
        <v>2</v>
      </c>
      <c r="D139" s="113">
        <v>0.0039434606906045885</v>
      </c>
      <c r="E139" s="113">
        <v>1.558975090628614</v>
      </c>
      <c r="F139" s="109" t="s">
        <v>592</v>
      </c>
      <c r="G139" s="109" t="b">
        <v>0</v>
      </c>
      <c r="H139" s="109" t="b">
        <v>0</v>
      </c>
      <c r="I139" s="109" t="b">
        <v>0</v>
      </c>
      <c r="J139" s="109" t="b">
        <v>0</v>
      </c>
      <c r="K139" s="109" t="b">
        <v>0</v>
      </c>
      <c r="L139" s="109" t="b">
        <v>0</v>
      </c>
    </row>
    <row r="140" spans="1:12" ht="15">
      <c r="A140" s="111" t="s">
        <v>387</v>
      </c>
      <c r="B140" s="109" t="s">
        <v>396</v>
      </c>
      <c r="C140" s="109">
        <v>2</v>
      </c>
      <c r="D140" s="113">
        <v>0.0039434606906045885</v>
      </c>
      <c r="E140" s="113">
        <v>1.0583727400594287</v>
      </c>
      <c r="F140" s="109" t="s">
        <v>592</v>
      </c>
      <c r="G140" s="109" t="b">
        <v>0</v>
      </c>
      <c r="H140" s="109" t="b">
        <v>0</v>
      </c>
      <c r="I140" s="109" t="b">
        <v>0</v>
      </c>
      <c r="J140" s="109" t="b">
        <v>0</v>
      </c>
      <c r="K140" s="109" t="b">
        <v>0</v>
      </c>
      <c r="L140" s="109" t="b">
        <v>0</v>
      </c>
    </row>
    <row r="141" spans="1:12" ht="15">
      <c r="A141" s="111" t="s">
        <v>512</v>
      </c>
      <c r="B141" s="109" t="s">
        <v>480</v>
      </c>
      <c r="C141" s="109">
        <v>2</v>
      </c>
      <c r="D141" s="113">
        <v>0.0039434606906045885</v>
      </c>
      <c r="E141" s="113">
        <v>2.513217600067939</v>
      </c>
      <c r="F141" s="109" t="s">
        <v>592</v>
      </c>
      <c r="G141" s="109" t="b">
        <v>1</v>
      </c>
      <c r="H141" s="109" t="b">
        <v>0</v>
      </c>
      <c r="I141" s="109" t="b">
        <v>0</v>
      </c>
      <c r="J141" s="109" t="b">
        <v>1</v>
      </c>
      <c r="K141" s="109" t="b">
        <v>0</v>
      </c>
      <c r="L141" s="109" t="b">
        <v>0</v>
      </c>
    </row>
    <row r="142" spans="1:12" ht="15">
      <c r="A142" s="111" t="s">
        <v>389</v>
      </c>
      <c r="B142" s="109" t="s">
        <v>548</v>
      </c>
      <c r="C142" s="109">
        <v>2</v>
      </c>
      <c r="D142" s="113">
        <v>0.0039434606906045885</v>
      </c>
      <c r="E142" s="113">
        <v>1.9111576087399766</v>
      </c>
      <c r="F142" s="109" t="s">
        <v>592</v>
      </c>
      <c r="G142" s="109" t="b">
        <v>0</v>
      </c>
      <c r="H142" s="109" t="b">
        <v>0</v>
      </c>
      <c r="I142" s="109" t="b">
        <v>0</v>
      </c>
      <c r="J142" s="109" t="b">
        <v>0</v>
      </c>
      <c r="K142" s="109" t="b">
        <v>0</v>
      </c>
      <c r="L142" s="109" t="b">
        <v>0</v>
      </c>
    </row>
    <row r="143" spans="1:12" ht="15">
      <c r="A143" s="111" t="s">
        <v>385</v>
      </c>
      <c r="B143" s="109" t="s">
        <v>414</v>
      </c>
      <c r="C143" s="109">
        <v>2</v>
      </c>
      <c r="D143" s="113">
        <v>0.0039434606906045885</v>
      </c>
      <c r="E143" s="113">
        <v>0.9221529930414398</v>
      </c>
      <c r="F143" s="109" t="s">
        <v>592</v>
      </c>
      <c r="G143" s="109" t="b">
        <v>0</v>
      </c>
      <c r="H143" s="109" t="b">
        <v>0</v>
      </c>
      <c r="I143" s="109" t="b">
        <v>0</v>
      </c>
      <c r="J143" s="109" t="b">
        <v>0</v>
      </c>
      <c r="K143" s="109" t="b">
        <v>0</v>
      </c>
      <c r="L143" s="109" t="b">
        <v>0</v>
      </c>
    </row>
    <row r="144" spans="1:12" ht="15">
      <c r="A144" s="111" t="s">
        <v>403</v>
      </c>
      <c r="B144" s="109" t="s">
        <v>395</v>
      </c>
      <c r="C144" s="109">
        <v>2</v>
      </c>
      <c r="D144" s="113">
        <v>0.0039434606906045885</v>
      </c>
      <c r="E144" s="113">
        <v>1.7173375827238637</v>
      </c>
      <c r="F144" s="109" t="s">
        <v>592</v>
      </c>
      <c r="G144" s="109" t="b">
        <v>0</v>
      </c>
      <c r="H144" s="109" t="b">
        <v>0</v>
      </c>
      <c r="I144" s="109" t="b">
        <v>0</v>
      </c>
      <c r="J144" s="109" t="b">
        <v>0</v>
      </c>
      <c r="K144" s="109" t="b">
        <v>0</v>
      </c>
      <c r="L144" s="109" t="b">
        <v>0</v>
      </c>
    </row>
    <row r="145" spans="1:12" ht="15">
      <c r="A145" s="111" t="s">
        <v>529</v>
      </c>
      <c r="B145" s="109" t="s">
        <v>389</v>
      </c>
      <c r="C145" s="109">
        <v>2</v>
      </c>
      <c r="D145" s="113">
        <v>0.0039434606906045885</v>
      </c>
      <c r="E145" s="113">
        <v>1.7350663496842953</v>
      </c>
      <c r="F145" s="109" t="s">
        <v>592</v>
      </c>
      <c r="G145" s="109" t="b">
        <v>0</v>
      </c>
      <c r="H145" s="109" t="b">
        <v>0</v>
      </c>
      <c r="I145" s="109" t="b">
        <v>0</v>
      </c>
      <c r="J145" s="109" t="b">
        <v>0</v>
      </c>
      <c r="K145" s="109" t="b">
        <v>0</v>
      </c>
      <c r="L145" s="109" t="b">
        <v>0</v>
      </c>
    </row>
    <row r="146" spans="1:12" ht="15">
      <c r="A146" s="111" t="s">
        <v>532</v>
      </c>
      <c r="B146" s="109" t="s">
        <v>536</v>
      </c>
      <c r="C146" s="109">
        <v>2</v>
      </c>
      <c r="D146" s="113">
        <v>0.0039434606906045885</v>
      </c>
      <c r="E146" s="113">
        <v>2.513217600067939</v>
      </c>
      <c r="F146" s="109" t="s">
        <v>592</v>
      </c>
      <c r="G146" s="109" t="b">
        <v>0</v>
      </c>
      <c r="H146" s="109" t="b">
        <v>0</v>
      </c>
      <c r="I146" s="109" t="b">
        <v>0</v>
      </c>
      <c r="J146" s="109" t="b">
        <v>0</v>
      </c>
      <c r="K146" s="109" t="b">
        <v>0</v>
      </c>
      <c r="L146" s="109" t="b">
        <v>0</v>
      </c>
    </row>
    <row r="147" spans="1:12" ht="15">
      <c r="A147" s="111" t="s">
        <v>415</v>
      </c>
      <c r="B147" s="109" t="s">
        <v>528</v>
      </c>
      <c r="C147" s="109">
        <v>2</v>
      </c>
      <c r="D147" s="113">
        <v>0.0039434606906045885</v>
      </c>
      <c r="E147" s="113">
        <v>2.0360963453482763</v>
      </c>
      <c r="F147" s="109" t="s">
        <v>592</v>
      </c>
      <c r="G147" s="109" t="b">
        <v>0</v>
      </c>
      <c r="H147" s="109" t="b">
        <v>0</v>
      </c>
      <c r="I147" s="109" t="b">
        <v>0</v>
      </c>
      <c r="J147" s="109" t="b">
        <v>0</v>
      </c>
      <c r="K147" s="109" t="b">
        <v>0</v>
      </c>
      <c r="L147" s="109" t="b">
        <v>0</v>
      </c>
    </row>
    <row r="148" spans="1:12" ht="15">
      <c r="A148" s="111" t="s">
        <v>521</v>
      </c>
      <c r="B148" s="109" t="s">
        <v>423</v>
      </c>
      <c r="C148" s="109">
        <v>2</v>
      </c>
      <c r="D148" s="113">
        <v>0.0039434606906045885</v>
      </c>
      <c r="E148" s="113">
        <v>2.3371263410122576</v>
      </c>
      <c r="F148" s="109" t="s">
        <v>592</v>
      </c>
      <c r="G148" s="109" t="b">
        <v>0</v>
      </c>
      <c r="H148" s="109" t="b">
        <v>0</v>
      </c>
      <c r="I148" s="109" t="b">
        <v>0</v>
      </c>
      <c r="J148" s="109" t="b">
        <v>0</v>
      </c>
      <c r="K148" s="109" t="b">
        <v>1</v>
      </c>
      <c r="L148" s="109" t="b">
        <v>0</v>
      </c>
    </row>
    <row r="149" spans="1:12" ht="15">
      <c r="A149" s="111" t="s">
        <v>546</v>
      </c>
      <c r="B149" s="109" t="s">
        <v>553</v>
      </c>
      <c r="C149" s="109">
        <v>2</v>
      </c>
      <c r="D149" s="113">
        <v>0.0039434606906045885</v>
      </c>
      <c r="E149" s="113">
        <v>2.513217600067939</v>
      </c>
      <c r="F149" s="109" t="s">
        <v>592</v>
      </c>
      <c r="G149" s="109" t="b">
        <v>0</v>
      </c>
      <c r="H149" s="109" t="b">
        <v>0</v>
      </c>
      <c r="I149" s="109" t="b">
        <v>0</v>
      </c>
      <c r="J149" s="109" t="b">
        <v>0</v>
      </c>
      <c r="K149" s="109" t="b">
        <v>0</v>
      </c>
      <c r="L149" s="109" t="b">
        <v>0</v>
      </c>
    </row>
    <row r="150" spans="1:12" ht="15">
      <c r="A150" s="111" t="s">
        <v>399</v>
      </c>
      <c r="B150" s="109" t="s">
        <v>580</v>
      </c>
      <c r="C150" s="109">
        <v>2</v>
      </c>
      <c r="D150" s="113">
        <v>0.0039434606906045885</v>
      </c>
      <c r="E150" s="113">
        <v>2.0360963453482763</v>
      </c>
      <c r="F150" s="109" t="s">
        <v>592</v>
      </c>
      <c r="G150" s="109" t="b">
        <v>0</v>
      </c>
      <c r="H150" s="109" t="b">
        <v>0</v>
      </c>
      <c r="I150" s="109" t="b">
        <v>0</v>
      </c>
      <c r="J150" s="109" t="b">
        <v>0</v>
      </c>
      <c r="K150" s="109" t="b">
        <v>0</v>
      </c>
      <c r="L150" s="109" t="b">
        <v>0</v>
      </c>
    </row>
    <row r="151" spans="1:12" ht="15">
      <c r="A151" s="111" t="s">
        <v>388</v>
      </c>
      <c r="B151" s="109" t="s">
        <v>576</v>
      </c>
      <c r="C151" s="109">
        <v>2</v>
      </c>
      <c r="D151" s="113">
        <v>0.0039434606906045885</v>
      </c>
      <c r="E151" s="113">
        <v>1.638156336676239</v>
      </c>
      <c r="F151" s="109" t="s">
        <v>592</v>
      </c>
      <c r="G151" s="109" t="b">
        <v>0</v>
      </c>
      <c r="H151" s="109" t="b">
        <v>0</v>
      </c>
      <c r="I151" s="109" t="b">
        <v>0</v>
      </c>
      <c r="J151" s="109" t="b">
        <v>0</v>
      </c>
      <c r="K151" s="109" t="b">
        <v>0</v>
      </c>
      <c r="L151" s="109" t="b">
        <v>0</v>
      </c>
    </row>
    <row r="152" spans="1:12" ht="15">
      <c r="A152" s="111" t="s">
        <v>531</v>
      </c>
      <c r="B152" s="109" t="s">
        <v>563</v>
      </c>
      <c r="C152" s="109">
        <v>2</v>
      </c>
      <c r="D152" s="113">
        <v>0.0039434606906045885</v>
      </c>
      <c r="E152" s="113">
        <v>2.513217600067939</v>
      </c>
      <c r="F152" s="109" t="s">
        <v>592</v>
      </c>
      <c r="G152" s="109" t="b">
        <v>0</v>
      </c>
      <c r="H152" s="109" t="b">
        <v>0</v>
      </c>
      <c r="I152" s="109" t="b">
        <v>0</v>
      </c>
      <c r="J152" s="109" t="b">
        <v>0</v>
      </c>
      <c r="K152" s="109" t="b">
        <v>0</v>
      </c>
      <c r="L152" s="109" t="b">
        <v>0</v>
      </c>
    </row>
    <row r="153" spans="1:12" ht="15">
      <c r="A153" s="111" t="s">
        <v>510</v>
      </c>
      <c r="B153" s="109" t="s">
        <v>565</v>
      </c>
      <c r="C153" s="109">
        <v>2</v>
      </c>
      <c r="D153" s="113">
        <v>0.0039434606906045885</v>
      </c>
      <c r="E153" s="113">
        <v>2.513217600067939</v>
      </c>
      <c r="F153" s="109" t="s">
        <v>592</v>
      </c>
      <c r="G153" s="109" t="b">
        <v>0</v>
      </c>
      <c r="H153" s="109" t="b">
        <v>0</v>
      </c>
      <c r="I153" s="109" t="b">
        <v>0</v>
      </c>
      <c r="J153" s="109" t="b">
        <v>0</v>
      </c>
      <c r="K153" s="109" t="b">
        <v>0</v>
      </c>
      <c r="L153" s="109" t="b">
        <v>0</v>
      </c>
    </row>
    <row r="154" spans="1:12" ht="15">
      <c r="A154" s="111" t="s">
        <v>395</v>
      </c>
      <c r="B154" s="109" t="s">
        <v>509</v>
      </c>
      <c r="C154" s="109">
        <v>2</v>
      </c>
      <c r="D154" s="113">
        <v>0.0039434606906045885</v>
      </c>
      <c r="E154" s="113">
        <v>2.0360963453482763</v>
      </c>
      <c r="F154" s="109" t="s">
        <v>592</v>
      </c>
      <c r="G154" s="109" t="b">
        <v>0</v>
      </c>
      <c r="H154" s="109" t="b">
        <v>0</v>
      </c>
      <c r="I154" s="109" t="b">
        <v>0</v>
      </c>
      <c r="J154" s="109" t="b">
        <v>0</v>
      </c>
      <c r="K154" s="109" t="b">
        <v>0</v>
      </c>
      <c r="L154" s="109" t="b">
        <v>0</v>
      </c>
    </row>
    <row r="155" spans="1:12" ht="15">
      <c r="A155" s="111" t="s">
        <v>547</v>
      </c>
      <c r="B155" s="109" t="s">
        <v>586</v>
      </c>
      <c r="C155" s="109">
        <v>2</v>
      </c>
      <c r="D155" s="113">
        <v>0.0039434606906045885</v>
      </c>
      <c r="E155" s="113">
        <v>2.513217600067939</v>
      </c>
      <c r="F155" s="109" t="s">
        <v>592</v>
      </c>
      <c r="G155" s="109" t="b">
        <v>1</v>
      </c>
      <c r="H155" s="109" t="b">
        <v>0</v>
      </c>
      <c r="I155" s="109" t="b">
        <v>0</v>
      </c>
      <c r="J155" s="109" t="b">
        <v>0</v>
      </c>
      <c r="K155" s="109" t="b">
        <v>0</v>
      </c>
      <c r="L155" s="109" t="b">
        <v>0</v>
      </c>
    </row>
    <row r="156" spans="1:12" ht="15">
      <c r="A156" s="111" t="s">
        <v>497</v>
      </c>
      <c r="B156" s="109" t="s">
        <v>556</v>
      </c>
      <c r="C156" s="109">
        <v>2</v>
      </c>
      <c r="D156" s="113">
        <v>0.0039434606906045885</v>
      </c>
      <c r="E156" s="113">
        <v>2.513217600067939</v>
      </c>
      <c r="F156" s="109" t="s">
        <v>592</v>
      </c>
      <c r="G156" s="109" t="b">
        <v>0</v>
      </c>
      <c r="H156" s="109" t="b">
        <v>0</v>
      </c>
      <c r="I156" s="109" t="b">
        <v>0</v>
      </c>
      <c r="J156" s="109" t="b">
        <v>0</v>
      </c>
      <c r="K156" s="109" t="b">
        <v>0</v>
      </c>
      <c r="L156" s="109" t="b">
        <v>0</v>
      </c>
    </row>
    <row r="157" spans="1:12" ht="15">
      <c r="A157" s="111" t="s">
        <v>489</v>
      </c>
      <c r="B157" s="109" t="s">
        <v>497</v>
      </c>
      <c r="C157" s="109">
        <v>2</v>
      </c>
      <c r="D157" s="113">
        <v>0.0039434606906045885</v>
      </c>
      <c r="E157" s="113">
        <v>2.513217600067939</v>
      </c>
      <c r="F157" s="109" t="s">
        <v>592</v>
      </c>
      <c r="G157" s="109" t="b">
        <v>0</v>
      </c>
      <c r="H157" s="109" t="b">
        <v>0</v>
      </c>
      <c r="I157" s="109" t="b">
        <v>0</v>
      </c>
      <c r="J157" s="109" t="b">
        <v>0</v>
      </c>
      <c r="K157" s="109" t="b">
        <v>0</v>
      </c>
      <c r="L157" s="109" t="b">
        <v>0</v>
      </c>
    </row>
    <row r="158" spans="1:12" ht="15">
      <c r="A158" s="111" t="s">
        <v>390</v>
      </c>
      <c r="B158" s="109" t="s">
        <v>473</v>
      </c>
      <c r="C158" s="109">
        <v>2</v>
      </c>
      <c r="D158" s="113">
        <v>0.0039434606906045885</v>
      </c>
      <c r="E158" s="113">
        <v>1.8142475957319202</v>
      </c>
      <c r="F158" s="109" t="s">
        <v>592</v>
      </c>
      <c r="G158" s="109" t="b">
        <v>0</v>
      </c>
      <c r="H158" s="109" t="b">
        <v>0</v>
      </c>
      <c r="I158" s="109" t="b">
        <v>0</v>
      </c>
      <c r="J158" s="109" t="b">
        <v>0</v>
      </c>
      <c r="K158" s="109" t="b">
        <v>0</v>
      </c>
      <c r="L158" s="109" t="b">
        <v>0</v>
      </c>
    </row>
    <row r="159" spans="1:12" ht="15">
      <c r="A159" s="111" t="s">
        <v>454</v>
      </c>
      <c r="B159" s="109" t="s">
        <v>485</v>
      </c>
      <c r="C159" s="109">
        <v>2</v>
      </c>
      <c r="D159" s="113">
        <v>0.0039434606906045885</v>
      </c>
      <c r="E159" s="113">
        <v>2.2121876044039577</v>
      </c>
      <c r="F159" s="109" t="s">
        <v>592</v>
      </c>
      <c r="G159" s="109" t="b">
        <v>0</v>
      </c>
      <c r="H159" s="109" t="b">
        <v>0</v>
      </c>
      <c r="I159" s="109" t="b">
        <v>0</v>
      </c>
      <c r="J159" s="109" t="b">
        <v>0</v>
      </c>
      <c r="K159" s="109" t="b">
        <v>0</v>
      </c>
      <c r="L159" s="109" t="b">
        <v>0</v>
      </c>
    </row>
    <row r="160" spans="1:12" ht="15">
      <c r="A160" s="111" t="s">
        <v>513</v>
      </c>
      <c r="B160" s="109" t="s">
        <v>533</v>
      </c>
      <c r="C160" s="109">
        <v>2</v>
      </c>
      <c r="D160" s="113">
        <v>0.0039434606906045885</v>
      </c>
      <c r="E160" s="113">
        <v>2.513217600067939</v>
      </c>
      <c r="F160" s="109" t="s">
        <v>592</v>
      </c>
      <c r="G160" s="109" t="b">
        <v>0</v>
      </c>
      <c r="H160" s="109" t="b">
        <v>0</v>
      </c>
      <c r="I160" s="109" t="b">
        <v>0</v>
      </c>
      <c r="J160" s="109" t="b">
        <v>0</v>
      </c>
      <c r="K160" s="109" t="b">
        <v>0</v>
      </c>
      <c r="L160" s="109" t="b">
        <v>0</v>
      </c>
    </row>
    <row r="161" spans="1:12" ht="15">
      <c r="A161" s="111" t="s">
        <v>571</v>
      </c>
      <c r="B161" s="109" t="s">
        <v>476</v>
      </c>
      <c r="C161" s="109">
        <v>2</v>
      </c>
      <c r="D161" s="113">
        <v>0.0039434606906045885</v>
      </c>
      <c r="E161" s="113">
        <v>2.513217600067939</v>
      </c>
      <c r="F161" s="109" t="s">
        <v>592</v>
      </c>
      <c r="G161" s="109" t="b">
        <v>0</v>
      </c>
      <c r="H161" s="109" t="b">
        <v>0</v>
      </c>
      <c r="I161" s="109" t="b">
        <v>0</v>
      </c>
      <c r="J161" s="109" t="b">
        <v>0</v>
      </c>
      <c r="K161" s="109" t="b">
        <v>0</v>
      </c>
      <c r="L161" s="109" t="b">
        <v>0</v>
      </c>
    </row>
    <row r="162" spans="1:12" ht="15">
      <c r="A162" s="111" t="s">
        <v>557</v>
      </c>
      <c r="B162" s="109" t="s">
        <v>531</v>
      </c>
      <c r="C162" s="109">
        <v>2</v>
      </c>
      <c r="D162" s="113">
        <v>0.0039434606906045885</v>
      </c>
      <c r="E162" s="113">
        <v>2.513217600067939</v>
      </c>
      <c r="F162" s="109" t="s">
        <v>592</v>
      </c>
      <c r="G162" s="109" t="b">
        <v>0</v>
      </c>
      <c r="H162" s="109" t="b">
        <v>0</v>
      </c>
      <c r="I162" s="109" t="b">
        <v>0</v>
      </c>
      <c r="J162" s="109" t="b">
        <v>0</v>
      </c>
      <c r="K162" s="109" t="b">
        <v>0</v>
      </c>
      <c r="L162" s="109" t="b">
        <v>0</v>
      </c>
    </row>
    <row r="163" spans="1:12" ht="15">
      <c r="A163" s="111" t="s">
        <v>525</v>
      </c>
      <c r="B163" s="109" t="s">
        <v>529</v>
      </c>
      <c r="C163" s="109">
        <v>2</v>
      </c>
      <c r="D163" s="113">
        <v>0.0039434606906045885</v>
      </c>
      <c r="E163" s="113">
        <v>2.513217600067939</v>
      </c>
      <c r="F163" s="109" t="s">
        <v>592</v>
      </c>
      <c r="G163" s="109" t="b">
        <v>0</v>
      </c>
      <c r="H163" s="109" t="b">
        <v>0</v>
      </c>
      <c r="I163" s="109" t="b">
        <v>0</v>
      </c>
      <c r="J163" s="109" t="b">
        <v>0</v>
      </c>
      <c r="K163" s="109" t="b">
        <v>0</v>
      </c>
      <c r="L163" s="109" t="b">
        <v>0</v>
      </c>
    </row>
    <row r="164" spans="1:12" ht="15">
      <c r="A164" s="111" t="s">
        <v>520</v>
      </c>
      <c r="B164" s="109" t="s">
        <v>523</v>
      </c>
      <c r="C164" s="109">
        <v>2</v>
      </c>
      <c r="D164" s="113">
        <v>0.0039434606906045885</v>
      </c>
      <c r="E164" s="113">
        <v>2.513217600067939</v>
      </c>
      <c r="F164" s="109" t="s">
        <v>592</v>
      </c>
      <c r="G164" s="109" t="b">
        <v>0</v>
      </c>
      <c r="H164" s="109" t="b">
        <v>0</v>
      </c>
      <c r="I164" s="109" t="b">
        <v>0</v>
      </c>
      <c r="J164" s="109" t="b">
        <v>0</v>
      </c>
      <c r="K164" s="109" t="b">
        <v>0</v>
      </c>
      <c r="L164" s="109" t="b">
        <v>0</v>
      </c>
    </row>
    <row r="165" spans="1:12" ht="15">
      <c r="A165" s="111" t="s">
        <v>539</v>
      </c>
      <c r="B165" s="109" t="s">
        <v>395</v>
      </c>
      <c r="C165" s="109">
        <v>2</v>
      </c>
      <c r="D165" s="113">
        <v>0.0039434606906045885</v>
      </c>
      <c r="E165" s="113">
        <v>2.1152775913959014</v>
      </c>
      <c r="F165" s="109" t="s">
        <v>592</v>
      </c>
      <c r="G165" s="109" t="b">
        <v>0</v>
      </c>
      <c r="H165" s="109" t="b">
        <v>0</v>
      </c>
      <c r="I165" s="109" t="b">
        <v>0</v>
      </c>
      <c r="J165" s="109" t="b">
        <v>0</v>
      </c>
      <c r="K165" s="109" t="b">
        <v>0</v>
      </c>
      <c r="L165" s="109" t="b">
        <v>0</v>
      </c>
    </row>
    <row r="166" spans="1:12" ht="15">
      <c r="A166" s="111" t="s">
        <v>391</v>
      </c>
      <c r="B166" s="109" t="s">
        <v>434</v>
      </c>
      <c r="C166" s="109">
        <v>2</v>
      </c>
      <c r="D166" s="113">
        <v>0.0039434606906045885</v>
      </c>
      <c r="E166" s="113">
        <v>1.6101276130759954</v>
      </c>
      <c r="F166" s="109" t="s">
        <v>592</v>
      </c>
      <c r="G166" s="109" t="b">
        <v>0</v>
      </c>
      <c r="H166" s="109" t="b">
        <v>0</v>
      </c>
      <c r="I166" s="109" t="b">
        <v>0</v>
      </c>
      <c r="J166" s="109" t="b">
        <v>0</v>
      </c>
      <c r="K166" s="109" t="b">
        <v>0</v>
      </c>
      <c r="L166" s="109" t="b">
        <v>0</v>
      </c>
    </row>
    <row r="167" spans="1:12" ht="15">
      <c r="A167" s="111" t="s">
        <v>458</v>
      </c>
      <c r="B167" s="109" t="s">
        <v>458</v>
      </c>
      <c r="C167" s="109">
        <v>2</v>
      </c>
      <c r="D167" s="113">
        <v>0.0048035463925016775</v>
      </c>
      <c r="E167" s="113">
        <v>2.1610350819565762</v>
      </c>
      <c r="F167" s="109" t="s">
        <v>592</v>
      </c>
      <c r="G167" s="109" t="b">
        <v>0</v>
      </c>
      <c r="H167" s="109" t="b">
        <v>0</v>
      </c>
      <c r="I167" s="109" t="b">
        <v>0</v>
      </c>
      <c r="J167" s="109" t="b">
        <v>0</v>
      </c>
      <c r="K167" s="109" t="b">
        <v>0</v>
      </c>
      <c r="L167" s="109" t="b">
        <v>0</v>
      </c>
    </row>
    <row r="168" spans="1:12" ht="15">
      <c r="A168" s="111" t="s">
        <v>454</v>
      </c>
      <c r="B168" s="109" t="s">
        <v>386</v>
      </c>
      <c r="C168" s="109">
        <v>2</v>
      </c>
      <c r="D168" s="113">
        <v>0.0039434606906045885</v>
      </c>
      <c r="E168" s="113">
        <v>1.1152775913959014</v>
      </c>
      <c r="F168" s="109" t="s">
        <v>592</v>
      </c>
      <c r="G168" s="109" t="b">
        <v>0</v>
      </c>
      <c r="H168" s="109" t="b">
        <v>0</v>
      </c>
      <c r="I168" s="109" t="b">
        <v>0</v>
      </c>
      <c r="J168" s="109" t="b">
        <v>0</v>
      </c>
      <c r="K168" s="109" t="b">
        <v>0</v>
      </c>
      <c r="L168" s="109" t="b">
        <v>0</v>
      </c>
    </row>
    <row r="169" spans="1:12" ht="15">
      <c r="A169" s="111" t="s">
        <v>522</v>
      </c>
      <c r="B169" s="109" t="s">
        <v>468</v>
      </c>
      <c r="C169" s="109">
        <v>2</v>
      </c>
      <c r="D169" s="113">
        <v>0.0039434606906045885</v>
      </c>
      <c r="E169" s="113">
        <v>2.513217600067939</v>
      </c>
      <c r="F169" s="109" t="s">
        <v>592</v>
      </c>
      <c r="G169" s="109" t="b">
        <v>0</v>
      </c>
      <c r="H169" s="109" t="b">
        <v>0</v>
      </c>
      <c r="I169" s="109" t="b">
        <v>0</v>
      </c>
      <c r="J169" s="109" t="b">
        <v>0</v>
      </c>
      <c r="K169" s="109" t="b">
        <v>1</v>
      </c>
      <c r="L169" s="109" t="b">
        <v>0</v>
      </c>
    </row>
    <row r="170" spans="1:12" ht="15">
      <c r="A170" s="111" t="s">
        <v>515</v>
      </c>
      <c r="B170" s="109" t="s">
        <v>585</v>
      </c>
      <c r="C170" s="109">
        <v>2</v>
      </c>
      <c r="D170" s="113">
        <v>0.0039434606906045885</v>
      </c>
      <c r="E170" s="113">
        <v>2.513217600067939</v>
      </c>
      <c r="F170" s="109" t="s">
        <v>592</v>
      </c>
      <c r="G170" s="109" t="b">
        <v>0</v>
      </c>
      <c r="H170" s="109" t="b">
        <v>0</v>
      </c>
      <c r="I170" s="109" t="b">
        <v>0</v>
      </c>
      <c r="J170" s="109" t="b">
        <v>0</v>
      </c>
      <c r="K170" s="109" t="b">
        <v>1</v>
      </c>
      <c r="L170" s="109" t="b">
        <v>0</v>
      </c>
    </row>
    <row r="171" spans="1:12" ht="15">
      <c r="A171" s="111" t="s">
        <v>523</v>
      </c>
      <c r="B171" s="109" t="s">
        <v>517</v>
      </c>
      <c r="C171" s="109">
        <v>2</v>
      </c>
      <c r="D171" s="113">
        <v>0.0039434606906045885</v>
      </c>
      <c r="E171" s="113">
        <v>2.513217600067939</v>
      </c>
      <c r="F171" s="109" t="s">
        <v>592</v>
      </c>
      <c r="G171" s="109" t="b">
        <v>0</v>
      </c>
      <c r="H171" s="109" t="b">
        <v>0</v>
      </c>
      <c r="I171" s="109" t="b">
        <v>0</v>
      </c>
      <c r="J171" s="109" t="b">
        <v>0</v>
      </c>
      <c r="K171" s="109" t="b">
        <v>0</v>
      </c>
      <c r="L171" s="109" t="b">
        <v>0</v>
      </c>
    </row>
    <row r="172" spans="1:12" ht="15">
      <c r="A172" s="111" t="s">
        <v>538</v>
      </c>
      <c r="B172" s="109" t="s">
        <v>571</v>
      </c>
      <c r="C172" s="109">
        <v>2</v>
      </c>
      <c r="D172" s="113">
        <v>0.0039434606906045885</v>
      </c>
      <c r="E172" s="113">
        <v>2.513217600067939</v>
      </c>
      <c r="F172" s="109" t="s">
        <v>592</v>
      </c>
      <c r="G172" s="109" t="b">
        <v>0</v>
      </c>
      <c r="H172" s="109" t="b">
        <v>0</v>
      </c>
      <c r="I172" s="109" t="b">
        <v>0</v>
      </c>
      <c r="J172" s="109" t="b">
        <v>0</v>
      </c>
      <c r="K172" s="109" t="b">
        <v>0</v>
      </c>
      <c r="L172" s="109" t="b">
        <v>0</v>
      </c>
    </row>
    <row r="173" spans="1:12" ht="15">
      <c r="A173" s="111" t="s">
        <v>561</v>
      </c>
      <c r="B173" s="109" t="s">
        <v>428</v>
      </c>
      <c r="C173" s="109">
        <v>2</v>
      </c>
      <c r="D173" s="113">
        <v>0.0039434606906045885</v>
      </c>
      <c r="E173" s="113">
        <v>2.2121876044039577</v>
      </c>
      <c r="F173" s="109" t="s">
        <v>592</v>
      </c>
      <c r="G173" s="109" t="b">
        <v>0</v>
      </c>
      <c r="H173" s="109" t="b">
        <v>0</v>
      </c>
      <c r="I173" s="109" t="b">
        <v>0</v>
      </c>
      <c r="J173" s="109" t="b">
        <v>0</v>
      </c>
      <c r="K173" s="109" t="b">
        <v>0</v>
      </c>
      <c r="L173" s="109" t="b">
        <v>0</v>
      </c>
    </row>
    <row r="174" spans="1:12" ht="15">
      <c r="A174" s="111" t="s">
        <v>499</v>
      </c>
      <c r="B174" s="109" t="s">
        <v>431</v>
      </c>
      <c r="C174" s="109">
        <v>2</v>
      </c>
      <c r="D174" s="113">
        <v>0.0039434606906045885</v>
      </c>
      <c r="E174" s="113">
        <v>2.2121876044039577</v>
      </c>
      <c r="F174" s="109" t="s">
        <v>592</v>
      </c>
      <c r="G174" s="109" t="b">
        <v>0</v>
      </c>
      <c r="H174" s="109" t="b">
        <v>0</v>
      </c>
      <c r="I174" s="109" t="b">
        <v>0</v>
      </c>
      <c r="J174" s="109" t="b">
        <v>0</v>
      </c>
      <c r="K174" s="109" t="b">
        <v>0</v>
      </c>
      <c r="L174" s="109" t="b">
        <v>0</v>
      </c>
    </row>
    <row r="175" spans="1:12" ht="15">
      <c r="A175" s="111" t="s">
        <v>491</v>
      </c>
      <c r="B175" s="109" t="s">
        <v>388</v>
      </c>
      <c r="C175" s="109">
        <v>2</v>
      </c>
      <c r="D175" s="113">
        <v>0.0039434606906045885</v>
      </c>
      <c r="E175" s="113">
        <v>2.1152775913959014</v>
      </c>
      <c r="F175" s="109" t="s">
        <v>592</v>
      </c>
      <c r="G175" s="109" t="b">
        <v>0</v>
      </c>
      <c r="H175" s="109" t="b">
        <v>0</v>
      </c>
      <c r="I175" s="109" t="b">
        <v>0</v>
      </c>
      <c r="J175" s="109" t="b">
        <v>0</v>
      </c>
      <c r="K175" s="109" t="b">
        <v>0</v>
      </c>
      <c r="L175" s="109" t="b">
        <v>0</v>
      </c>
    </row>
    <row r="176" spans="1:12" ht="15">
      <c r="A176" s="111" t="s">
        <v>584</v>
      </c>
      <c r="B176" s="109" t="s">
        <v>519</v>
      </c>
      <c r="C176" s="109">
        <v>2</v>
      </c>
      <c r="D176" s="113">
        <v>0.0039434606906045885</v>
      </c>
      <c r="E176" s="113">
        <v>2.513217600067939</v>
      </c>
      <c r="F176" s="109" t="s">
        <v>592</v>
      </c>
      <c r="G176" s="109" t="b">
        <v>1</v>
      </c>
      <c r="H176" s="109" t="b">
        <v>0</v>
      </c>
      <c r="I176" s="109" t="b">
        <v>0</v>
      </c>
      <c r="J176" s="109" t="b">
        <v>0</v>
      </c>
      <c r="K176" s="109" t="b">
        <v>0</v>
      </c>
      <c r="L176" s="109" t="b">
        <v>0</v>
      </c>
    </row>
    <row r="177" spans="1:12" ht="15">
      <c r="A177" s="111" t="s">
        <v>583</v>
      </c>
      <c r="B177" s="109" t="s">
        <v>389</v>
      </c>
      <c r="C177" s="109">
        <v>2</v>
      </c>
      <c r="D177" s="113">
        <v>0.0039434606906045885</v>
      </c>
      <c r="E177" s="113">
        <v>1.7350663496842953</v>
      </c>
      <c r="F177" s="109" t="s">
        <v>592</v>
      </c>
      <c r="G177" s="109" t="b">
        <v>0</v>
      </c>
      <c r="H177" s="109" t="b">
        <v>0</v>
      </c>
      <c r="I177" s="109" t="b">
        <v>0</v>
      </c>
      <c r="J177" s="109" t="b">
        <v>0</v>
      </c>
      <c r="K177" s="109" t="b">
        <v>0</v>
      </c>
      <c r="L177" s="109" t="b">
        <v>0</v>
      </c>
    </row>
    <row r="178" spans="1:12" ht="15">
      <c r="A178" s="111" t="s">
        <v>441</v>
      </c>
      <c r="B178" s="109" t="s">
        <v>482</v>
      </c>
      <c r="C178" s="109">
        <v>2</v>
      </c>
      <c r="D178" s="113">
        <v>0.0039434606906045885</v>
      </c>
      <c r="E178" s="113">
        <v>2.2121876044039577</v>
      </c>
      <c r="F178" s="109" t="s">
        <v>592</v>
      </c>
      <c r="G178" s="109" t="b">
        <v>0</v>
      </c>
      <c r="H178" s="109" t="b">
        <v>0</v>
      </c>
      <c r="I178" s="109" t="b">
        <v>0</v>
      </c>
      <c r="J178" s="109" t="b">
        <v>0</v>
      </c>
      <c r="K178" s="109" t="b">
        <v>0</v>
      </c>
      <c r="L178" s="109" t="b">
        <v>0</v>
      </c>
    </row>
    <row r="179" spans="1:12" ht="15">
      <c r="A179" s="111" t="s">
        <v>400</v>
      </c>
      <c r="B179" s="109" t="s">
        <v>532</v>
      </c>
      <c r="C179" s="109">
        <v>2</v>
      </c>
      <c r="D179" s="113">
        <v>0.0039434606906045885</v>
      </c>
      <c r="E179" s="113">
        <v>2.0360963453482763</v>
      </c>
      <c r="F179" s="109" t="s">
        <v>592</v>
      </c>
      <c r="G179" s="109" t="b">
        <v>0</v>
      </c>
      <c r="H179" s="109" t="b">
        <v>0</v>
      </c>
      <c r="I179" s="109" t="b">
        <v>0</v>
      </c>
      <c r="J179" s="109" t="b">
        <v>0</v>
      </c>
      <c r="K179" s="109" t="b">
        <v>0</v>
      </c>
      <c r="L179" s="109" t="b">
        <v>0</v>
      </c>
    </row>
    <row r="180" spans="1:12" ht="15">
      <c r="A180" s="111" t="s">
        <v>579</v>
      </c>
      <c r="B180" s="109" t="s">
        <v>441</v>
      </c>
      <c r="C180" s="109">
        <v>2</v>
      </c>
      <c r="D180" s="113">
        <v>0.0039434606906045885</v>
      </c>
      <c r="E180" s="113">
        <v>2.2121876044039577</v>
      </c>
      <c r="F180" s="109" t="s">
        <v>592</v>
      </c>
      <c r="G180" s="109" t="b">
        <v>0</v>
      </c>
      <c r="H180" s="109" t="b">
        <v>0</v>
      </c>
      <c r="I180" s="109" t="b">
        <v>0</v>
      </c>
      <c r="J180" s="109" t="b">
        <v>0</v>
      </c>
      <c r="K180" s="109" t="b">
        <v>0</v>
      </c>
      <c r="L180" s="109" t="b">
        <v>0</v>
      </c>
    </row>
    <row r="181" spans="1:12" ht="15">
      <c r="A181" s="111" t="s">
        <v>548</v>
      </c>
      <c r="B181" s="109" t="s">
        <v>539</v>
      </c>
      <c r="C181" s="109">
        <v>2</v>
      </c>
      <c r="D181" s="113">
        <v>0.0039434606906045885</v>
      </c>
      <c r="E181" s="113">
        <v>2.513217600067939</v>
      </c>
      <c r="F181" s="109" t="s">
        <v>592</v>
      </c>
      <c r="G181" s="109" t="b">
        <v>0</v>
      </c>
      <c r="H181" s="109" t="b">
        <v>0</v>
      </c>
      <c r="I181" s="109" t="b">
        <v>0</v>
      </c>
      <c r="J181" s="109" t="b">
        <v>0</v>
      </c>
      <c r="K181" s="109" t="b">
        <v>0</v>
      </c>
      <c r="L181" s="109" t="b">
        <v>0</v>
      </c>
    </row>
    <row r="182" spans="1:12" ht="15">
      <c r="A182" s="111" t="s">
        <v>411</v>
      </c>
      <c r="B182" s="109" t="s">
        <v>518</v>
      </c>
      <c r="C182" s="109">
        <v>2</v>
      </c>
      <c r="D182" s="113">
        <v>0.0039434606906045885</v>
      </c>
      <c r="E182" s="113">
        <v>2.0360963453482763</v>
      </c>
      <c r="F182" s="109" t="s">
        <v>592</v>
      </c>
      <c r="G182" s="109" t="b">
        <v>0</v>
      </c>
      <c r="H182" s="109" t="b">
        <v>0</v>
      </c>
      <c r="I182" s="109" t="b">
        <v>0</v>
      </c>
      <c r="J182" s="109" t="b">
        <v>0</v>
      </c>
      <c r="K182" s="109" t="b">
        <v>0</v>
      </c>
      <c r="L182" s="109" t="b">
        <v>0</v>
      </c>
    </row>
    <row r="183" spans="1:12" ht="15">
      <c r="A183" s="111" t="s">
        <v>409</v>
      </c>
      <c r="B183" s="109" t="s">
        <v>425</v>
      </c>
      <c r="C183" s="109">
        <v>2</v>
      </c>
      <c r="D183" s="113">
        <v>0.0039434606906045885</v>
      </c>
      <c r="E183" s="113">
        <v>1.7350663496842953</v>
      </c>
      <c r="F183" s="109" t="s">
        <v>592</v>
      </c>
      <c r="G183" s="109" t="b">
        <v>0</v>
      </c>
      <c r="H183" s="109" t="b">
        <v>0</v>
      </c>
      <c r="I183" s="109" t="b">
        <v>0</v>
      </c>
      <c r="J183" s="109" t="b">
        <v>0</v>
      </c>
      <c r="K183" s="109" t="b">
        <v>0</v>
      </c>
      <c r="L183" s="109" t="b">
        <v>0</v>
      </c>
    </row>
    <row r="184" spans="1:12" ht="15">
      <c r="A184" s="111" t="s">
        <v>530</v>
      </c>
      <c r="B184" s="109" t="s">
        <v>570</v>
      </c>
      <c r="C184" s="109">
        <v>2</v>
      </c>
      <c r="D184" s="113">
        <v>0.0039434606906045885</v>
      </c>
      <c r="E184" s="113">
        <v>2.513217600067939</v>
      </c>
      <c r="F184" s="109" t="s">
        <v>592</v>
      </c>
      <c r="G184" s="109" t="b">
        <v>0</v>
      </c>
      <c r="H184" s="109" t="b">
        <v>0</v>
      </c>
      <c r="I184" s="109" t="b">
        <v>0</v>
      </c>
      <c r="J184" s="109" t="b">
        <v>0</v>
      </c>
      <c r="K184" s="109" t="b">
        <v>0</v>
      </c>
      <c r="L184" s="109" t="b">
        <v>0</v>
      </c>
    </row>
    <row r="185" spans="1:12" ht="15">
      <c r="A185" s="111" t="s">
        <v>540</v>
      </c>
      <c r="B185" s="109" t="s">
        <v>389</v>
      </c>
      <c r="C185" s="109">
        <v>2</v>
      </c>
      <c r="D185" s="113">
        <v>0.0039434606906045885</v>
      </c>
      <c r="E185" s="113">
        <v>1.7350663496842953</v>
      </c>
      <c r="F185" s="109" t="s">
        <v>592</v>
      </c>
      <c r="G185" s="109" t="b">
        <v>0</v>
      </c>
      <c r="H185" s="109" t="b">
        <v>0</v>
      </c>
      <c r="I185" s="109" t="b">
        <v>0</v>
      </c>
      <c r="J185" s="109" t="b">
        <v>0</v>
      </c>
      <c r="K185" s="109" t="b">
        <v>0</v>
      </c>
      <c r="L185" s="109" t="b">
        <v>0</v>
      </c>
    </row>
    <row r="186" spans="1:12" ht="15">
      <c r="A186" s="111" t="s">
        <v>450</v>
      </c>
      <c r="B186" s="109" t="s">
        <v>472</v>
      </c>
      <c r="C186" s="109">
        <v>2</v>
      </c>
      <c r="D186" s="113">
        <v>0.0039434606906045885</v>
      </c>
      <c r="E186" s="113">
        <v>2.2121876044039577</v>
      </c>
      <c r="F186" s="109" t="s">
        <v>592</v>
      </c>
      <c r="G186" s="109" t="b">
        <v>0</v>
      </c>
      <c r="H186" s="109" t="b">
        <v>0</v>
      </c>
      <c r="I186" s="109" t="b">
        <v>0</v>
      </c>
      <c r="J186" s="109" t="b">
        <v>0</v>
      </c>
      <c r="K186" s="109" t="b">
        <v>0</v>
      </c>
      <c r="L186" s="109" t="b">
        <v>0</v>
      </c>
    </row>
    <row r="187" spans="1:12" ht="15">
      <c r="A187" s="111" t="s">
        <v>496</v>
      </c>
      <c r="B187" s="109" t="s">
        <v>530</v>
      </c>
      <c r="C187" s="109">
        <v>2</v>
      </c>
      <c r="D187" s="113">
        <v>0.0039434606906045885</v>
      </c>
      <c r="E187" s="113">
        <v>2.513217600067939</v>
      </c>
      <c r="F187" s="109" t="s">
        <v>592</v>
      </c>
      <c r="G187" s="109" t="b">
        <v>0</v>
      </c>
      <c r="H187" s="109" t="b">
        <v>0</v>
      </c>
      <c r="I187" s="109" t="b">
        <v>0</v>
      </c>
      <c r="J187" s="109" t="b">
        <v>0</v>
      </c>
      <c r="K187" s="109" t="b">
        <v>0</v>
      </c>
      <c r="L187" s="109" t="b">
        <v>0</v>
      </c>
    </row>
    <row r="188" spans="1:12" ht="15">
      <c r="A188" s="111" t="s">
        <v>560</v>
      </c>
      <c r="B188" s="109" t="s">
        <v>418</v>
      </c>
      <c r="C188" s="109">
        <v>2</v>
      </c>
      <c r="D188" s="113">
        <v>0.0039434606906045885</v>
      </c>
      <c r="E188" s="113">
        <v>2.2121876044039577</v>
      </c>
      <c r="F188" s="109" t="s">
        <v>592</v>
      </c>
      <c r="G188" s="109" t="b">
        <v>0</v>
      </c>
      <c r="H188" s="109" t="b">
        <v>0</v>
      </c>
      <c r="I188" s="109" t="b">
        <v>0</v>
      </c>
      <c r="J188" s="109" t="b">
        <v>0</v>
      </c>
      <c r="K188" s="109" t="b">
        <v>0</v>
      </c>
      <c r="L188" s="109" t="b">
        <v>0</v>
      </c>
    </row>
    <row r="189" spans="1:12" ht="15">
      <c r="A189" s="111" t="s">
        <v>492</v>
      </c>
      <c r="B189" s="109" t="s">
        <v>417</v>
      </c>
      <c r="C189" s="109">
        <v>2</v>
      </c>
      <c r="D189" s="113">
        <v>0.0039434606906045885</v>
      </c>
      <c r="E189" s="113">
        <v>2.1152775913959014</v>
      </c>
      <c r="F189" s="109" t="s">
        <v>592</v>
      </c>
      <c r="G189" s="109" t="b">
        <v>0</v>
      </c>
      <c r="H189" s="109" t="b">
        <v>0</v>
      </c>
      <c r="I189" s="109" t="b">
        <v>0</v>
      </c>
      <c r="J189" s="109" t="b">
        <v>0</v>
      </c>
      <c r="K189" s="109" t="b">
        <v>0</v>
      </c>
      <c r="L189" s="109" t="b">
        <v>0</v>
      </c>
    </row>
    <row r="190" spans="1:12" ht="15">
      <c r="A190" s="111" t="s">
        <v>558</v>
      </c>
      <c r="B190" s="109" t="s">
        <v>432</v>
      </c>
      <c r="C190" s="109">
        <v>2</v>
      </c>
      <c r="D190" s="113">
        <v>0.0039434606906045885</v>
      </c>
      <c r="E190" s="113">
        <v>2.2121876044039577</v>
      </c>
      <c r="F190" s="109" t="s">
        <v>592</v>
      </c>
      <c r="G190" s="109" t="b">
        <v>0</v>
      </c>
      <c r="H190" s="109" t="b">
        <v>0</v>
      </c>
      <c r="I190" s="109" t="b">
        <v>0</v>
      </c>
      <c r="J190" s="109" t="b">
        <v>0</v>
      </c>
      <c r="K190" s="109" t="b">
        <v>0</v>
      </c>
      <c r="L190" s="109" t="b">
        <v>0</v>
      </c>
    </row>
    <row r="191" spans="1:12" ht="15">
      <c r="A191" s="111" t="s">
        <v>582</v>
      </c>
      <c r="B191" s="109" t="s">
        <v>508</v>
      </c>
      <c r="C191" s="109">
        <v>2</v>
      </c>
      <c r="D191" s="113">
        <v>0.0039434606906045885</v>
      </c>
      <c r="E191" s="113">
        <v>2.513217600067939</v>
      </c>
      <c r="F191" s="109" t="s">
        <v>592</v>
      </c>
      <c r="G191" s="109" t="b">
        <v>0</v>
      </c>
      <c r="H191" s="109" t="b">
        <v>1</v>
      </c>
      <c r="I191" s="109" t="b">
        <v>0</v>
      </c>
      <c r="J191" s="109" t="b">
        <v>0</v>
      </c>
      <c r="K191" s="109" t="b">
        <v>0</v>
      </c>
      <c r="L191" s="109" t="b">
        <v>0</v>
      </c>
    </row>
    <row r="192" spans="1:12" ht="15">
      <c r="A192" s="111" t="s">
        <v>403</v>
      </c>
      <c r="B192" s="109" t="s">
        <v>554</v>
      </c>
      <c r="C192" s="109">
        <v>2</v>
      </c>
      <c r="D192" s="113">
        <v>0.0039434606906045885</v>
      </c>
      <c r="E192" s="113">
        <v>2.1152775913959014</v>
      </c>
      <c r="F192" s="109" t="s">
        <v>592</v>
      </c>
      <c r="G192" s="109" t="b">
        <v>0</v>
      </c>
      <c r="H192" s="109" t="b">
        <v>0</v>
      </c>
      <c r="I192" s="109" t="b">
        <v>0</v>
      </c>
      <c r="J192" s="109" t="b">
        <v>0</v>
      </c>
      <c r="K192" s="109" t="b">
        <v>0</v>
      </c>
      <c r="L192" s="109" t="b">
        <v>0</v>
      </c>
    </row>
    <row r="193" spans="1:12" ht="15">
      <c r="A193" s="111" t="s">
        <v>482</v>
      </c>
      <c r="B193" s="109" t="s">
        <v>558</v>
      </c>
      <c r="C193" s="109">
        <v>2</v>
      </c>
      <c r="D193" s="113">
        <v>0.0039434606906045885</v>
      </c>
      <c r="E193" s="113">
        <v>2.513217600067939</v>
      </c>
      <c r="F193" s="109" t="s">
        <v>592</v>
      </c>
      <c r="G193" s="109" t="b">
        <v>0</v>
      </c>
      <c r="H193" s="109" t="b">
        <v>0</v>
      </c>
      <c r="I193" s="109" t="b">
        <v>0</v>
      </c>
      <c r="J193" s="109" t="b">
        <v>0</v>
      </c>
      <c r="K193" s="109" t="b">
        <v>0</v>
      </c>
      <c r="L193" s="109" t="b">
        <v>0</v>
      </c>
    </row>
    <row r="194" spans="1:12" ht="15">
      <c r="A194" s="111" t="s">
        <v>562</v>
      </c>
      <c r="B194" s="109" t="s">
        <v>486</v>
      </c>
      <c r="C194" s="109">
        <v>2</v>
      </c>
      <c r="D194" s="113">
        <v>0.0039434606906045885</v>
      </c>
      <c r="E194" s="113">
        <v>2.513217600067939</v>
      </c>
      <c r="F194" s="109" t="s">
        <v>592</v>
      </c>
      <c r="G194" s="109" t="b">
        <v>0</v>
      </c>
      <c r="H194" s="109" t="b">
        <v>0</v>
      </c>
      <c r="I194" s="109" t="b">
        <v>0</v>
      </c>
      <c r="J194" s="109" t="b">
        <v>0</v>
      </c>
      <c r="K194" s="109" t="b">
        <v>0</v>
      </c>
      <c r="L194" s="109" t="b">
        <v>0</v>
      </c>
    </row>
    <row r="195" spans="1:12" ht="15">
      <c r="A195" s="111" t="s">
        <v>486</v>
      </c>
      <c r="B195" s="109" t="s">
        <v>470</v>
      </c>
      <c r="C195" s="109">
        <v>2</v>
      </c>
      <c r="D195" s="113">
        <v>0.0039434606906045885</v>
      </c>
      <c r="E195" s="113">
        <v>2.513217600067939</v>
      </c>
      <c r="F195" s="109" t="s">
        <v>592</v>
      </c>
      <c r="G195" s="109" t="b">
        <v>0</v>
      </c>
      <c r="H195" s="109" t="b">
        <v>0</v>
      </c>
      <c r="I195" s="109" t="b">
        <v>0</v>
      </c>
      <c r="J195" s="109" t="b">
        <v>0</v>
      </c>
      <c r="K195" s="109" t="b">
        <v>0</v>
      </c>
      <c r="L195" s="109" t="b">
        <v>0</v>
      </c>
    </row>
    <row r="196" spans="1:12" ht="15">
      <c r="A196" s="111" t="s">
        <v>502</v>
      </c>
      <c r="B196" s="109" t="s">
        <v>507</v>
      </c>
      <c r="C196" s="109">
        <v>2</v>
      </c>
      <c r="D196" s="113">
        <v>0.0039434606906045885</v>
      </c>
      <c r="E196" s="113">
        <v>2.513217600067939</v>
      </c>
      <c r="F196" s="109" t="s">
        <v>592</v>
      </c>
      <c r="G196" s="109" t="b">
        <v>0</v>
      </c>
      <c r="H196" s="109" t="b">
        <v>0</v>
      </c>
      <c r="I196" s="109" t="b">
        <v>0</v>
      </c>
      <c r="J196" s="109" t="b">
        <v>0</v>
      </c>
      <c r="K196" s="109" t="b">
        <v>0</v>
      </c>
      <c r="L196" s="109" t="b">
        <v>0</v>
      </c>
    </row>
    <row r="197" spans="1:12" ht="15">
      <c r="A197" s="111" t="s">
        <v>509</v>
      </c>
      <c r="B197" s="109" t="s">
        <v>501</v>
      </c>
      <c r="C197" s="109">
        <v>2</v>
      </c>
      <c r="D197" s="113">
        <v>0.0039434606906045885</v>
      </c>
      <c r="E197" s="113">
        <v>2.513217600067939</v>
      </c>
      <c r="F197" s="109" t="s">
        <v>592</v>
      </c>
      <c r="G197" s="109" t="b">
        <v>0</v>
      </c>
      <c r="H197" s="109" t="b">
        <v>0</v>
      </c>
      <c r="I197" s="109" t="b">
        <v>0</v>
      </c>
      <c r="J197" s="109" t="b">
        <v>0</v>
      </c>
      <c r="K197" s="109" t="b">
        <v>1</v>
      </c>
      <c r="L197" s="109" t="b">
        <v>0</v>
      </c>
    </row>
    <row r="198" spans="1:12" ht="15">
      <c r="A198" s="111" t="s">
        <v>469</v>
      </c>
      <c r="B198" s="109" t="s">
        <v>503</v>
      </c>
      <c r="C198" s="109">
        <v>2</v>
      </c>
      <c r="D198" s="113">
        <v>0.0039434606906045885</v>
      </c>
      <c r="E198" s="113">
        <v>2.513217600067939</v>
      </c>
      <c r="F198" s="109" t="s">
        <v>592</v>
      </c>
      <c r="G198" s="109" t="b">
        <v>0</v>
      </c>
      <c r="H198" s="109" t="b">
        <v>0</v>
      </c>
      <c r="I198" s="109" t="b">
        <v>0</v>
      </c>
      <c r="J198" s="109" t="b">
        <v>0</v>
      </c>
      <c r="K198" s="109" t="b">
        <v>0</v>
      </c>
      <c r="L198" s="109" t="b">
        <v>0</v>
      </c>
    </row>
    <row r="199" spans="1:12" ht="15">
      <c r="A199" s="111" t="s">
        <v>427</v>
      </c>
      <c r="B199" s="109" t="s">
        <v>389</v>
      </c>
      <c r="C199" s="109">
        <v>2</v>
      </c>
      <c r="D199" s="113">
        <v>0.0039434606906045885</v>
      </c>
      <c r="E199" s="113">
        <v>1.434036354020314</v>
      </c>
      <c r="F199" s="109" t="s">
        <v>592</v>
      </c>
      <c r="G199" s="109" t="b">
        <v>0</v>
      </c>
      <c r="H199" s="109" t="b">
        <v>0</v>
      </c>
      <c r="I199" s="109" t="b">
        <v>0</v>
      </c>
      <c r="J199" s="109" t="b">
        <v>0</v>
      </c>
      <c r="K199" s="109" t="b">
        <v>0</v>
      </c>
      <c r="L199" s="109" t="b">
        <v>0</v>
      </c>
    </row>
    <row r="200" spans="1:12" ht="15">
      <c r="A200" s="111" t="s">
        <v>387</v>
      </c>
      <c r="B200" s="109" t="s">
        <v>408</v>
      </c>
      <c r="C200" s="109">
        <v>2</v>
      </c>
      <c r="D200" s="113">
        <v>0.0039434606906045885</v>
      </c>
      <c r="E200" s="113">
        <v>1.0583727400594287</v>
      </c>
      <c r="F200" s="109" t="s">
        <v>592</v>
      </c>
      <c r="G200" s="109" t="b">
        <v>0</v>
      </c>
      <c r="H200" s="109" t="b">
        <v>0</v>
      </c>
      <c r="I200" s="109" t="b">
        <v>0</v>
      </c>
      <c r="J200" s="109" t="b">
        <v>0</v>
      </c>
      <c r="K200" s="109" t="b">
        <v>0</v>
      </c>
      <c r="L200" s="109" t="b">
        <v>0</v>
      </c>
    </row>
    <row r="201" spans="1:12" ht="15">
      <c r="A201" s="111" t="s">
        <v>435</v>
      </c>
      <c r="B201" s="109" t="s">
        <v>579</v>
      </c>
      <c r="C201" s="109">
        <v>2</v>
      </c>
      <c r="D201" s="113">
        <v>0.0039434606906045885</v>
      </c>
      <c r="E201" s="113">
        <v>2.2121876044039577</v>
      </c>
      <c r="F201" s="109" t="s">
        <v>592</v>
      </c>
      <c r="G201" s="109" t="b">
        <v>0</v>
      </c>
      <c r="H201" s="109" t="b">
        <v>0</v>
      </c>
      <c r="I201" s="109" t="b">
        <v>0</v>
      </c>
      <c r="J201" s="109" t="b">
        <v>0</v>
      </c>
      <c r="K201" s="109" t="b">
        <v>0</v>
      </c>
      <c r="L201" s="109" t="b">
        <v>0</v>
      </c>
    </row>
    <row r="202" spans="1:12" ht="15">
      <c r="A202" s="111" t="s">
        <v>396</v>
      </c>
      <c r="B202" s="109" t="s">
        <v>512</v>
      </c>
      <c r="C202" s="109">
        <v>2</v>
      </c>
      <c r="D202" s="113">
        <v>0.0039434606906045885</v>
      </c>
      <c r="E202" s="113">
        <v>2.0360963453482763</v>
      </c>
      <c r="F202" s="109" t="s">
        <v>592</v>
      </c>
      <c r="G202" s="109" t="b">
        <v>0</v>
      </c>
      <c r="H202" s="109" t="b">
        <v>0</v>
      </c>
      <c r="I202" s="109" t="b">
        <v>0</v>
      </c>
      <c r="J202" s="109" t="b">
        <v>1</v>
      </c>
      <c r="K202" s="109" t="b">
        <v>0</v>
      </c>
      <c r="L202" s="109" t="b">
        <v>0</v>
      </c>
    </row>
    <row r="203" spans="1:12" ht="15">
      <c r="A203" s="111" t="s">
        <v>544</v>
      </c>
      <c r="B203" s="109" t="s">
        <v>386</v>
      </c>
      <c r="C203" s="109">
        <v>2</v>
      </c>
      <c r="D203" s="113">
        <v>0.0039434606906045885</v>
      </c>
      <c r="E203" s="113">
        <v>1.4163075870598825</v>
      </c>
      <c r="F203" s="109" t="s">
        <v>592</v>
      </c>
      <c r="G203" s="109" t="b">
        <v>0</v>
      </c>
      <c r="H203" s="109" t="b">
        <v>0</v>
      </c>
      <c r="I203" s="109" t="b">
        <v>0</v>
      </c>
      <c r="J203" s="109" t="b">
        <v>0</v>
      </c>
      <c r="K203" s="109" t="b">
        <v>0</v>
      </c>
      <c r="L203" s="109" t="b">
        <v>0</v>
      </c>
    </row>
    <row r="204" spans="1:12" ht="15">
      <c r="A204" s="111" t="s">
        <v>427</v>
      </c>
      <c r="B204" s="109" t="s">
        <v>555</v>
      </c>
      <c r="C204" s="109">
        <v>2</v>
      </c>
      <c r="D204" s="113">
        <v>0.0039434606906045885</v>
      </c>
      <c r="E204" s="113">
        <v>2.2121876044039577</v>
      </c>
      <c r="F204" s="109" t="s">
        <v>592</v>
      </c>
      <c r="G204" s="109" t="b">
        <v>0</v>
      </c>
      <c r="H204" s="109" t="b">
        <v>0</v>
      </c>
      <c r="I204" s="109" t="b">
        <v>0</v>
      </c>
      <c r="J204" s="109" t="b">
        <v>0</v>
      </c>
      <c r="K204" s="109" t="b">
        <v>0</v>
      </c>
      <c r="L204" s="109" t="b">
        <v>0</v>
      </c>
    </row>
    <row r="205" spans="1:12" ht="15">
      <c r="A205" s="111" t="s">
        <v>483</v>
      </c>
      <c r="B205" s="109" t="s">
        <v>431</v>
      </c>
      <c r="C205" s="109">
        <v>2</v>
      </c>
      <c r="D205" s="113">
        <v>0.0039434606906045885</v>
      </c>
      <c r="E205" s="113">
        <v>2.2121876044039577</v>
      </c>
      <c r="F205" s="109" t="s">
        <v>592</v>
      </c>
      <c r="G205" s="109" t="b">
        <v>0</v>
      </c>
      <c r="H205" s="109" t="b">
        <v>0</v>
      </c>
      <c r="I205" s="109" t="b">
        <v>0</v>
      </c>
      <c r="J205" s="109" t="b">
        <v>0</v>
      </c>
      <c r="K205" s="109" t="b">
        <v>0</v>
      </c>
      <c r="L205" s="109" t="b">
        <v>0</v>
      </c>
    </row>
    <row r="206" spans="1:12" ht="15">
      <c r="A206" s="111" t="s">
        <v>385</v>
      </c>
      <c r="B206" s="109" t="s">
        <v>484</v>
      </c>
      <c r="C206" s="109">
        <v>2</v>
      </c>
      <c r="D206" s="113">
        <v>0.0039434606906045885</v>
      </c>
      <c r="E206" s="113">
        <v>1.3992742477611022</v>
      </c>
      <c r="F206" s="109" t="s">
        <v>592</v>
      </c>
      <c r="G206" s="109" t="b">
        <v>0</v>
      </c>
      <c r="H206" s="109" t="b">
        <v>0</v>
      </c>
      <c r="I206" s="109" t="b">
        <v>0</v>
      </c>
      <c r="J206" s="109" t="b">
        <v>0</v>
      </c>
      <c r="K206" s="109" t="b">
        <v>0</v>
      </c>
      <c r="L206" s="109" t="b">
        <v>0</v>
      </c>
    </row>
    <row r="207" spans="1:12" ht="15">
      <c r="A207" s="111" t="s">
        <v>574</v>
      </c>
      <c r="B207" s="109" t="s">
        <v>499</v>
      </c>
      <c r="C207" s="109">
        <v>2</v>
      </c>
      <c r="D207" s="113">
        <v>0.0039434606906045885</v>
      </c>
      <c r="E207" s="113">
        <v>2.513217600067939</v>
      </c>
      <c r="F207" s="109" t="s">
        <v>592</v>
      </c>
      <c r="G207" s="109" t="b">
        <v>0</v>
      </c>
      <c r="H207" s="109" t="b">
        <v>0</v>
      </c>
      <c r="I207" s="109" t="b">
        <v>0</v>
      </c>
      <c r="J207" s="109" t="b">
        <v>0</v>
      </c>
      <c r="K207" s="109" t="b">
        <v>0</v>
      </c>
      <c r="L207" s="109" t="b">
        <v>0</v>
      </c>
    </row>
    <row r="208" spans="1:12" ht="15">
      <c r="A208" s="111" t="s">
        <v>550</v>
      </c>
      <c r="B208" s="109" t="s">
        <v>467</v>
      </c>
      <c r="C208" s="109">
        <v>2</v>
      </c>
      <c r="D208" s="113">
        <v>0.0039434606906045885</v>
      </c>
      <c r="E208" s="113">
        <v>2.513217600067939</v>
      </c>
      <c r="F208" s="109" t="s">
        <v>592</v>
      </c>
      <c r="G208" s="109" t="b">
        <v>0</v>
      </c>
      <c r="H208" s="109" t="b">
        <v>1</v>
      </c>
      <c r="I208" s="109" t="b">
        <v>0</v>
      </c>
      <c r="J208" s="109" t="b">
        <v>0</v>
      </c>
      <c r="K208" s="109" t="b">
        <v>0</v>
      </c>
      <c r="L208" s="109" t="b">
        <v>0</v>
      </c>
    </row>
    <row r="209" spans="1:12" ht="15">
      <c r="A209" s="111" t="s">
        <v>537</v>
      </c>
      <c r="B209" s="109" t="s">
        <v>541</v>
      </c>
      <c r="C209" s="109">
        <v>2</v>
      </c>
      <c r="D209" s="113">
        <v>0.0039434606906045885</v>
      </c>
      <c r="E209" s="113">
        <v>2.513217600067939</v>
      </c>
      <c r="F209" s="109" t="s">
        <v>592</v>
      </c>
      <c r="G209" s="109" t="b">
        <v>0</v>
      </c>
      <c r="H209" s="109" t="b">
        <v>0</v>
      </c>
      <c r="I209" s="109" t="b">
        <v>0</v>
      </c>
      <c r="J209" s="109" t="b">
        <v>0</v>
      </c>
      <c r="K209" s="109" t="b">
        <v>0</v>
      </c>
      <c r="L209" s="109" t="b">
        <v>0</v>
      </c>
    </row>
    <row r="210" spans="1:12" ht="15">
      <c r="A210" s="111" t="s">
        <v>385</v>
      </c>
      <c r="B210" s="109" t="s">
        <v>498</v>
      </c>
      <c r="C210" s="109">
        <v>2</v>
      </c>
      <c r="D210" s="113">
        <v>0.0039434606906045885</v>
      </c>
      <c r="E210" s="113">
        <v>1.3992742477611022</v>
      </c>
      <c r="F210" s="109" t="s">
        <v>592</v>
      </c>
      <c r="G210" s="109" t="b">
        <v>0</v>
      </c>
      <c r="H210" s="109" t="b">
        <v>0</v>
      </c>
      <c r="I210" s="109" t="b">
        <v>0</v>
      </c>
      <c r="J210" s="109" t="b">
        <v>0</v>
      </c>
      <c r="K210" s="109" t="b">
        <v>0</v>
      </c>
      <c r="L210" s="109" t="b">
        <v>0</v>
      </c>
    </row>
    <row r="211" spans="1:12" ht="15">
      <c r="A211" s="111" t="s">
        <v>575</v>
      </c>
      <c r="B211" s="109" t="s">
        <v>386</v>
      </c>
      <c r="C211" s="109">
        <v>2</v>
      </c>
      <c r="D211" s="113">
        <v>0.0039434606906045885</v>
      </c>
      <c r="E211" s="113">
        <v>1.4163075870598825</v>
      </c>
      <c r="F211" s="109" t="s">
        <v>592</v>
      </c>
      <c r="G211" s="109" t="b">
        <v>0</v>
      </c>
      <c r="H211" s="109" t="b">
        <v>0</v>
      </c>
      <c r="I211" s="109" t="b">
        <v>0</v>
      </c>
      <c r="J211" s="109" t="b">
        <v>0</v>
      </c>
      <c r="K211" s="109" t="b">
        <v>0</v>
      </c>
      <c r="L211" s="109" t="b">
        <v>0</v>
      </c>
    </row>
    <row r="212" spans="1:12" ht="15">
      <c r="A212" s="111" t="s">
        <v>528</v>
      </c>
      <c r="B212" s="109" t="s">
        <v>546</v>
      </c>
      <c r="C212" s="109">
        <v>2</v>
      </c>
      <c r="D212" s="113">
        <v>0.0039434606906045885</v>
      </c>
      <c r="E212" s="113">
        <v>2.513217600067939</v>
      </c>
      <c r="F212" s="109" t="s">
        <v>592</v>
      </c>
      <c r="G212" s="109" t="b">
        <v>0</v>
      </c>
      <c r="H212" s="109" t="b">
        <v>0</v>
      </c>
      <c r="I212" s="109" t="b">
        <v>0</v>
      </c>
      <c r="J212" s="109" t="b">
        <v>0</v>
      </c>
      <c r="K212" s="109" t="b">
        <v>0</v>
      </c>
      <c r="L212" s="109" t="b">
        <v>0</v>
      </c>
    </row>
    <row r="213" spans="1:12" ht="15">
      <c r="A213" s="111" t="s">
        <v>450</v>
      </c>
      <c r="B213" s="109" t="s">
        <v>450</v>
      </c>
      <c r="C213" s="109">
        <v>2</v>
      </c>
      <c r="D213" s="113">
        <v>0.0039434606906045885</v>
      </c>
      <c r="E213" s="113">
        <v>1.9111576087399766</v>
      </c>
      <c r="F213" s="109" t="s">
        <v>592</v>
      </c>
      <c r="G213" s="109" t="b">
        <v>0</v>
      </c>
      <c r="H213" s="109" t="b">
        <v>0</v>
      </c>
      <c r="I213" s="109" t="b">
        <v>0</v>
      </c>
      <c r="J213" s="109" t="b">
        <v>0</v>
      </c>
      <c r="K213" s="109" t="b">
        <v>0</v>
      </c>
      <c r="L213" s="109" t="b">
        <v>0</v>
      </c>
    </row>
    <row r="214" spans="1:12" ht="15">
      <c r="A214" s="111" t="s">
        <v>585</v>
      </c>
      <c r="B214" s="109" t="s">
        <v>526</v>
      </c>
      <c r="C214" s="109">
        <v>2</v>
      </c>
      <c r="D214" s="113">
        <v>0.0039434606906045885</v>
      </c>
      <c r="E214" s="113">
        <v>2.513217600067939</v>
      </c>
      <c r="F214" s="109" t="s">
        <v>592</v>
      </c>
      <c r="G214" s="109" t="b">
        <v>0</v>
      </c>
      <c r="H214" s="109" t="b">
        <v>1</v>
      </c>
      <c r="I214" s="109" t="b">
        <v>0</v>
      </c>
      <c r="J214" s="109" t="b">
        <v>0</v>
      </c>
      <c r="K214" s="109" t="b">
        <v>0</v>
      </c>
      <c r="L214" s="109" t="b">
        <v>0</v>
      </c>
    </row>
    <row r="215" spans="1:12" ht="15">
      <c r="A215" s="111" t="s">
        <v>553</v>
      </c>
      <c r="B215" s="109" t="s">
        <v>569</v>
      </c>
      <c r="C215" s="109">
        <v>2</v>
      </c>
      <c r="D215" s="113">
        <v>0.0039434606906045885</v>
      </c>
      <c r="E215" s="113">
        <v>2.513217600067939</v>
      </c>
      <c r="F215" s="109" t="s">
        <v>592</v>
      </c>
      <c r="G215" s="109" t="b">
        <v>0</v>
      </c>
      <c r="H215" s="109" t="b">
        <v>0</v>
      </c>
      <c r="I215" s="109" t="b">
        <v>0</v>
      </c>
      <c r="J215" s="109" t="b">
        <v>0</v>
      </c>
      <c r="K215" s="109" t="b">
        <v>0</v>
      </c>
      <c r="L215" s="109" t="b">
        <v>0</v>
      </c>
    </row>
    <row r="216" spans="1:12" ht="15">
      <c r="A216" s="111" t="s">
        <v>430</v>
      </c>
      <c r="B216" s="109" t="s">
        <v>515</v>
      </c>
      <c r="C216" s="109">
        <v>2</v>
      </c>
      <c r="D216" s="113">
        <v>0.0039434606906045885</v>
      </c>
      <c r="E216" s="113">
        <v>2.2121876044039577</v>
      </c>
      <c r="F216" s="109" t="s">
        <v>592</v>
      </c>
      <c r="G216" s="109" t="b">
        <v>0</v>
      </c>
      <c r="H216" s="109" t="b">
        <v>0</v>
      </c>
      <c r="I216" s="109" t="b">
        <v>0</v>
      </c>
      <c r="J216" s="109" t="b">
        <v>0</v>
      </c>
      <c r="K216" s="109" t="b">
        <v>0</v>
      </c>
      <c r="L216" s="109" t="b">
        <v>0</v>
      </c>
    </row>
    <row r="217" spans="1:12" ht="15">
      <c r="A217" s="111" t="s">
        <v>418</v>
      </c>
      <c r="B217" s="109" t="s">
        <v>506</v>
      </c>
      <c r="C217" s="109">
        <v>2</v>
      </c>
      <c r="D217" s="113">
        <v>0.0039434606906045885</v>
      </c>
      <c r="E217" s="113">
        <v>2.2121876044039577</v>
      </c>
      <c r="F217" s="109" t="s">
        <v>592</v>
      </c>
      <c r="G217" s="109" t="b">
        <v>0</v>
      </c>
      <c r="H217" s="109" t="b">
        <v>0</v>
      </c>
      <c r="I217" s="109" t="b">
        <v>0</v>
      </c>
      <c r="J217" s="109" t="b">
        <v>0</v>
      </c>
      <c r="K217" s="109" t="b">
        <v>0</v>
      </c>
      <c r="L217" s="109" t="b">
        <v>0</v>
      </c>
    </row>
    <row r="218" spans="1:12" ht="15">
      <c r="A218" s="111" t="s">
        <v>485</v>
      </c>
      <c r="B218" s="109" t="s">
        <v>462</v>
      </c>
      <c r="C218" s="109">
        <v>2</v>
      </c>
      <c r="D218" s="113">
        <v>0.0039434606906045885</v>
      </c>
      <c r="E218" s="113">
        <v>2.513217600067939</v>
      </c>
      <c r="F218" s="109" t="s">
        <v>592</v>
      </c>
      <c r="G218" s="109" t="b">
        <v>0</v>
      </c>
      <c r="H218" s="109" t="b">
        <v>0</v>
      </c>
      <c r="I218" s="109" t="b">
        <v>0</v>
      </c>
      <c r="J218" s="109" t="b">
        <v>0</v>
      </c>
      <c r="K218" s="109" t="b">
        <v>0</v>
      </c>
      <c r="L218" s="109" t="b">
        <v>0</v>
      </c>
    </row>
    <row r="219" spans="1:12" ht="15">
      <c r="A219" s="111" t="s">
        <v>431</v>
      </c>
      <c r="B219" s="109" t="s">
        <v>584</v>
      </c>
      <c r="C219" s="109">
        <v>2</v>
      </c>
      <c r="D219" s="113">
        <v>0.0039434606906045885</v>
      </c>
      <c r="E219" s="113">
        <v>2.2121876044039577</v>
      </c>
      <c r="F219" s="109" t="s">
        <v>592</v>
      </c>
      <c r="G219" s="109" t="b">
        <v>0</v>
      </c>
      <c r="H219" s="109" t="b">
        <v>0</v>
      </c>
      <c r="I219" s="109" t="b">
        <v>0</v>
      </c>
      <c r="J219" s="109" t="b">
        <v>1</v>
      </c>
      <c r="K219" s="109" t="b">
        <v>0</v>
      </c>
      <c r="L219" s="109" t="b">
        <v>0</v>
      </c>
    </row>
    <row r="220" spans="1:12" ht="15">
      <c r="A220" s="111" t="s">
        <v>418</v>
      </c>
      <c r="B220" s="109" t="s">
        <v>575</v>
      </c>
      <c r="C220" s="109">
        <v>2</v>
      </c>
      <c r="D220" s="113">
        <v>0.0039434606906045885</v>
      </c>
      <c r="E220" s="113">
        <v>2.2121876044039577</v>
      </c>
      <c r="F220" s="109" t="s">
        <v>592</v>
      </c>
      <c r="G220" s="109" t="b">
        <v>0</v>
      </c>
      <c r="H220" s="109" t="b">
        <v>0</v>
      </c>
      <c r="I220" s="109" t="b">
        <v>0</v>
      </c>
      <c r="J220" s="109" t="b">
        <v>0</v>
      </c>
      <c r="K220" s="109" t="b">
        <v>0</v>
      </c>
      <c r="L220" s="109" t="b">
        <v>0</v>
      </c>
    </row>
    <row r="221" spans="1:12" ht="15">
      <c r="A221" s="111" t="s">
        <v>507</v>
      </c>
      <c r="B221" s="109" t="s">
        <v>537</v>
      </c>
      <c r="C221" s="109">
        <v>2</v>
      </c>
      <c r="D221" s="113">
        <v>0.0039434606906045885</v>
      </c>
      <c r="E221" s="113">
        <v>2.513217600067939</v>
      </c>
      <c r="F221" s="109" t="s">
        <v>592</v>
      </c>
      <c r="G221" s="109" t="b">
        <v>0</v>
      </c>
      <c r="H221" s="109" t="b">
        <v>0</v>
      </c>
      <c r="I221" s="109" t="b">
        <v>0</v>
      </c>
      <c r="J221" s="109" t="b">
        <v>0</v>
      </c>
      <c r="K221" s="109" t="b">
        <v>0</v>
      </c>
      <c r="L221" s="109" t="b">
        <v>0</v>
      </c>
    </row>
    <row r="222" spans="1:12" ht="15">
      <c r="A222" s="111" t="s">
        <v>474</v>
      </c>
      <c r="B222" s="109" t="s">
        <v>404</v>
      </c>
      <c r="C222" s="109">
        <v>2</v>
      </c>
      <c r="D222" s="113">
        <v>0.0039434606906045885</v>
      </c>
      <c r="E222" s="113">
        <v>2.2121876044039577</v>
      </c>
      <c r="F222" s="109" t="s">
        <v>592</v>
      </c>
      <c r="G222" s="109" t="b">
        <v>0</v>
      </c>
      <c r="H222" s="109" t="b">
        <v>0</v>
      </c>
      <c r="I222" s="109" t="b">
        <v>0</v>
      </c>
      <c r="J222" s="109" t="b">
        <v>0</v>
      </c>
      <c r="K222" s="109" t="b">
        <v>0</v>
      </c>
      <c r="L222" s="109" t="b">
        <v>0</v>
      </c>
    </row>
    <row r="223" spans="1:12" ht="15">
      <c r="A223" s="111" t="s">
        <v>395</v>
      </c>
      <c r="B223" s="109" t="s">
        <v>550</v>
      </c>
      <c r="C223" s="109">
        <v>2</v>
      </c>
      <c r="D223" s="113">
        <v>0.0039434606906045885</v>
      </c>
      <c r="E223" s="113">
        <v>2.0360963453482763</v>
      </c>
      <c r="F223" s="109" t="s">
        <v>592</v>
      </c>
      <c r="G223" s="109" t="b">
        <v>0</v>
      </c>
      <c r="H223" s="109" t="b">
        <v>0</v>
      </c>
      <c r="I223" s="109" t="b">
        <v>0</v>
      </c>
      <c r="J223" s="109" t="b">
        <v>0</v>
      </c>
      <c r="K223" s="109" t="b">
        <v>1</v>
      </c>
      <c r="L223" s="109" t="b">
        <v>0</v>
      </c>
    </row>
    <row r="224" spans="1:12" ht="15">
      <c r="A224" s="111" t="s">
        <v>436</v>
      </c>
      <c r="B224" s="109" t="s">
        <v>434</v>
      </c>
      <c r="C224" s="109">
        <v>2</v>
      </c>
      <c r="D224" s="113">
        <v>0.0039434606906045885</v>
      </c>
      <c r="E224" s="113">
        <v>1.9111576087399766</v>
      </c>
      <c r="F224" s="109" t="s">
        <v>592</v>
      </c>
      <c r="G224" s="109" t="b">
        <v>0</v>
      </c>
      <c r="H224" s="109" t="b">
        <v>0</v>
      </c>
      <c r="I224" s="109" t="b">
        <v>0</v>
      </c>
      <c r="J224" s="109" t="b">
        <v>0</v>
      </c>
      <c r="K224" s="109" t="b">
        <v>0</v>
      </c>
      <c r="L224" s="109" t="b">
        <v>0</v>
      </c>
    </row>
    <row r="225" spans="1:12" ht="15">
      <c r="A225" s="111" t="s">
        <v>408</v>
      </c>
      <c r="B225" s="109" t="s">
        <v>425</v>
      </c>
      <c r="C225" s="109">
        <v>2</v>
      </c>
      <c r="D225" s="113">
        <v>0.0039434606906045885</v>
      </c>
      <c r="E225" s="113">
        <v>1.7350663496842953</v>
      </c>
      <c r="F225" s="109" t="s">
        <v>592</v>
      </c>
      <c r="G225" s="109" t="b">
        <v>0</v>
      </c>
      <c r="H225" s="109" t="b">
        <v>0</v>
      </c>
      <c r="I225" s="109" t="b">
        <v>0</v>
      </c>
      <c r="J225" s="109" t="b">
        <v>0</v>
      </c>
      <c r="K225" s="109" t="b">
        <v>0</v>
      </c>
      <c r="L225" s="109" t="b">
        <v>0</v>
      </c>
    </row>
    <row r="226" spans="1:12" ht="15">
      <c r="A226" s="111" t="s">
        <v>475</v>
      </c>
      <c r="B226" s="109" t="s">
        <v>567</v>
      </c>
      <c r="C226" s="109">
        <v>2</v>
      </c>
      <c r="D226" s="113">
        <v>0.0039434606906045885</v>
      </c>
      <c r="E226" s="113">
        <v>2.513217600067939</v>
      </c>
      <c r="F226" s="109" t="s">
        <v>592</v>
      </c>
      <c r="G226" s="109" t="b">
        <v>0</v>
      </c>
      <c r="H226" s="109" t="b">
        <v>0</v>
      </c>
      <c r="I226" s="109" t="b">
        <v>0</v>
      </c>
      <c r="J226" s="109" t="b">
        <v>0</v>
      </c>
      <c r="K226" s="109" t="b">
        <v>0</v>
      </c>
      <c r="L226" s="109" t="b">
        <v>0</v>
      </c>
    </row>
    <row r="227" spans="1:12" ht="15">
      <c r="A227" s="111" t="s">
        <v>390</v>
      </c>
      <c r="B227" s="109" t="s">
        <v>417</v>
      </c>
      <c r="C227" s="109">
        <v>2</v>
      </c>
      <c r="D227" s="113">
        <v>0.0039434606906045885</v>
      </c>
      <c r="E227" s="113">
        <v>1.4163075870598825</v>
      </c>
      <c r="F227" s="109" t="s">
        <v>592</v>
      </c>
      <c r="G227" s="109" t="b">
        <v>0</v>
      </c>
      <c r="H227" s="109" t="b">
        <v>0</v>
      </c>
      <c r="I227" s="109" t="b">
        <v>0</v>
      </c>
      <c r="J227" s="109" t="b">
        <v>0</v>
      </c>
      <c r="K227" s="109" t="b">
        <v>0</v>
      </c>
      <c r="L227" s="109" t="b">
        <v>0</v>
      </c>
    </row>
    <row r="228" spans="1:12" ht="15">
      <c r="A228" s="111" t="s">
        <v>386</v>
      </c>
      <c r="B228" s="109" t="s">
        <v>385</v>
      </c>
      <c r="C228" s="109">
        <v>11</v>
      </c>
      <c r="D228" s="113">
        <v>0.01310977068315396</v>
      </c>
      <c r="E228" s="113">
        <v>1.0413926851582251</v>
      </c>
      <c r="F228" s="109" t="s">
        <v>363</v>
      </c>
      <c r="G228" s="109" t="b">
        <v>0</v>
      </c>
      <c r="H228" s="109" t="b">
        <v>0</v>
      </c>
      <c r="I228" s="109" t="b">
        <v>0</v>
      </c>
      <c r="J228" s="109" t="b">
        <v>0</v>
      </c>
      <c r="K228" s="109" t="b">
        <v>0</v>
      </c>
      <c r="L228" s="109" t="b">
        <v>0</v>
      </c>
    </row>
    <row r="229" spans="1:12" ht="15">
      <c r="A229" s="111" t="s">
        <v>385</v>
      </c>
      <c r="B229" s="109" t="s">
        <v>461</v>
      </c>
      <c r="C229" s="109">
        <v>3</v>
      </c>
      <c r="D229" s="113">
        <v>0.014257211140011364</v>
      </c>
      <c r="E229" s="113">
        <v>1.08278537031645</v>
      </c>
      <c r="F229" s="109" t="s">
        <v>363</v>
      </c>
      <c r="G229" s="109" t="b">
        <v>0</v>
      </c>
      <c r="H229" s="109" t="b">
        <v>0</v>
      </c>
      <c r="I229" s="109" t="b">
        <v>0</v>
      </c>
      <c r="J229" s="109" t="b">
        <v>0</v>
      </c>
      <c r="K229" s="109" t="b">
        <v>0</v>
      </c>
      <c r="L229" s="109" t="b">
        <v>0</v>
      </c>
    </row>
    <row r="230" spans="1:12" ht="15">
      <c r="A230" s="111" t="s">
        <v>460</v>
      </c>
      <c r="B230" s="109" t="s">
        <v>386</v>
      </c>
      <c r="C230" s="109">
        <v>3</v>
      </c>
      <c r="D230" s="113">
        <v>0.014257211140011364</v>
      </c>
      <c r="E230" s="113">
        <v>1.041392685158225</v>
      </c>
      <c r="F230" s="109" t="s">
        <v>363</v>
      </c>
      <c r="G230" s="109" t="b">
        <v>0</v>
      </c>
      <c r="H230" s="109" t="b">
        <v>0</v>
      </c>
      <c r="I230" s="109" t="b">
        <v>0</v>
      </c>
      <c r="J230" s="109" t="b">
        <v>0</v>
      </c>
      <c r="K230" s="109" t="b">
        <v>0</v>
      </c>
      <c r="L230" s="109" t="b">
        <v>0</v>
      </c>
    </row>
    <row r="231" spans="1:12" ht="15">
      <c r="A231" s="111" t="s">
        <v>461</v>
      </c>
      <c r="B231" s="109" t="s">
        <v>459</v>
      </c>
      <c r="C231" s="109">
        <v>3</v>
      </c>
      <c r="D231" s="113">
        <v>0.014257211140011364</v>
      </c>
      <c r="E231" s="113">
        <v>1.6056641155967877</v>
      </c>
      <c r="F231" s="109" t="s">
        <v>363</v>
      </c>
      <c r="G231" s="109" t="b">
        <v>0</v>
      </c>
      <c r="H231" s="109" t="b">
        <v>0</v>
      </c>
      <c r="I231" s="109" t="b">
        <v>0</v>
      </c>
      <c r="J231" s="109" t="b">
        <v>0</v>
      </c>
      <c r="K231" s="109" t="b">
        <v>0</v>
      </c>
      <c r="L231" s="109" t="b">
        <v>0</v>
      </c>
    </row>
    <row r="232" spans="1:12" ht="15">
      <c r="A232" s="111" t="s">
        <v>544</v>
      </c>
      <c r="B232" s="109" t="s">
        <v>386</v>
      </c>
      <c r="C232" s="109">
        <v>2</v>
      </c>
      <c r="D232" s="113">
        <v>0.012133035173773964</v>
      </c>
      <c r="E232" s="113">
        <v>1.0413926851582251</v>
      </c>
      <c r="F232" s="109" t="s">
        <v>363</v>
      </c>
      <c r="G232" s="109" t="b">
        <v>0</v>
      </c>
      <c r="H232" s="109" t="b">
        <v>0</v>
      </c>
      <c r="I232" s="109" t="b">
        <v>0</v>
      </c>
      <c r="J232" s="109" t="b">
        <v>0</v>
      </c>
      <c r="K232" s="109" t="b">
        <v>0</v>
      </c>
      <c r="L232" s="109" t="b">
        <v>0</v>
      </c>
    </row>
    <row r="233" spans="1:12" ht="15">
      <c r="A233" s="111" t="s">
        <v>569</v>
      </c>
      <c r="B233" s="109" t="s">
        <v>454</v>
      </c>
      <c r="C233" s="109">
        <v>2</v>
      </c>
      <c r="D233" s="113">
        <v>0.012133035173773964</v>
      </c>
      <c r="E233" s="113">
        <v>1.6056641155967877</v>
      </c>
      <c r="F233" s="109" t="s">
        <v>363</v>
      </c>
      <c r="G233" s="109" t="b">
        <v>0</v>
      </c>
      <c r="H233" s="109" t="b">
        <v>0</v>
      </c>
      <c r="I233" s="109" t="b">
        <v>0</v>
      </c>
      <c r="J233" s="109" t="b">
        <v>0</v>
      </c>
      <c r="K233" s="109" t="b">
        <v>0</v>
      </c>
      <c r="L233" s="109" t="b">
        <v>0</v>
      </c>
    </row>
    <row r="234" spans="1:12" ht="15">
      <c r="A234" s="111" t="s">
        <v>454</v>
      </c>
      <c r="B234" s="109" t="s">
        <v>485</v>
      </c>
      <c r="C234" s="109">
        <v>2</v>
      </c>
      <c r="D234" s="113">
        <v>0.012133035173773964</v>
      </c>
      <c r="E234" s="113">
        <v>1.4807253789884876</v>
      </c>
      <c r="F234" s="109" t="s">
        <v>363</v>
      </c>
      <c r="G234" s="109" t="b">
        <v>0</v>
      </c>
      <c r="H234" s="109" t="b">
        <v>0</v>
      </c>
      <c r="I234" s="109" t="b">
        <v>0</v>
      </c>
      <c r="J234" s="109" t="b">
        <v>0</v>
      </c>
      <c r="K234" s="109" t="b">
        <v>0</v>
      </c>
      <c r="L234" s="109" t="b">
        <v>0</v>
      </c>
    </row>
    <row r="235" spans="1:12" ht="15">
      <c r="A235" s="111" t="s">
        <v>423</v>
      </c>
      <c r="B235" s="109" t="s">
        <v>394</v>
      </c>
      <c r="C235" s="109">
        <v>2</v>
      </c>
      <c r="D235" s="113">
        <v>0.012133035173773964</v>
      </c>
      <c r="E235" s="113">
        <v>1.1796953833245065</v>
      </c>
      <c r="F235" s="109" t="s">
        <v>363</v>
      </c>
      <c r="G235" s="109" t="b">
        <v>0</v>
      </c>
      <c r="H235" s="109" t="b">
        <v>1</v>
      </c>
      <c r="I235" s="109" t="b">
        <v>0</v>
      </c>
      <c r="J235" s="109" t="b">
        <v>0</v>
      </c>
      <c r="K235" s="109" t="b">
        <v>0</v>
      </c>
      <c r="L235" s="109" t="b">
        <v>0</v>
      </c>
    </row>
    <row r="236" spans="1:12" ht="15">
      <c r="A236" s="111" t="s">
        <v>498</v>
      </c>
      <c r="B236" s="109" t="s">
        <v>394</v>
      </c>
      <c r="C236" s="109">
        <v>2</v>
      </c>
      <c r="D236" s="113">
        <v>0.012133035173773964</v>
      </c>
      <c r="E236" s="113">
        <v>1.4807253789884876</v>
      </c>
      <c r="F236" s="109" t="s">
        <v>363</v>
      </c>
      <c r="G236" s="109" t="b">
        <v>0</v>
      </c>
      <c r="H236" s="109" t="b">
        <v>0</v>
      </c>
      <c r="I236" s="109" t="b">
        <v>0</v>
      </c>
      <c r="J236" s="109" t="b">
        <v>0</v>
      </c>
      <c r="K236" s="109" t="b">
        <v>0</v>
      </c>
      <c r="L236" s="109" t="b">
        <v>0</v>
      </c>
    </row>
    <row r="237" spans="1:12" ht="15">
      <c r="A237" s="111" t="s">
        <v>429</v>
      </c>
      <c r="B237" s="109" t="s">
        <v>415</v>
      </c>
      <c r="C237" s="109">
        <v>2</v>
      </c>
      <c r="D237" s="113">
        <v>0.012133035173773964</v>
      </c>
      <c r="E237" s="113">
        <v>1.7817553746524688</v>
      </c>
      <c r="F237" s="109" t="s">
        <v>363</v>
      </c>
      <c r="G237" s="109" t="b">
        <v>0</v>
      </c>
      <c r="H237" s="109" t="b">
        <v>0</v>
      </c>
      <c r="I237" s="109" t="b">
        <v>0</v>
      </c>
      <c r="J237" s="109" t="b">
        <v>0</v>
      </c>
      <c r="K237" s="109" t="b">
        <v>0</v>
      </c>
      <c r="L237" s="109" t="b">
        <v>0</v>
      </c>
    </row>
    <row r="238" spans="1:12" ht="15">
      <c r="A238" s="111" t="s">
        <v>570</v>
      </c>
      <c r="B238" s="109" t="s">
        <v>582</v>
      </c>
      <c r="C238" s="109">
        <v>2</v>
      </c>
      <c r="D238" s="113">
        <v>0.012133035173773964</v>
      </c>
      <c r="E238" s="113">
        <v>1.7817553746524688</v>
      </c>
      <c r="F238" s="109" t="s">
        <v>363</v>
      </c>
      <c r="G238" s="109" t="b">
        <v>0</v>
      </c>
      <c r="H238" s="109" t="b">
        <v>0</v>
      </c>
      <c r="I238" s="109" t="b">
        <v>0</v>
      </c>
      <c r="J238" s="109" t="b">
        <v>0</v>
      </c>
      <c r="K238" s="109" t="b">
        <v>1</v>
      </c>
      <c r="L238" s="109" t="b">
        <v>0</v>
      </c>
    </row>
    <row r="239" spans="1:12" ht="15">
      <c r="A239" s="111" t="s">
        <v>508</v>
      </c>
      <c r="B239" s="109" t="s">
        <v>440</v>
      </c>
      <c r="C239" s="109">
        <v>2</v>
      </c>
      <c r="D239" s="113">
        <v>0.012133035173773964</v>
      </c>
      <c r="E239" s="113">
        <v>1.7817553746524688</v>
      </c>
      <c r="F239" s="109" t="s">
        <v>363</v>
      </c>
      <c r="G239" s="109" t="b">
        <v>0</v>
      </c>
      <c r="H239" s="109" t="b">
        <v>0</v>
      </c>
      <c r="I239" s="109" t="b">
        <v>0</v>
      </c>
      <c r="J239" s="109" t="b">
        <v>0</v>
      </c>
      <c r="K239" s="109" t="b">
        <v>0</v>
      </c>
      <c r="L239" s="109" t="b">
        <v>0</v>
      </c>
    </row>
    <row r="240" spans="1:12" ht="15">
      <c r="A240" s="111" t="s">
        <v>385</v>
      </c>
      <c r="B240" s="109" t="s">
        <v>403</v>
      </c>
      <c r="C240" s="109">
        <v>2</v>
      </c>
      <c r="D240" s="113">
        <v>0.012133035173773964</v>
      </c>
      <c r="E240" s="113">
        <v>1.08278537031645</v>
      </c>
      <c r="F240" s="109" t="s">
        <v>363</v>
      </c>
      <c r="G240" s="109" t="b">
        <v>0</v>
      </c>
      <c r="H240" s="109" t="b">
        <v>0</v>
      </c>
      <c r="I240" s="109" t="b">
        <v>0</v>
      </c>
      <c r="J240" s="109" t="b">
        <v>0</v>
      </c>
      <c r="K240" s="109" t="b">
        <v>0</v>
      </c>
      <c r="L240" s="109" t="b">
        <v>0</v>
      </c>
    </row>
    <row r="241" spans="1:12" ht="15">
      <c r="A241" s="111" t="s">
        <v>567</v>
      </c>
      <c r="B241" s="109" t="s">
        <v>561</v>
      </c>
      <c r="C241" s="109">
        <v>2</v>
      </c>
      <c r="D241" s="113">
        <v>0.012133035173773964</v>
      </c>
      <c r="E241" s="113">
        <v>1.7817553746524688</v>
      </c>
      <c r="F241" s="109" t="s">
        <v>363</v>
      </c>
      <c r="G241" s="109" t="b">
        <v>0</v>
      </c>
      <c r="H241" s="109" t="b">
        <v>0</v>
      </c>
      <c r="I241" s="109" t="b">
        <v>0</v>
      </c>
      <c r="J241" s="109" t="b">
        <v>0</v>
      </c>
      <c r="K241" s="109" t="b">
        <v>0</v>
      </c>
      <c r="L241" s="109" t="b">
        <v>0</v>
      </c>
    </row>
    <row r="242" spans="1:12" ht="15">
      <c r="A242" s="111" t="s">
        <v>575</v>
      </c>
      <c r="B242" s="109" t="s">
        <v>386</v>
      </c>
      <c r="C242" s="109">
        <v>2</v>
      </c>
      <c r="D242" s="113">
        <v>0.012133035173773964</v>
      </c>
      <c r="E242" s="113">
        <v>1.0413926851582251</v>
      </c>
      <c r="F242" s="109" t="s">
        <v>363</v>
      </c>
      <c r="G242" s="109" t="b">
        <v>0</v>
      </c>
      <c r="H242" s="109" t="b">
        <v>0</v>
      </c>
      <c r="I242" s="109" t="b">
        <v>0</v>
      </c>
      <c r="J242" s="109" t="b">
        <v>0</v>
      </c>
      <c r="K242" s="109" t="b">
        <v>0</v>
      </c>
      <c r="L242" s="109" t="b">
        <v>0</v>
      </c>
    </row>
    <row r="243" spans="1:12" ht="15">
      <c r="A243" s="111" t="s">
        <v>423</v>
      </c>
      <c r="B243" s="109" t="s">
        <v>521</v>
      </c>
      <c r="C243" s="109">
        <v>2</v>
      </c>
      <c r="D243" s="113">
        <v>0.012133035173773964</v>
      </c>
      <c r="E243" s="113">
        <v>1.4807253789884876</v>
      </c>
      <c r="F243" s="109" t="s">
        <v>363</v>
      </c>
      <c r="G243" s="109" t="b">
        <v>0</v>
      </c>
      <c r="H243" s="109" t="b">
        <v>1</v>
      </c>
      <c r="I243" s="109" t="b">
        <v>0</v>
      </c>
      <c r="J243" s="109" t="b">
        <v>0</v>
      </c>
      <c r="K243" s="109" t="b">
        <v>0</v>
      </c>
      <c r="L243" s="109" t="b">
        <v>0</v>
      </c>
    </row>
    <row r="244" spans="1:12" ht="15">
      <c r="A244" s="111" t="s">
        <v>403</v>
      </c>
      <c r="B244" s="109" t="s">
        <v>395</v>
      </c>
      <c r="C244" s="109">
        <v>2</v>
      </c>
      <c r="D244" s="113">
        <v>0.012133035173773964</v>
      </c>
      <c r="E244" s="113">
        <v>1.6056641155967877</v>
      </c>
      <c r="F244" s="109" t="s">
        <v>363</v>
      </c>
      <c r="G244" s="109" t="b">
        <v>0</v>
      </c>
      <c r="H244" s="109" t="b">
        <v>0</v>
      </c>
      <c r="I244" s="109" t="b">
        <v>0</v>
      </c>
      <c r="J244" s="109" t="b">
        <v>0</v>
      </c>
      <c r="K244" s="109" t="b">
        <v>0</v>
      </c>
      <c r="L244" s="109" t="b">
        <v>0</v>
      </c>
    </row>
    <row r="245" spans="1:12" ht="15">
      <c r="A245" s="111" t="s">
        <v>385</v>
      </c>
      <c r="B245" s="109" t="s">
        <v>414</v>
      </c>
      <c r="C245" s="109">
        <v>2</v>
      </c>
      <c r="D245" s="113">
        <v>0.012133035173773964</v>
      </c>
      <c r="E245" s="113">
        <v>1.08278537031645</v>
      </c>
      <c r="F245" s="109" t="s">
        <v>363</v>
      </c>
      <c r="G245" s="109" t="b">
        <v>0</v>
      </c>
      <c r="H245" s="109" t="b">
        <v>0</v>
      </c>
      <c r="I245" s="109" t="b">
        <v>0</v>
      </c>
      <c r="J245" s="109" t="b">
        <v>0</v>
      </c>
      <c r="K245" s="109" t="b">
        <v>0</v>
      </c>
      <c r="L245" s="109" t="b">
        <v>0</v>
      </c>
    </row>
    <row r="246" spans="1:12" ht="15">
      <c r="A246" s="111" t="s">
        <v>418</v>
      </c>
      <c r="B246" s="109" t="s">
        <v>575</v>
      </c>
      <c r="C246" s="109">
        <v>2</v>
      </c>
      <c r="D246" s="113">
        <v>0.012133035173773964</v>
      </c>
      <c r="E246" s="113">
        <v>1.7817553746524688</v>
      </c>
      <c r="F246" s="109" t="s">
        <v>363</v>
      </c>
      <c r="G246" s="109" t="b">
        <v>0</v>
      </c>
      <c r="H246" s="109" t="b">
        <v>0</v>
      </c>
      <c r="I246" s="109" t="b">
        <v>0</v>
      </c>
      <c r="J246" s="109" t="b">
        <v>0</v>
      </c>
      <c r="K246" s="109" t="b">
        <v>0</v>
      </c>
      <c r="L246" s="109" t="b">
        <v>0</v>
      </c>
    </row>
    <row r="247" spans="1:12" ht="15">
      <c r="A247" s="111" t="s">
        <v>440</v>
      </c>
      <c r="B247" s="109" t="s">
        <v>450</v>
      </c>
      <c r="C247" s="109">
        <v>2</v>
      </c>
      <c r="D247" s="113">
        <v>0.012133035173773964</v>
      </c>
      <c r="E247" s="113">
        <v>1.4807253789884876</v>
      </c>
      <c r="F247" s="109" t="s">
        <v>363</v>
      </c>
      <c r="G247" s="109" t="b">
        <v>0</v>
      </c>
      <c r="H247" s="109" t="b">
        <v>0</v>
      </c>
      <c r="I247" s="109" t="b">
        <v>0</v>
      </c>
      <c r="J247" s="109" t="b">
        <v>0</v>
      </c>
      <c r="K247" s="109" t="b">
        <v>0</v>
      </c>
      <c r="L247" s="109" t="b">
        <v>0</v>
      </c>
    </row>
    <row r="248" spans="1:12" ht="15">
      <c r="A248" s="111" t="s">
        <v>528</v>
      </c>
      <c r="B248" s="109" t="s">
        <v>546</v>
      </c>
      <c r="C248" s="109">
        <v>2</v>
      </c>
      <c r="D248" s="113">
        <v>0.012133035173773964</v>
      </c>
      <c r="E248" s="113">
        <v>1.7817553746524688</v>
      </c>
      <c r="F248" s="109" t="s">
        <v>363</v>
      </c>
      <c r="G248" s="109" t="b">
        <v>0</v>
      </c>
      <c r="H248" s="109" t="b">
        <v>0</v>
      </c>
      <c r="I248" s="109" t="b">
        <v>0</v>
      </c>
      <c r="J248" s="109" t="b">
        <v>0</v>
      </c>
      <c r="K248" s="109" t="b">
        <v>0</v>
      </c>
      <c r="L248" s="109" t="b">
        <v>0</v>
      </c>
    </row>
    <row r="249" spans="1:12" ht="15">
      <c r="A249" s="111" t="s">
        <v>395</v>
      </c>
      <c r="B249" s="109" t="s">
        <v>424</v>
      </c>
      <c r="C249" s="109">
        <v>2</v>
      </c>
      <c r="D249" s="113">
        <v>0.012133035173773964</v>
      </c>
      <c r="E249" s="113">
        <v>1.4807253789884876</v>
      </c>
      <c r="F249" s="109" t="s">
        <v>363</v>
      </c>
      <c r="G249" s="109" t="b">
        <v>0</v>
      </c>
      <c r="H249" s="109" t="b">
        <v>0</v>
      </c>
      <c r="I249" s="109" t="b">
        <v>0</v>
      </c>
      <c r="J249" s="109" t="b">
        <v>0</v>
      </c>
      <c r="K249" s="109" t="b">
        <v>1</v>
      </c>
      <c r="L249" s="109" t="b">
        <v>0</v>
      </c>
    </row>
    <row r="250" spans="1:12" ht="15">
      <c r="A250" s="111" t="s">
        <v>424</v>
      </c>
      <c r="B250" s="109" t="s">
        <v>566</v>
      </c>
      <c r="C250" s="109">
        <v>2</v>
      </c>
      <c r="D250" s="113">
        <v>0.012133035173773964</v>
      </c>
      <c r="E250" s="113">
        <v>1.6056641155967877</v>
      </c>
      <c r="F250" s="109" t="s">
        <v>363</v>
      </c>
      <c r="G250" s="109" t="b">
        <v>0</v>
      </c>
      <c r="H250" s="109" t="b">
        <v>1</v>
      </c>
      <c r="I250" s="109" t="b">
        <v>0</v>
      </c>
      <c r="J250" s="109" t="b">
        <v>0</v>
      </c>
      <c r="K250" s="109" t="b">
        <v>0</v>
      </c>
      <c r="L250" s="109" t="b">
        <v>0</v>
      </c>
    </row>
    <row r="251" spans="1:12" ht="15">
      <c r="A251" s="111" t="s">
        <v>450</v>
      </c>
      <c r="B251" s="109" t="s">
        <v>450</v>
      </c>
      <c r="C251" s="109">
        <v>2</v>
      </c>
      <c r="D251" s="113">
        <v>0.012133035173773964</v>
      </c>
      <c r="E251" s="113">
        <v>1.1796953833245065</v>
      </c>
      <c r="F251" s="109" t="s">
        <v>363</v>
      </c>
      <c r="G251" s="109" t="b">
        <v>0</v>
      </c>
      <c r="H251" s="109" t="b">
        <v>0</v>
      </c>
      <c r="I251" s="109" t="b">
        <v>0</v>
      </c>
      <c r="J251" s="109" t="b">
        <v>0</v>
      </c>
      <c r="K251" s="109" t="b">
        <v>0</v>
      </c>
      <c r="L251" s="109" t="b">
        <v>0</v>
      </c>
    </row>
    <row r="252" spans="1:12" ht="15">
      <c r="A252" s="111" t="s">
        <v>496</v>
      </c>
      <c r="B252" s="109" t="s">
        <v>530</v>
      </c>
      <c r="C252" s="109">
        <v>2</v>
      </c>
      <c r="D252" s="113">
        <v>0.012133035173773964</v>
      </c>
      <c r="E252" s="113">
        <v>1.7817553746524688</v>
      </c>
      <c r="F252" s="109" t="s">
        <v>363</v>
      </c>
      <c r="G252" s="109" t="b">
        <v>0</v>
      </c>
      <c r="H252" s="109" t="b">
        <v>0</v>
      </c>
      <c r="I252" s="109" t="b">
        <v>0</v>
      </c>
      <c r="J252" s="109" t="b">
        <v>0</v>
      </c>
      <c r="K252" s="109" t="b">
        <v>0</v>
      </c>
      <c r="L252" s="109" t="b">
        <v>0</v>
      </c>
    </row>
    <row r="253" spans="1:12" ht="15">
      <c r="A253" s="111" t="s">
        <v>414</v>
      </c>
      <c r="B253" s="109" t="s">
        <v>429</v>
      </c>
      <c r="C253" s="109">
        <v>2</v>
      </c>
      <c r="D253" s="113">
        <v>0.012133035173773964</v>
      </c>
      <c r="E253" s="113">
        <v>1.7817553746524688</v>
      </c>
      <c r="F253" s="109" t="s">
        <v>363</v>
      </c>
      <c r="G253" s="109" t="b">
        <v>0</v>
      </c>
      <c r="H253" s="109" t="b">
        <v>0</v>
      </c>
      <c r="I253" s="109" t="b">
        <v>0</v>
      </c>
      <c r="J253" s="109" t="b">
        <v>0</v>
      </c>
      <c r="K253" s="109" t="b">
        <v>0</v>
      </c>
      <c r="L253" s="109" t="b">
        <v>0</v>
      </c>
    </row>
    <row r="254" spans="1:12" ht="15">
      <c r="A254" s="111" t="s">
        <v>485</v>
      </c>
      <c r="B254" s="109" t="s">
        <v>462</v>
      </c>
      <c r="C254" s="109">
        <v>2</v>
      </c>
      <c r="D254" s="113">
        <v>0.012133035173773964</v>
      </c>
      <c r="E254" s="113">
        <v>1.7817553746524688</v>
      </c>
      <c r="F254" s="109" t="s">
        <v>363</v>
      </c>
      <c r="G254" s="109" t="b">
        <v>0</v>
      </c>
      <c r="H254" s="109" t="b">
        <v>0</v>
      </c>
      <c r="I254" s="109" t="b">
        <v>0</v>
      </c>
      <c r="J254" s="109" t="b">
        <v>0</v>
      </c>
      <c r="K254" s="109" t="b">
        <v>0</v>
      </c>
      <c r="L254" s="109" t="b">
        <v>0</v>
      </c>
    </row>
    <row r="255" spans="1:12" ht="15">
      <c r="A255" s="111" t="s">
        <v>582</v>
      </c>
      <c r="B255" s="109" t="s">
        <v>508</v>
      </c>
      <c r="C255" s="109">
        <v>2</v>
      </c>
      <c r="D255" s="113">
        <v>0.012133035173773964</v>
      </c>
      <c r="E255" s="113">
        <v>1.7817553746524688</v>
      </c>
      <c r="F255" s="109" t="s">
        <v>363</v>
      </c>
      <c r="G255" s="109" t="b">
        <v>0</v>
      </c>
      <c r="H255" s="109" t="b">
        <v>1</v>
      </c>
      <c r="I255" s="109" t="b">
        <v>0</v>
      </c>
      <c r="J255" s="109" t="b">
        <v>0</v>
      </c>
      <c r="K255" s="109" t="b">
        <v>0</v>
      </c>
      <c r="L255" s="109" t="b">
        <v>0</v>
      </c>
    </row>
    <row r="256" spans="1:12" ht="15">
      <c r="A256" s="111" t="s">
        <v>509</v>
      </c>
      <c r="B256" s="109" t="s">
        <v>501</v>
      </c>
      <c r="C256" s="109">
        <v>2</v>
      </c>
      <c r="D256" s="113">
        <v>0.012133035173773964</v>
      </c>
      <c r="E256" s="113">
        <v>1.7817553746524688</v>
      </c>
      <c r="F256" s="109" t="s">
        <v>363</v>
      </c>
      <c r="G256" s="109" t="b">
        <v>0</v>
      </c>
      <c r="H256" s="109" t="b">
        <v>0</v>
      </c>
      <c r="I256" s="109" t="b">
        <v>0</v>
      </c>
      <c r="J256" s="109" t="b">
        <v>0</v>
      </c>
      <c r="K256" s="109" t="b">
        <v>1</v>
      </c>
      <c r="L256" s="109" t="b">
        <v>0</v>
      </c>
    </row>
    <row r="257" spans="1:12" ht="15">
      <c r="A257" s="111" t="s">
        <v>450</v>
      </c>
      <c r="B257" s="109" t="s">
        <v>472</v>
      </c>
      <c r="C257" s="109">
        <v>2</v>
      </c>
      <c r="D257" s="113">
        <v>0.012133035173773964</v>
      </c>
      <c r="E257" s="113">
        <v>1.4807253789884876</v>
      </c>
      <c r="F257" s="109" t="s">
        <v>363</v>
      </c>
      <c r="G257" s="109" t="b">
        <v>0</v>
      </c>
      <c r="H257" s="109" t="b">
        <v>0</v>
      </c>
      <c r="I257" s="109" t="b">
        <v>0</v>
      </c>
      <c r="J257" s="109" t="b">
        <v>0</v>
      </c>
      <c r="K257" s="109" t="b">
        <v>0</v>
      </c>
      <c r="L257" s="109" t="b">
        <v>0</v>
      </c>
    </row>
    <row r="258" spans="1:12" ht="15">
      <c r="A258" s="111" t="s">
        <v>475</v>
      </c>
      <c r="B258" s="109" t="s">
        <v>567</v>
      </c>
      <c r="C258" s="109">
        <v>2</v>
      </c>
      <c r="D258" s="113">
        <v>0.012133035173773964</v>
      </c>
      <c r="E258" s="113">
        <v>1.7817553746524688</v>
      </c>
      <c r="F258" s="109" t="s">
        <v>363</v>
      </c>
      <c r="G258" s="109" t="b">
        <v>0</v>
      </c>
      <c r="H258" s="109" t="b">
        <v>0</v>
      </c>
      <c r="I258" s="109" t="b">
        <v>0</v>
      </c>
      <c r="J258" s="109" t="b">
        <v>0</v>
      </c>
      <c r="K258" s="109" t="b">
        <v>0</v>
      </c>
      <c r="L258" s="109" t="b">
        <v>0</v>
      </c>
    </row>
    <row r="259" spans="1:12" ht="15">
      <c r="A259" s="111" t="s">
        <v>415</v>
      </c>
      <c r="B259" s="109" t="s">
        <v>528</v>
      </c>
      <c r="C259" s="109">
        <v>2</v>
      </c>
      <c r="D259" s="113">
        <v>0.012133035173773964</v>
      </c>
      <c r="E259" s="113">
        <v>1.7817553746524688</v>
      </c>
      <c r="F259" s="109" t="s">
        <v>363</v>
      </c>
      <c r="G259" s="109" t="b">
        <v>0</v>
      </c>
      <c r="H259" s="109" t="b">
        <v>0</v>
      </c>
      <c r="I259" s="109" t="b">
        <v>0</v>
      </c>
      <c r="J259" s="109" t="b">
        <v>0</v>
      </c>
      <c r="K259" s="109" t="b">
        <v>0</v>
      </c>
      <c r="L259" s="109" t="b">
        <v>0</v>
      </c>
    </row>
    <row r="260" spans="1:12" ht="15">
      <c r="A260" s="111" t="s">
        <v>497</v>
      </c>
      <c r="B260" s="109" t="s">
        <v>556</v>
      </c>
      <c r="C260" s="109">
        <v>2</v>
      </c>
      <c r="D260" s="113">
        <v>0.012133035173773964</v>
      </c>
      <c r="E260" s="113">
        <v>1.7817553746524688</v>
      </c>
      <c r="F260" s="109" t="s">
        <v>363</v>
      </c>
      <c r="G260" s="109" t="b">
        <v>0</v>
      </c>
      <c r="H260" s="109" t="b">
        <v>0</v>
      </c>
      <c r="I260" s="109" t="b">
        <v>0</v>
      </c>
      <c r="J260" s="109" t="b">
        <v>0</v>
      </c>
      <c r="K260" s="109" t="b">
        <v>0</v>
      </c>
      <c r="L260" s="109" t="b">
        <v>0</v>
      </c>
    </row>
    <row r="261" spans="1:12" ht="15">
      <c r="A261" s="111" t="s">
        <v>465</v>
      </c>
      <c r="B261" s="109" t="s">
        <v>534</v>
      </c>
      <c r="C261" s="109">
        <v>2</v>
      </c>
      <c r="D261" s="113">
        <v>0.012133035173773964</v>
      </c>
      <c r="E261" s="113">
        <v>1.7817553746524688</v>
      </c>
      <c r="F261" s="109" t="s">
        <v>363</v>
      </c>
      <c r="G261" s="109" t="b">
        <v>0</v>
      </c>
      <c r="H261" s="109" t="b">
        <v>1</v>
      </c>
      <c r="I261" s="109" t="b">
        <v>0</v>
      </c>
      <c r="J261" s="109" t="b">
        <v>1</v>
      </c>
      <c r="K261" s="109" t="b">
        <v>0</v>
      </c>
      <c r="L261" s="109" t="b">
        <v>0</v>
      </c>
    </row>
    <row r="262" spans="1:12" ht="15">
      <c r="A262" s="111" t="s">
        <v>395</v>
      </c>
      <c r="B262" s="109" t="s">
        <v>509</v>
      </c>
      <c r="C262" s="109">
        <v>2</v>
      </c>
      <c r="D262" s="113">
        <v>0.012133035173773964</v>
      </c>
      <c r="E262" s="113">
        <v>1.4807253789884876</v>
      </c>
      <c r="F262" s="109" t="s">
        <v>363</v>
      </c>
      <c r="G262" s="109" t="b">
        <v>0</v>
      </c>
      <c r="H262" s="109" t="b">
        <v>0</v>
      </c>
      <c r="I262" s="109" t="b">
        <v>0</v>
      </c>
      <c r="J262" s="109" t="b">
        <v>0</v>
      </c>
      <c r="K262" s="109" t="b">
        <v>0</v>
      </c>
      <c r="L262" s="109" t="b">
        <v>0</v>
      </c>
    </row>
    <row r="263" spans="1:12" ht="15">
      <c r="A263" s="111" t="s">
        <v>489</v>
      </c>
      <c r="B263" s="109" t="s">
        <v>497</v>
      </c>
      <c r="C263" s="109">
        <v>2</v>
      </c>
      <c r="D263" s="113">
        <v>0.012133035173773964</v>
      </c>
      <c r="E263" s="113">
        <v>1.7817553746524688</v>
      </c>
      <c r="F263" s="109" t="s">
        <v>363</v>
      </c>
      <c r="G263" s="109" t="b">
        <v>0</v>
      </c>
      <c r="H263" s="109" t="b">
        <v>0</v>
      </c>
      <c r="I263" s="109" t="b">
        <v>0</v>
      </c>
      <c r="J263" s="109" t="b">
        <v>0</v>
      </c>
      <c r="K263" s="109" t="b">
        <v>0</v>
      </c>
      <c r="L263" s="109" t="b">
        <v>0</v>
      </c>
    </row>
    <row r="264" spans="1:12" ht="15">
      <c r="A264" s="111" t="s">
        <v>443</v>
      </c>
      <c r="B264" s="109" t="s">
        <v>386</v>
      </c>
      <c r="C264" s="109">
        <v>2</v>
      </c>
      <c r="D264" s="113">
        <v>0.012133035173773964</v>
      </c>
      <c r="E264" s="113">
        <v>1.0413926851582251</v>
      </c>
      <c r="F264" s="109" t="s">
        <v>363</v>
      </c>
      <c r="G264" s="109" t="b">
        <v>0</v>
      </c>
      <c r="H264" s="109" t="b">
        <v>0</v>
      </c>
      <c r="I264" s="109" t="b">
        <v>0</v>
      </c>
      <c r="J264" s="109" t="b">
        <v>0</v>
      </c>
      <c r="K264" s="109" t="b">
        <v>0</v>
      </c>
      <c r="L264" s="109" t="b">
        <v>0</v>
      </c>
    </row>
    <row r="265" spans="1:12" ht="15">
      <c r="A265" s="111" t="s">
        <v>546</v>
      </c>
      <c r="B265" s="109" t="s">
        <v>553</v>
      </c>
      <c r="C265" s="109">
        <v>2</v>
      </c>
      <c r="D265" s="113">
        <v>0.012133035173773964</v>
      </c>
      <c r="E265" s="113">
        <v>1.7817553746524688</v>
      </c>
      <c r="F265" s="109" t="s">
        <v>363</v>
      </c>
      <c r="G265" s="109" t="b">
        <v>0</v>
      </c>
      <c r="H265" s="109" t="b">
        <v>0</v>
      </c>
      <c r="I265" s="109" t="b">
        <v>0</v>
      </c>
      <c r="J265" s="109" t="b">
        <v>0</v>
      </c>
      <c r="K265" s="109" t="b">
        <v>0</v>
      </c>
      <c r="L265" s="109" t="b">
        <v>0</v>
      </c>
    </row>
    <row r="266" spans="1:12" ht="15">
      <c r="A266" s="111" t="s">
        <v>534</v>
      </c>
      <c r="B266" s="109" t="s">
        <v>464</v>
      </c>
      <c r="C266" s="109">
        <v>2</v>
      </c>
      <c r="D266" s="113">
        <v>0.012133035173773964</v>
      </c>
      <c r="E266" s="113">
        <v>1.7817553746524688</v>
      </c>
      <c r="F266" s="109" t="s">
        <v>363</v>
      </c>
      <c r="G266" s="109" t="b">
        <v>1</v>
      </c>
      <c r="H266" s="109" t="b">
        <v>0</v>
      </c>
      <c r="I266" s="109" t="b">
        <v>0</v>
      </c>
      <c r="J266" s="109" t="b">
        <v>0</v>
      </c>
      <c r="K266" s="109" t="b">
        <v>0</v>
      </c>
      <c r="L266" s="109" t="b">
        <v>0</v>
      </c>
    </row>
    <row r="267" spans="1:12" ht="15">
      <c r="A267" s="111" t="s">
        <v>459</v>
      </c>
      <c r="B267" s="109" t="s">
        <v>465</v>
      </c>
      <c r="C267" s="109">
        <v>2</v>
      </c>
      <c r="D267" s="113">
        <v>0.012133035173773964</v>
      </c>
      <c r="E267" s="113">
        <v>1.7817553746524688</v>
      </c>
      <c r="F267" s="109" t="s">
        <v>363</v>
      </c>
      <c r="G267" s="109" t="b">
        <v>0</v>
      </c>
      <c r="H267" s="109" t="b">
        <v>0</v>
      </c>
      <c r="I267" s="109" t="b">
        <v>0</v>
      </c>
      <c r="J267" s="109" t="b">
        <v>0</v>
      </c>
      <c r="K267" s="109" t="b">
        <v>1</v>
      </c>
      <c r="L267" s="109" t="b">
        <v>0</v>
      </c>
    </row>
    <row r="268" spans="1:12" ht="15">
      <c r="A268" s="111" t="s">
        <v>521</v>
      </c>
      <c r="B268" s="109" t="s">
        <v>423</v>
      </c>
      <c r="C268" s="109">
        <v>2</v>
      </c>
      <c r="D268" s="113">
        <v>0.012133035173773964</v>
      </c>
      <c r="E268" s="113">
        <v>1.6056641155967877</v>
      </c>
      <c r="F268" s="109" t="s">
        <v>363</v>
      </c>
      <c r="G268" s="109" t="b">
        <v>0</v>
      </c>
      <c r="H268" s="109" t="b">
        <v>0</v>
      </c>
      <c r="I268" s="109" t="b">
        <v>0</v>
      </c>
      <c r="J268" s="109" t="b">
        <v>0</v>
      </c>
      <c r="K268" s="109" t="b">
        <v>1</v>
      </c>
      <c r="L268" s="109" t="b">
        <v>0</v>
      </c>
    </row>
    <row r="269" spans="1:12" ht="15">
      <c r="A269" s="111" t="s">
        <v>556</v>
      </c>
      <c r="B269" s="109" t="s">
        <v>487</v>
      </c>
      <c r="C269" s="109">
        <v>2</v>
      </c>
      <c r="D269" s="113">
        <v>0.012133035173773964</v>
      </c>
      <c r="E269" s="113">
        <v>1.7817553746524688</v>
      </c>
      <c r="F269" s="109" t="s">
        <v>363</v>
      </c>
      <c r="G269" s="109" t="b">
        <v>0</v>
      </c>
      <c r="H269" s="109" t="b">
        <v>0</v>
      </c>
      <c r="I269" s="109" t="b">
        <v>0</v>
      </c>
      <c r="J269" s="109" t="b">
        <v>0</v>
      </c>
      <c r="K269" s="109" t="b">
        <v>0</v>
      </c>
      <c r="L269" s="109" t="b">
        <v>0</v>
      </c>
    </row>
    <row r="270" spans="1:12" ht="15">
      <c r="A270" s="111" t="s">
        <v>553</v>
      </c>
      <c r="B270" s="109" t="s">
        <v>569</v>
      </c>
      <c r="C270" s="109">
        <v>2</v>
      </c>
      <c r="D270" s="113">
        <v>0.012133035173773964</v>
      </c>
      <c r="E270" s="113">
        <v>1.7817553746524688</v>
      </c>
      <c r="F270" s="109" t="s">
        <v>363</v>
      </c>
      <c r="G270" s="109" t="b">
        <v>0</v>
      </c>
      <c r="H270" s="109" t="b">
        <v>0</v>
      </c>
      <c r="I270" s="109" t="b">
        <v>0</v>
      </c>
      <c r="J270" s="109" t="b">
        <v>0</v>
      </c>
      <c r="K270" s="109" t="b">
        <v>0</v>
      </c>
      <c r="L270" s="109" t="b">
        <v>0</v>
      </c>
    </row>
    <row r="271" spans="1:12" ht="15">
      <c r="A271" s="111" t="s">
        <v>454</v>
      </c>
      <c r="B271" s="109" t="s">
        <v>386</v>
      </c>
      <c r="C271" s="109">
        <v>2</v>
      </c>
      <c r="D271" s="113">
        <v>0.012133035173773964</v>
      </c>
      <c r="E271" s="113">
        <v>0.7403626894942439</v>
      </c>
      <c r="F271" s="109" t="s">
        <v>363</v>
      </c>
      <c r="G271" s="109" t="b">
        <v>0</v>
      </c>
      <c r="H271" s="109" t="b">
        <v>0</v>
      </c>
      <c r="I271" s="109" t="b">
        <v>0</v>
      </c>
      <c r="J271" s="109" t="b">
        <v>0</v>
      </c>
      <c r="K271" s="109" t="b">
        <v>0</v>
      </c>
      <c r="L271" s="109" t="b">
        <v>0</v>
      </c>
    </row>
    <row r="272" spans="1:12" ht="15">
      <c r="A272" s="111" t="s">
        <v>385</v>
      </c>
      <c r="B272" s="109" t="s">
        <v>498</v>
      </c>
      <c r="C272" s="109">
        <v>2</v>
      </c>
      <c r="D272" s="113">
        <v>0.012133035173773964</v>
      </c>
      <c r="E272" s="113">
        <v>1.08278537031645</v>
      </c>
      <c r="F272" s="109" t="s">
        <v>363</v>
      </c>
      <c r="G272" s="109" t="b">
        <v>0</v>
      </c>
      <c r="H272" s="109" t="b">
        <v>0</v>
      </c>
      <c r="I272" s="109" t="b">
        <v>0</v>
      </c>
      <c r="J272" s="109" t="b">
        <v>0</v>
      </c>
      <c r="K272" s="109" t="b">
        <v>0</v>
      </c>
      <c r="L272" s="109" t="b">
        <v>0</v>
      </c>
    </row>
    <row r="273" spans="1:12" ht="15">
      <c r="A273" s="111" t="s">
        <v>561</v>
      </c>
      <c r="B273" s="109" t="s">
        <v>428</v>
      </c>
      <c r="C273" s="109">
        <v>2</v>
      </c>
      <c r="D273" s="113">
        <v>0.012133035173773964</v>
      </c>
      <c r="E273" s="113">
        <v>1.7817553746524688</v>
      </c>
      <c r="F273" s="109" t="s">
        <v>363</v>
      </c>
      <c r="G273" s="109" t="b">
        <v>0</v>
      </c>
      <c r="H273" s="109" t="b">
        <v>0</v>
      </c>
      <c r="I273" s="109" t="b">
        <v>0</v>
      </c>
      <c r="J273" s="109" t="b">
        <v>0</v>
      </c>
      <c r="K273" s="109" t="b">
        <v>0</v>
      </c>
      <c r="L273" s="109" t="b">
        <v>0</v>
      </c>
    </row>
    <row r="274" spans="1:12" ht="15">
      <c r="A274" s="111" t="s">
        <v>530</v>
      </c>
      <c r="B274" s="109" t="s">
        <v>570</v>
      </c>
      <c r="C274" s="109">
        <v>2</v>
      </c>
      <c r="D274" s="113">
        <v>0.012133035173773964</v>
      </c>
      <c r="E274" s="113">
        <v>1.7817553746524688</v>
      </c>
      <c r="F274" s="109" t="s">
        <v>363</v>
      </c>
      <c r="G274" s="109" t="b">
        <v>0</v>
      </c>
      <c r="H274" s="109" t="b">
        <v>0</v>
      </c>
      <c r="I274" s="109" t="b">
        <v>0</v>
      </c>
      <c r="J274" s="109" t="b">
        <v>0</v>
      </c>
      <c r="K274" s="109" t="b">
        <v>0</v>
      </c>
      <c r="L274" s="109" t="b">
        <v>0</v>
      </c>
    </row>
    <row r="275" spans="1:12" ht="15">
      <c r="A275" s="111" t="s">
        <v>581</v>
      </c>
      <c r="B275" s="109" t="s">
        <v>504</v>
      </c>
      <c r="C275" s="109">
        <v>2</v>
      </c>
      <c r="D275" s="113">
        <v>0.012133035173773964</v>
      </c>
      <c r="E275" s="113">
        <v>1.7817553746524688</v>
      </c>
      <c r="F275" s="109" t="s">
        <v>363</v>
      </c>
      <c r="G275" s="109" t="b">
        <v>0</v>
      </c>
      <c r="H275" s="109" t="b">
        <v>0</v>
      </c>
      <c r="I275" s="109" t="b">
        <v>0</v>
      </c>
      <c r="J275" s="109" t="b">
        <v>0</v>
      </c>
      <c r="K275" s="109" t="b">
        <v>0</v>
      </c>
      <c r="L275" s="109" t="b">
        <v>0</v>
      </c>
    </row>
    <row r="276" spans="1:12" ht="15">
      <c r="A276" s="111" t="s">
        <v>462</v>
      </c>
      <c r="B276" s="109" t="s">
        <v>418</v>
      </c>
      <c r="C276" s="109">
        <v>2</v>
      </c>
      <c r="D276" s="113">
        <v>0.012133035173773964</v>
      </c>
      <c r="E276" s="113">
        <v>1.7817553746524688</v>
      </c>
      <c r="F276" s="109" t="s">
        <v>363</v>
      </c>
      <c r="G276" s="109" t="b">
        <v>0</v>
      </c>
      <c r="H276" s="109" t="b">
        <v>0</v>
      </c>
      <c r="I276" s="109" t="b">
        <v>0</v>
      </c>
      <c r="J276" s="109" t="b">
        <v>0</v>
      </c>
      <c r="K276" s="109" t="b">
        <v>0</v>
      </c>
      <c r="L276" s="109" t="b">
        <v>0</v>
      </c>
    </row>
    <row r="277" spans="1:12" ht="15">
      <c r="A277" s="111" t="s">
        <v>388</v>
      </c>
      <c r="B277" s="109" t="s">
        <v>387</v>
      </c>
      <c r="C277" s="109">
        <v>7</v>
      </c>
      <c r="D277" s="113">
        <v>0.00998677710733587</v>
      </c>
      <c r="E277" s="113">
        <v>1.294466226161593</v>
      </c>
      <c r="F277" s="109" t="s">
        <v>364</v>
      </c>
      <c r="G277" s="109" t="b">
        <v>0</v>
      </c>
      <c r="H277" s="109" t="b">
        <v>0</v>
      </c>
      <c r="I277" s="109" t="b">
        <v>0</v>
      </c>
      <c r="J277" s="109" t="b">
        <v>0</v>
      </c>
      <c r="K277" s="109" t="b">
        <v>0</v>
      </c>
      <c r="L277" s="109" t="b">
        <v>0</v>
      </c>
    </row>
    <row r="278" spans="1:12" ht="15">
      <c r="A278" s="111" t="s">
        <v>406</v>
      </c>
      <c r="B278" s="109" t="s">
        <v>410</v>
      </c>
      <c r="C278" s="109">
        <v>6</v>
      </c>
      <c r="D278" s="113">
        <v>0.02403122388666133</v>
      </c>
      <c r="E278" s="113">
        <v>1.5163149757779493</v>
      </c>
      <c r="F278" s="109" t="s">
        <v>364</v>
      </c>
      <c r="G278" s="109" t="b">
        <v>0</v>
      </c>
      <c r="H278" s="109" t="b">
        <v>0</v>
      </c>
      <c r="I278" s="109" t="b">
        <v>0</v>
      </c>
      <c r="J278" s="109" t="b">
        <v>0</v>
      </c>
      <c r="K278" s="109" t="b">
        <v>0</v>
      </c>
      <c r="L278" s="109" t="b">
        <v>0</v>
      </c>
    </row>
    <row r="279" spans="1:12" ht="15">
      <c r="A279" s="111" t="s">
        <v>398</v>
      </c>
      <c r="B279" s="109" t="s">
        <v>416</v>
      </c>
      <c r="C279" s="109">
        <v>6</v>
      </c>
      <c r="D279" s="113">
        <v>0.02403122388666133</v>
      </c>
      <c r="E279" s="113">
        <v>1.5163149757779493</v>
      </c>
      <c r="F279" s="109" t="s">
        <v>364</v>
      </c>
      <c r="G279" s="109" t="b">
        <v>0</v>
      </c>
      <c r="H279" s="109" t="b">
        <v>0</v>
      </c>
      <c r="I279" s="109" t="b">
        <v>0</v>
      </c>
      <c r="J279" s="109" t="b">
        <v>0</v>
      </c>
      <c r="K279" s="109" t="b">
        <v>0</v>
      </c>
      <c r="L279" s="109" t="b">
        <v>0</v>
      </c>
    </row>
    <row r="280" spans="1:12" ht="15">
      <c r="A280" s="111" t="s">
        <v>397</v>
      </c>
      <c r="B280" s="109" t="s">
        <v>399</v>
      </c>
      <c r="C280" s="109">
        <v>6</v>
      </c>
      <c r="D280" s="113">
        <v>0.02403122388666133</v>
      </c>
      <c r="E280" s="113">
        <v>1.5163149757779493</v>
      </c>
      <c r="F280" s="109" t="s">
        <v>364</v>
      </c>
      <c r="G280" s="109" t="b">
        <v>0</v>
      </c>
      <c r="H280" s="109" t="b">
        <v>0</v>
      </c>
      <c r="I280" s="109" t="b">
        <v>0</v>
      </c>
      <c r="J280" s="109" t="b">
        <v>0</v>
      </c>
      <c r="K280" s="109" t="b">
        <v>0</v>
      </c>
      <c r="L280" s="109" t="b">
        <v>0</v>
      </c>
    </row>
    <row r="281" spans="1:12" ht="15">
      <c r="A281" s="111" t="s">
        <v>416</v>
      </c>
      <c r="B281" s="109" t="s">
        <v>402</v>
      </c>
      <c r="C281" s="109">
        <v>6</v>
      </c>
      <c r="D281" s="113">
        <v>0.02403122388666133</v>
      </c>
      <c r="E281" s="113">
        <v>1.5163149757779493</v>
      </c>
      <c r="F281" s="109" t="s">
        <v>364</v>
      </c>
      <c r="G281" s="109" t="b">
        <v>0</v>
      </c>
      <c r="H281" s="109" t="b">
        <v>0</v>
      </c>
      <c r="I281" s="109" t="b">
        <v>0</v>
      </c>
      <c r="J281" s="109" t="b">
        <v>0</v>
      </c>
      <c r="K281" s="109" t="b">
        <v>0</v>
      </c>
      <c r="L281" s="109" t="b">
        <v>0</v>
      </c>
    </row>
    <row r="282" spans="1:12" ht="15">
      <c r="A282" s="111" t="s">
        <v>402</v>
      </c>
      <c r="B282" s="109" t="s">
        <v>401</v>
      </c>
      <c r="C282" s="109">
        <v>6</v>
      </c>
      <c r="D282" s="113">
        <v>0.02403122388666133</v>
      </c>
      <c r="E282" s="113">
        <v>1.5163149757779493</v>
      </c>
      <c r="F282" s="109" t="s">
        <v>364</v>
      </c>
      <c r="G282" s="109" t="b">
        <v>0</v>
      </c>
      <c r="H282" s="109" t="b">
        <v>0</v>
      </c>
      <c r="I282" s="109" t="b">
        <v>0</v>
      </c>
      <c r="J282" s="109" t="b">
        <v>0</v>
      </c>
      <c r="K282" s="109" t="b">
        <v>0</v>
      </c>
      <c r="L282" s="109" t="b">
        <v>0</v>
      </c>
    </row>
    <row r="283" spans="1:12" ht="15">
      <c r="A283" s="111" t="s">
        <v>401</v>
      </c>
      <c r="B283" s="109" t="s">
        <v>406</v>
      </c>
      <c r="C283" s="109">
        <v>6</v>
      </c>
      <c r="D283" s="113">
        <v>0.02403122388666133</v>
      </c>
      <c r="E283" s="113">
        <v>1.5163149757779493</v>
      </c>
      <c r="F283" s="109" t="s">
        <v>364</v>
      </c>
      <c r="G283" s="109" t="b">
        <v>0</v>
      </c>
      <c r="H283" s="109" t="b">
        <v>0</v>
      </c>
      <c r="I283" s="109" t="b">
        <v>0</v>
      </c>
      <c r="J283" s="109" t="b">
        <v>0</v>
      </c>
      <c r="K283" s="109" t="b">
        <v>0</v>
      </c>
      <c r="L283" s="109" t="b">
        <v>0</v>
      </c>
    </row>
    <row r="284" spans="1:12" ht="15">
      <c r="A284" s="111" t="s">
        <v>410</v>
      </c>
      <c r="B284" s="109" t="s">
        <v>397</v>
      </c>
      <c r="C284" s="109">
        <v>6</v>
      </c>
      <c r="D284" s="113">
        <v>0.02403122388666133</v>
      </c>
      <c r="E284" s="113">
        <v>1.5163149757779493</v>
      </c>
      <c r="F284" s="109" t="s">
        <v>364</v>
      </c>
      <c r="G284" s="109" t="b">
        <v>0</v>
      </c>
      <c r="H284" s="109" t="b">
        <v>0</v>
      </c>
      <c r="I284" s="109" t="b">
        <v>0</v>
      </c>
      <c r="J284" s="109" t="b">
        <v>0</v>
      </c>
      <c r="K284" s="109" t="b">
        <v>0</v>
      </c>
      <c r="L284" s="109" t="b">
        <v>0</v>
      </c>
    </row>
    <row r="285" spans="1:12" ht="15">
      <c r="A285" s="111" t="s">
        <v>387</v>
      </c>
      <c r="B285" s="109" t="s">
        <v>391</v>
      </c>
      <c r="C285" s="109">
        <v>6</v>
      </c>
      <c r="D285" s="113">
        <v>0.010463794842500315</v>
      </c>
      <c r="E285" s="113">
        <v>1.294466226161593</v>
      </c>
      <c r="F285" s="109" t="s">
        <v>364</v>
      </c>
      <c r="G285" s="109" t="b">
        <v>0</v>
      </c>
      <c r="H285" s="109" t="b">
        <v>0</v>
      </c>
      <c r="I285" s="109" t="b">
        <v>0</v>
      </c>
      <c r="J285" s="109" t="b">
        <v>0</v>
      </c>
      <c r="K285" s="109" t="b">
        <v>0</v>
      </c>
      <c r="L285" s="109" t="b">
        <v>0</v>
      </c>
    </row>
    <row r="286" spans="1:12" ht="15">
      <c r="A286" s="111" t="s">
        <v>390</v>
      </c>
      <c r="B286" s="109" t="s">
        <v>390</v>
      </c>
      <c r="C286" s="109">
        <v>5</v>
      </c>
      <c r="D286" s="113">
        <v>0.015853241254942547</v>
      </c>
      <c r="E286" s="113">
        <v>1.1872562565137246</v>
      </c>
      <c r="F286" s="109" t="s">
        <v>364</v>
      </c>
      <c r="G286" s="109" t="b">
        <v>0</v>
      </c>
      <c r="H286" s="109" t="b">
        <v>0</v>
      </c>
      <c r="I286" s="109" t="b">
        <v>0</v>
      </c>
      <c r="J286" s="109" t="b">
        <v>0</v>
      </c>
      <c r="K286" s="109" t="b">
        <v>0</v>
      </c>
      <c r="L286" s="109" t="b">
        <v>0</v>
      </c>
    </row>
    <row r="287" spans="1:12" ht="15">
      <c r="A287" s="111" t="s">
        <v>412</v>
      </c>
      <c r="B287" s="109" t="s">
        <v>405</v>
      </c>
      <c r="C287" s="109">
        <v>5</v>
      </c>
      <c r="D287" s="113">
        <v>0.010596161880147373</v>
      </c>
      <c r="E287" s="113">
        <v>1.5954962218255742</v>
      </c>
      <c r="F287" s="109" t="s">
        <v>364</v>
      </c>
      <c r="G287" s="109" t="b">
        <v>0</v>
      </c>
      <c r="H287" s="109" t="b">
        <v>0</v>
      </c>
      <c r="I287" s="109" t="b">
        <v>0</v>
      </c>
      <c r="J287" s="109" t="b">
        <v>0</v>
      </c>
      <c r="K287" s="109" t="b">
        <v>0</v>
      </c>
      <c r="L287" s="109" t="b">
        <v>0</v>
      </c>
    </row>
    <row r="288" spans="1:12" ht="15">
      <c r="A288" s="111" t="s">
        <v>386</v>
      </c>
      <c r="B288" s="109" t="s">
        <v>385</v>
      </c>
      <c r="C288" s="109">
        <v>5</v>
      </c>
      <c r="D288" s="113">
        <v>0.010596161880147373</v>
      </c>
      <c r="E288" s="113">
        <v>1.5954962218255742</v>
      </c>
      <c r="F288" s="109" t="s">
        <v>364</v>
      </c>
      <c r="G288" s="109" t="b">
        <v>0</v>
      </c>
      <c r="H288" s="109" t="b">
        <v>0</v>
      </c>
      <c r="I288" s="109" t="b">
        <v>0</v>
      </c>
      <c r="J288" s="109" t="b">
        <v>0</v>
      </c>
      <c r="K288" s="109" t="b">
        <v>0</v>
      </c>
      <c r="L288" s="109" t="b">
        <v>0</v>
      </c>
    </row>
    <row r="289" spans="1:12" ht="15">
      <c r="A289" s="111" t="s">
        <v>444</v>
      </c>
      <c r="B289" s="109" t="s">
        <v>445</v>
      </c>
      <c r="C289" s="109">
        <v>4</v>
      </c>
      <c r="D289" s="113">
        <v>0.01602081592444089</v>
      </c>
      <c r="E289" s="113">
        <v>1.6924062348336306</v>
      </c>
      <c r="F289" s="109" t="s">
        <v>364</v>
      </c>
      <c r="G289" s="109" t="b">
        <v>0</v>
      </c>
      <c r="H289" s="109" t="b">
        <v>0</v>
      </c>
      <c r="I289" s="109" t="b">
        <v>0</v>
      </c>
      <c r="J289" s="109" t="b">
        <v>0</v>
      </c>
      <c r="K289" s="109" t="b">
        <v>0</v>
      </c>
      <c r="L289" s="109" t="b">
        <v>0</v>
      </c>
    </row>
    <row r="290" spans="1:12" ht="15">
      <c r="A290" s="111" t="s">
        <v>419</v>
      </c>
      <c r="B290" s="109" t="s">
        <v>446</v>
      </c>
      <c r="C290" s="109">
        <v>4</v>
      </c>
      <c r="D290" s="113">
        <v>0.01602081592444089</v>
      </c>
      <c r="E290" s="113">
        <v>1.6924062348336306</v>
      </c>
      <c r="F290" s="109" t="s">
        <v>364</v>
      </c>
      <c r="G290" s="109" t="b">
        <v>0</v>
      </c>
      <c r="H290" s="109" t="b">
        <v>0</v>
      </c>
      <c r="I290" s="109" t="b">
        <v>0</v>
      </c>
      <c r="J290" s="109" t="b">
        <v>0</v>
      </c>
      <c r="K290" s="109" t="b">
        <v>0</v>
      </c>
      <c r="L290" s="109" t="b">
        <v>0</v>
      </c>
    </row>
    <row r="291" spans="1:12" ht="15">
      <c r="A291" s="111" t="s">
        <v>413</v>
      </c>
      <c r="B291" s="109" t="s">
        <v>413</v>
      </c>
      <c r="C291" s="109">
        <v>4</v>
      </c>
      <c r="D291" s="113">
        <v>0.01602081592444089</v>
      </c>
      <c r="E291" s="113">
        <v>1.340223716722268</v>
      </c>
      <c r="F291" s="109" t="s">
        <v>364</v>
      </c>
      <c r="G291" s="109" t="b">
        <v>0</v>
      </c>
      <c r="H291" s="109" t="b">
        <v>0</v>
      </c>
      <c r="I291" s="109" t="b">
        <v>0</v>
      </c>
      <c r="J291" s="109" t="b">
        <v>0</v>
      </c>
      <c r="K291" s="109" t="b">
        <v>0</v>
      </c>
      <c r="L291" s="109" t="b">
        <v>0</v>
      </c>
    </row>
    <row r="292" spans="1:12" ht="15">
      <c r="A292" s="111" t="s">
        <v>399</v>
      </c>
      <c r="B292" s="109" t="s">
        <v>398</v>
      </c>
      <c r="C292" s="109">
        <v>4</v>
      </c>
      <c r="D292" s="113">
        <v>0.01602081592444089</v>
      </c>
      <c r="E292" s="113">
        <v>1.340223716722268</v>
      </c>
      <c r="F292" s="109" t="s">
        <v>364</v>
      </c>
      <c r="G292" s="109" t="b">
        <v>0</v>
      </c>
      <c r="H292" s="109" t="b">
        <v>0</v>
      </c>
      <c r="I292" s="109" t="b">
        <v>0</v>
      </c>
      <c r="J292" s="109" t="b">
        <v>0</v>
      </c>
      <c r="K292" s="109" t="b">
        <v>0</v>
      </c>
      <c r="L292" s="109" t="b">
        <v>0</v>
      </c>
    </row>
    <row r="293" spans="1:12" ht="15">
      <c r="A293" s="111" t="s">
        <v>434</v>
      </c>
      <c r="B293" s="109" t="s">
        <v>419</v>
      </c>
      <c r="C293" s="109">
        <v>4</v>
      </c>
      <c r="D293" s="113">
        <v>0.01602081592444089</v>
      </c>
      <c r="E293" s="113">
        <v>1.6924062348336306</v>
      </c>
      <c r="F293" s="109" t="s">
        <v>364</v>
      </c>
      <c r="G293" s="109" t="b">
        <v>0</v>
      </c>
      <c r="H293" s="109" t="b">
        <v>0</v>
      </c>
      <c r="I293" s="109" t="b">
        <v>0</v>
      </c>
      <c r="J293" s="109" t="b">
        <v>0</v>
      </c>
      <c r="K293" s="109" t="b">
        <v>0</v>
      </c>
      <c r="L293" s="109" t="b">
        <v>0</v>
      </c>
    </row>
    <row r="294" spans="1:12" ht="15">
      <c r="A294" s="111" t="s">
        <v>446</v>
      </c>
      <c r="B294" s="109" t="s">
        <v>444</v>
      </c>
      <c r="C294" s="109">
        <v>4</v>
      </c>
      <c r="D294" s="113">
        <v>0.01602081592444089</v>
      </c>
      <c r="E294" s="113">
        <v>1.6924062348336306</v>
      </c>
      <c r="F294" s="109" t="s">
        <v>364</v>
      </c>
      <c r="G294" s="109" t="b">
        <v>0</v>
      </c>
      <c r="H294" s="109" t="b">
        <v>0</v>
      </c>
      <c r="I294" s="109" t="b">
        <v>0</v>
      </c>
      <c r="J294" s="109" t="b">
        <v>0</v>
      </c>
      <c r="K294" s="109" t="b">
        <v>0</v>
      </c>
      <c r="L294" s="109" t="b">
        <v>0</v>
      </c>
    </row>
    <row r="295" spans="1:12" ht="15">
      <c r="A295" s="111" t="s">
        <v>448</v>
      </c>
      <c r="B295" s="109" t="s">
        <v>439</v>
      </c>
      <c r="C295" s="109">
        <v>4</v>
      </c>
      <c r="D295" s="113">
        <v>0.01602081592444089</v>
      </c>
      <c r="E295" s="113">
        <v>1.6924062348336306</v>
      </c>
      <c r="F295" s="109" t="s">
        <v>364</v>
      </c>
      <c r="G295" s="109" t="b">
        <v>0</v>
      </c>
      <c r="H295" s="109" t="b">
        <v>0</v>
      </c>
      <c r="I295" s="109" t="b">
        <v>0</v>
      </c>
      <c r="J295" s="109" t="b">
        <v>0</v>
      </c>
      <c r="K295" s="109" t="b">
        <v>0</v>
      </c>
      <c r="L295" s="109" t="b">
        <v>0</v>
      </c>
    </row>
    <row r="296" spans="1:12" ht="15">
      <c r="A296" s="111" t="s">
        <v>439</v>
      </c>
      <c r="B296" s="109" t="s">
        <v>436</v>
      </c>
      <c r="C296" s="109">
        <v>4</v>
      </c>
      <c r="D296" s="113">
        <v>0.01602081592444089</v>
      </c>
      <c r="E296" s="113">
        <v>1.6924062348336306</v>
      </c>
      <c r="F296" s="109" t="s">
        <v>364</v>
      </c>
      <c r="G296" s="109" t="b">
        <v>0</v>
      </c>
      <c r="H296" s="109" t="b">
        <v>0</v>
      </c>
      <c r="I296" s="109" t="b">
        <v>0</v>
      </c>
      <c r="J296" s="109" t="b">
        <v>0</v>
      </c>
      <c r="K296" s="109" t="b">
        <v>0</v>
      </c>
      <c r="L296" s="109" t="b">
        <v>0</v>
      </c>
    </row>
    <row r="297" spans="1:12" ht="15">
      <c r="A297" s="111" t="s">
        <v>445</v>
      </c>
      <c r="B297" s="109" t="s">
        <v>448</v>
      </c>
      <c r="C297" s="109">
        <v>4</v>
      </c>
      <c r="D297" s="113">
        <v>0.01602081592444089</v>
      </c>
      <c r="E297" s="113">
        <v>1.6924062348336306</v>
      </c>
      <c r="F297" s="109" t="s">
        <v>364</v>
      </c>
      <c r="G297" s="109" t="b">
        <v>0</v>
      </c>
      <c r="H297" s="109" t="b">
        <v>0</v>
      </c>
      <c r="I297" s="109" t="b">
        <v>0</v>
      </c>
      <c r="J297" s="109" t="b">
        <v>0</v>
      </c>
      <c r="K297" s="109" t="b">
        <v>0</v>
      </c>
      <c r="L297" s="109" t="b">
        <v>0</v>
      </c>
    </row>
    <row r="298" spans="1:12" ht="15">
      <c r="A298" s="111" t="s">
        <v>453</v>
      </c>
      <c r="B298" s="109" t="s">
        <v>393</v>
      </c>
      <c r="C298" s="109">
        <v>3</v>
      </c>
      <c r="D298" s="113">
        <v>0.00951194475296553</v>
      </c>
      <c r="E298" s="113">
        <v>1.8173449714419305</v>
      </c>
      <c r="F298" s="109" t="s">
        <v>364</v>
      </c>
      <c r="G298" s="109" t="b">
        <v>0</v>
      </c>
      <c r="H298" s="109" t="b">
        <v>0</v>
      </c>
      <c r="I298" s="109" t="b">
        <v>0</v>
      </c>
      <c r="J298" s="109" t="b">
        <v>0</v>
      </c>
      <c r="K298" s="109" t="b">
        <v>0</v>
      </c>
      <c r="L298" s="109" t="b">
        <v>0</v>
      </c>
    </row>
    <row r="299" spans="1:12" ht="15">
      <c r="A299" s="111" t="s">
        <v>433</v>
      </c>
      <c r="B299" s="109" t="s">
        <v>412</v>
      </c>
      <c r="C299" s="109">
        <v>3</v>
      </c>
      <c r="D299" s="113">
        <v>0.00951194475296553</v>
      </c>
      <c r="E299" s="113">
        <v>1.5954962218255742</v>
      </c>
      <c r="F299" s="109" t="s">
        <v>364</v>
      </c>
      <c r="G299" s="109" t="b">
        <v>0</v>
      </c>
      <c r="H299" s="109" t="b">
        <v>0</v>
      </c>
      <c r="I299" s="109" t="b">
        <v>0</v>
      </c>
      <c r="J299" s="109" t="b">
        <v>0</v>
      </c>
      <c r="K299" s="109" t="b">
        <v>0</v>
      </c>
      <c r="L299" s="109" t="b">
        <v>0</v>
      </c>
    </row>
    <row r="300" spans="1:12" ht="15">
      <c r="A300" s="111" t="s">
        <v>393</v>
      </c>
      <c r="B300" s="109" t="s">
        <v>422</v>
      </c>
      <c r="C300" s="109">
        <v>3</v>
      </c>
      <c r="D300" s="113">
        <v>0.00951194475296553</v>
      </c>
      <c r="E300" s="113">
        <v>1.8173449714419305</v>
      </c>
      <c r="F300" s="109" t="s">
        <v>364</v>
      </c>
      <c r="G300" s="109" t="b">
        <v>0</v>
      </c>
      <c r="H300" s="109" t="b">
        <v>0</v>
      </c>
      <c r="I300" s="109" t="b">
        <v>0</v>
      </c>
      <c r="J300" s="109" t="b">
        <v>0</v>
      </c>
      <c r="K300" s="109" t="b">
        <v>1</v>
      </c>
      <c r="L300" s="109" t="b">
        <v>0</v>
      </c>
    </row>
    <row r="301" spans="1:12" ht="15">
      <c r="A301" s="111" t="s">
        <v>422</v>
      </c>
      <c r="B301" s="109" t="s">
        <v>437</v>
      </c>
      <c r="C301" s="109">
        <v>3</v>
      </c>
      <c r="D301" s="113">
        <v>0.00951194475296553</v>
      </c>
      <c r="E301" s="113">
        <v>1.8173449714419305</v>
      </c>
      <c r="F301" s="109" t="s">
        <v>364</v>
      </c>
      <c r="G301" s="109" t="b">
        <v>0</v>
      </c>
      <c r="H301" s="109" t="b">
        <v>1</v>
      </c>
      <c r="I301" s="109" t="b">
        <v>0</v>
      </c>
      <c r="J301" s="109" t="b">
        <v>1</v>
      </c>
      <c r="K301" s="109" t="b">
        <v>0</v>
      </c>
      <c r="L301" s="109" t="b">
        <v>0</v>
      </c>
    </row>
    <row r="302" spans="1:12" ht="15">
      <c r="A302" s="111" t="s">
        <v>437</v>
      </c>
      <c r="B302" s="109" t="s">
        <v>433</v>
      </c>
      <c r="C302" s="109">
        <v>3</v>
      </c>
      <c r="D302" s="113">
        <v>0.00951194475296553</v>
      </c>
      <c r="E302" s="113">
        <v>1.8173449714419305</v>
      </c>
      <c r="F302" s="109" t="s">
        <v>364</v>
      </c>
      <c r="G302" s="109" t="b">
        <v>1</v>
      </c>
      <c r="H302" s="109" t="b">
        <v>0</v>
      </c>
      <c r="I302" s="109" t="b">
        <v>0</v>
      </c>
      <c r="J302" s="109" t="b">
        <v>0</v>
      </c>
      <c r="K302" s="109" t="b">
        <v>0</v>
      </c>
      <c r="L302" s="109" t="b">
        <v>0</v>
      </c>
    </row>
    <row r="303" spans="1:12" ht="15">
      <c r="A303" s="111" t="s">
        <v>420</v>
      </c>
      <c r="B303" s="109" t="s">
        <v>387</v>
      </c>
      <c r="C303" s="109">
        <v>3</v>
      </c>
      <c r="D303" s="113">
        <v>0.00951194475296553</v>
      </c>
      <c r="E303" s="113">
        <v>1.294466226161593</v>
      </c>
      <c r="F303" s="109" t="s">
        <v>364</v>
      </c>
      <c r="G303" s="109" t="b">
        <v>0</v>
      </c>
      <c r="H303" s="109" t="b">
        <v>0</v>
      </c>
      <c r="I303" s="109" t="b">
        <v>0</v>
      </c>
      <c r="J303" s="109" t="b">
        <v>0</v>
      </c>
      <c r="K303" s="109" t="b">
        <v>0</v>
      </c>
      <c r="L303" s="109" t="b">
        <v>0</v>
      </c>
    </row>
    <row r="304" spans="1:12" ht="15">
      <c r="A304" s="111" t="s">
        <v>421</v>
      </c>
      <c r="B304" s="109" t="s">
        <v>420</v>
      </c>
      <c r="C304" s="109">
        <v>3</v>
      </c>
      <c r="D304" s="113">
        <v>0.00951194475296553</v>
      </c>
      <c r="E304" s="113">
        <v>1.8173449714419305</v>
      </c>
      <c r="F304" s="109" t="s">
        <v>364</v>
      </c>
      <c r="G304" s="109" t="b">
        <v>0</v>
      </c>
      <c r="H304" s="109" t="b">
        <v>0</v>
      </c>
      <c r="I304" s="109" t="b">
        <v>0</v>
      </c>
      <c r="J304" s="109" t="b">
        <v>0</v>
      </c>
      <c r="K304" s="109" t="b">
        <v>0</v>
      </c>
      <c r="L304" s="109" t="b">
        <v>0</v>
      </c>
    </row>
    <row r="305" spans="1:12" ht="15">
      <c r="A305" s="111" t="s">
        <v>390</v>
      </c>
      <c r="B305" s="109" t="s">
        <v>417</v>
      </c>
      <c r="C305" s="109">
        <v>2</v>
      </c>
      <c r="D305" s="113">
        <v>0.008010407962220445</v>
      </c>
      <c r="E305" s="113">
        <v>1.3913762391696494</v>
      </c>
      <c r="F305" s="109" t="s">
        <v>364</v>
      </c>
      <c r="G305" s="109" t="b">
        <v>0</v>
      </c>
      <c r="H305" s="109" t="b">
        <v>0</v>
      </c>
      <c r="I305" s="109" t="b">
        <v>0</v>
      </c>
      <c r="J305" s="109" t="b">
        <v>0</v>
      </c>
      <c r="K305" s="109" t="b">
        <v>0</v>
      </c>
      <c r="L305" s="109" t="b">
        <v>0</v>
      </c>
    </row>
    <row r="306" spans="1:12" ht="15">
      <c r="A306" s="111" t="s">
        <v>387</v>
      </c>
      <c r="B306" s="109" t="s">
        <v>398</v>
      </c>
      <c r="C306" s="109">
        <v>2</v>
      </c>
      <c r="D306" s="113">
        <v>0.008010407962220445</v>
      </c>
      <c r="E306" s="113">
        <v>0.8173449714419304</v>
      </c>
      <c r="F306" s="109" t="s">
        <v>364</v>
      </c>
      <c r="G306" s="109" t="b">
        <v>0</v>
      </c>
      <c r="H306" s="109" t="b">
        <v>0</v>
      </c>
      <c r="I306" s="109" t="b">
        <v>0</v>
      </c>
      <c r="J306" s="109" t="b">
        <v>0</v>
      </c>
      <c r="K306" s="109" t="b">
        <v>0</v>
      </c>
      <c r="L306" s="109" t="b">
        <v>0</v>
      </c>
    </row>
    <row r="307" spans="1:12" ht="15">
      <c r="A307" s="111" t="s">
        <v>522</v>
      </c>
      <c r="B307" s="109" t="s">
        <v>468</v>
      </c>
      <c r="C307" s="109">
        <v>2</v>
      </c>
      <c r="D307" s="113">
        <v>0.008010407962220445</v>
      </c>
      <c r="E307" s="113">
        <v>1.9934362304976116</v>
      </c>
      <c r="F307" s="109" t="s">
        <v>364</v>
      </c>
      <c r="G307" s="109" t="b">
        <v>0</v>
      </c>
      <c r="H307" s="109" t="b">
        <v>0</v>
      </c>
      <c r="I307" s="109" t="b">
        <v>0</v>
      </c>
      <c r="J307" s="109" t="b">
        <v>0</v>
      </c>
      <c r="K307" s="109" t="b">
        <v>1</v>
      </c>
      <c r="L307" s="109" t="b">
        <v>0</v>
      </c>
    </row>
    <row r="308" spans="1:12" ht="15">
      <c r="A308" s="111" t="s">
        <v>436</v>
      </c>
      <c r="B308" s="109" t="s">
        <v>505</v>
      </c>
      <c r="C308" s="109">
        <v>2</v>
      </c>
      <c r="D308" s="113">
        <v>0.008010407962220445</v>
      </c>
      <c r="E308" s="113">
        <v>1.6924062348336306</v>
      </c>
      <c r="F308" s="109" t="s">
        <v>364</v>
      </c>
      <c r="G308" s="109" t="b">
        <v>0</v>
      </c>
      <c r="H308" s="109" t="b">
        <v>0</v>
      </c>
      <c r="I308" s="109" t="b">
        <v>0</v>
      </c>
      <c r="J308" s="109" t="b">
        <v>0</v>
      </c>
      <c r="K308" s="109" t="b">
        <v>0</v>
      </c>
      <c r="L308" s="109" t="b">
        <v>0</v>
      </c>
    </row>
    <row r="309" spans="1:12" ht="15">
      <c r="A309" s="111" t="s">
        <v>403</v>
      </c>
      <c r="B309" s="109" t="s">
        <v>554</v>
      </c>
      <c r="C309" s="109">
        <v>2</v>
      </c>
      <c r="D309" s="113">
        <v>0.008010407962220445</v>
      </c>
      <c r="E309" s="113">
        <v>1.9934362304976116</v>
      </c>
      <c r="F309" s="109" t="s">
        <v>364</v>
      </c>
      <c r="G309" s="109" t="b">
        <v>0</v>
      </c>
      <c r="H309" s="109" t="b">
        <v>0</v>
      </c>
      <c r="I309" s="109" t="b">
        <v>0</v>
      </c>
      <c r="J309" s="109" t="b">
        <v>0</v>
      </c>
      <c r="K309" s="109" t="b">
        <v>0</v>
      </c>
      <c r="L309" s="109" t="b">
        <v>0</v>
      </c>
    </row>
    <row r="310" spans="1:12" ht="15">
      <c r="A310" s="111" t="s">
        <v>385</v>
      </c>
      <c r="B310" s="109" t="s">
        <v>484</v>
      </c>
      <c r="C310" s="109">
        <v>2</v>
      </c>
      <c r="D310" s="113">
        <v>0.008010407962220445</v>
      </c>
      <c r="E310" s="113">
        <v>1.5954962218255742</v>
      </c>
      <c r="F310" s="109" t="s">
        <v>364</v>
      </c>
      <c r="G310" s="109" t="b">
        <v>0</v>
      </c>
      <c r="H310" s="109" t="b">
        <v>0</v>
      </c>
      <c r="I310" s="109" t="b">
        <v>0</v>
      </c>
      <c r="J310" s="109" t="b">
        <v>0</v>
      </c>
      <c r="K310" s="109" t="b">
        <v>0</v>
      </c>
      <c r="L310" s="109" t="b">
        <v>0</v>
      </c>
    </row>
    <row r="311" spans="1:12" ht="15">
      <c r="A311" s="111" t="s">
        <v>436</v>
      </c>
      <c r="B311" s="109" t="s">
        <v>434</v>
      </c>
      <c r="C311" s="109">
        <v>2</v>
      </c>
      <c r="D311" s="113">
        <v>0.008010407962220445</v>
      </c>
      <c r="E311" s="113">
        <v>1.3913762391696494</v>
      </c>
      <c r="F311" s="109" t="s">
        <v>364</v>
      </c>
      <c r="G311" s="109" t="b">
        <v>0</v>
      </c>
      <c r="H311" s="109" t="b">
        <v>0</v>
      </c>
      <c r="I311" s="109" t="b">
        <v>0</v>
      </c>
      <c r="J311" s="109" t="b">
        <v>0</v>
      </c>
      <c r="K311" s="109" t="b">
        <v>0</v>
      </c>
      <c r="L311" s="109" t="b">
        <v>0</v>
      </c>
    </row>
    <row r="312" spans="1:12" ht="15">
      <c r="A312" s="111" t="s">
        <v>385</v>
      </c>
      <c r="B312" s="109" t="s">
        <v>403</v>
      </c>
      <c r="C312" s="109">
        <v>2</v>
      </c>
      <c r="D312" s="113">
        <v>0.008010407962220445</v>
      </c>
      <c r="E312" s="113">
        <v>1.5954962218255742</v>
      </c>
      <c r="F312" s="109" t="s">
        <v>364</v>
      </c>
      <c r="G312" s="109" t="b">
        <v>0</v>
      </c>
      <c r="H312" s="109" t="b">
        <v>0</v>
      </c>
      <c r="I312" s="109" t="b">
        <v>0</v>
      </c>
      <c r="J312" s="109" t="b">
        <v>0</v>
      </c>
      <c r="K312" s="109" t="b">
        <v>0</v>
      </c>
      <c r="L312" s="109" t="b">
        <v>0</v>
      </c>
    </row>
    <row r="313" spans="1:12" ht="15">
      <c r="A313" s="111" t="s">
        <v>391</v>
      </c>
      <c r="B313" s="109" t="s">
        <v>434</v>
      </c>
      <c r="C313" s="109">
        <v>2</v>
      </c>
      <c r="D313" s="113">
        <v>0.008010407962220445</v>
      </c>
      <c r="E313" s="113">
        <v>1.2152849801139682</v>
      </c>
      <c r="F313" s="109" t="s">
        <v>364</v>
      </c>
      <c r="G313" s="109" t="b">
        <v>0</v>
      </c>
      <c r="H313" s="109" t="b">
        <v>0</v>
      </c>
      <c r="I313" s="109" t="b">
        <v>0</v>
      </c>
      <c r="J313" s="109" t="b">
        <v>0</v>
      </c>
      <c r="K313" s="109" t="b">
        <v>0</v>
      </c>
      <c r="L313" s="109" t="b">
        <v>0</v>
      </c>
    </row>
    <row r="314" spans="1:12" ht="15">
      <c r="A314" s="111" t="s">
        <v>413</v>
      </c>
      <c r="B314" s="109" t="s">
        <v>412</v>
      </c>
      <c r="C314" s="109">
        <v>2</v>
      </c>
      <c r="D314" s="113">
        <v>0.008010407962220445</v>
      </c>
      <c r="E314" s="113">
        <v>1.1183749671059116</v>
      </c>
      <c r="F314" s="109" t="s">
        <v>364</v>
      </c>
      <c r="G314" s="109" t="b">
        <v>0</v>
      </c>
      <c r="H314" s="109" t="b">
        <v>0</v>
      </c>
      <c r="I314" s="109" t="b">
        <v>0</v>
      </c>
      <c r="J314" s="109" t="b">
        <v>0</v>
      </c>
      <c r="K314" s="109" t="b">
        <v>0</v>
      </c>
      <c r="L314" s="109" t="b">
        <v>0</v>
      </c>
    </row>
    <row r="315" spans="1:12" ht="15">
      <c r="A315" s="111" t="s">
        <v>391</v>
      </c>
      <c r="B315" s="109" t="s">
        <v>413</v>
      </c>
      <c r="C315" s="109">
        <v>2</v>
      </c>
      <c r="D315" s="113">
        <v>0.008010407962220445</v>
      </c>
      <c r="E315" s="113">
        <v>1.039193721058287</v>
      </c>
      <c r="F315" s="109" t="s">
        <v>364</v>
      </c>
      <c r="G315" s="109" t="b">
        <v>0</v>
      </c>
      <c r="H315" s="109" t="b">
        <v>0</v>
      </c>
      <c r="I315" s="109" t="b">
        <v>0</v>
      </c>
      <c r="J315" s="109" t="b">
        <v>0</v>
      </c>
      <c r="K315" s="109" t="b">
        <v>0</v>
      </c>
      <c r="L315" s="109" t="b">
        <v>0</v>
      </c>
    </row>
    <row r="316" spans="1:12" ht="15">
      <c r="A316" s="111" t="s">
        <v>583</v>
      </c>
      <c r="B316" s="109" t="s">
        <v>389</v>
      </c>
      <c r="C316" s="109">
        <v>2</v>
      </c>
      <c r="D316" s="113">
        <v>0.008010407962220445</v>
      </c>
      <c r="E316" s="113">
        <v>1.8173449714419305</v>
      </c>
      <c r="F316" s="109" t="s">
        <v>364</v>
      </c>
      <c r="G316" s="109" t="b">
        <v>0</v>
      </c>
      <c r="H316" s="109" t="b">
        <v>0</v>
      </c>
      <c r="I316" s="109" t="b">
        <v>0</v>
      </c>
      <c r="J316" s="109" t="b">
        <v>0</v>
      </c>
      <c r="K316" s="109" t="b">
        <v>0</v>
      </c>
      <c r="L316" s="109" t="b">
        <v>0</v>
      </c>
    </row>
    <row r="317" spans="1:12" ht="15">
      <c r="A317" s="111" t="s">
        <v>484</v>
      </c>
      <c r="B317" s="109" t="s">
        <v>572</v>
      </c>
      <c r="C317" s="109">
        <v>2</v>
      </c>
      <c r="D317" s="113">
        <v>0.008010407962220445</v>
      </c>
      <c r="E317" s="113">
        <v>1.9934362304976116</v>
      </c>
      <c r="F317" s="109" t="s">
        <v>364</v>
      </c>
      <c r="G317" s="109" t="b">
        <v>0</v>
      </c>
      <c r="H317" s="109" t="b">
        <v>0</v>
      </c>
      <c r="I317" s="109" t="b">
        <v>0</v>
      </c>
      <c r="J317" s="109" t="b">
        <v>0</v>
      </c>
      <c r="K317" s="109" t="b">
        <v>0</v>
      </c>
      <c r="L317" s="109" t="b">
        <v>0</v>
      </c>
    </row>
    <row r="318" spans="1:12" ht="15">
      <c r="A318" s="111" t="s">
        <v>503</v>
      </c>
      <c r="B318" s="109" t="s">
        <v>386</v>
      </c>
      <c r="C318" s="109">
        <v>2</v>
      </c>
      <c r="D318" s="113">
        <v>0.008010407962220445</v>
      </c>
      <c r="E318" s="113">
        <v>1.5954962218255742</v>
      </c>
      <c r="F318" s="109" t="s">
        <v>364</v>
      </c>
      <c r="G318" s="109" t="b">
        <v>0</v>
      </c>
      <c r="H318" s="109" t="b">
        <v>0</v>
      </c>
      <c r="I318" s="109" t="b">
        <v>0</v>
      </c>
      <c r="J318" s="109" t="b">
        <v>0</v>
      </c>
      <c r="K318" s="109" t="b">
        <v>0</v>
      </c>
      <c r="L318" s="109" t="b">
        <v>0</v>
      </c>
    </row>
    <row r="319" spans="1:12" ht="15">
      <c r="A319" s="111" t="s">
        <v>469</v>
      </c>
      <c r="B319" s="109" t="s">
        <v>503</v>
      </c>
      <c r="C319" s="109">
        <v>2</v>
      </c>
      <c r="D319" s="113">
        <v>0.008010407962220445</v>
      </c>
      <c r="E319" s="113">
        <v>1.9934362304976116</v>
      </c>
      <c r="F319" s="109" t="s">
        <v>364</v>
      </c>
      <c r="G319" s="109" t="b">
        <v>0</v>
      </c>
      <c r="H319" s="109" t="b">
        <v>0</v>
      </c>
      <c r="I319" s="109" t="b">
        <v>0</v>
      </c>
      <c r="J319" s="109" t="b">
        <v>0</v>
      </c>
      <c r="K319" s="109" t="b">
        <v>0</v>
      </c>
      <c r="L319" s="109" t="b">
        <v>0</v>
      </c>
    </row>
    <row r="320" spans="1:12" ht="15">
      <c r="A320" s="111" t="s">
        <v>387</v>
      </c>
      <c r="B320" s="109" t="s">
        <v>390</v>
      </c>
      <c r="C320" s="109">
        <v>2</v>
      </c>
      <c r="D320" s="113">
        <v>0.008010407962220445</v>
      </c>
      <c r="E320" s="113">
        <v>0.6924062348336305</v>
      </c>
      <c r="F320" s="109" t="s">
        <v>364</v>
      </c>
      <c r="G320" s="109" t="b">
        <v>0</v>
      </c>
      <c r="H320" s="109" t="b">
        <v>0</v>
      </c>
      <c r="I320" s="109" t="b">
        <v>0</v>
      </c>
      <c r="J320" s="109" t="b">
        <v>0</v>
      </c>
      <c r="K320" s="109" t="b">
        <v>0</v>
      </c>
      <c r="L320" s="109" t="b">
        <v>0</v>
      </c>
    </row>
    <row r="321" spans="1:12" ht="15">
      <c r="A321" s="111" t="s">
        <v>431</v>
      </c>
      <c r="B321" s="109" t="s">
        <v>584</v>
      </c>
      <c r="C321" s="109">
        <v>2</v>
      </c>
      <c r="D321" s="113">
        <v>0.008010407962220445</v>
      </c>
      <c r="E321" s="113">
        <v>1.9934362304976116</v>
      </c>
      <c r="F321" s="109" t="s">
        <v>364</v>
      </c>
      <c r="G321" s="109" t="b">
        <v>0</v>
      </c>
      <c r="H321" s="109" t="b">
        <v>0</v>
      </c>
      <c r="I321" s="109" t="b">
        <v>0</v>
      </c>
      <c r="J321" s="109" t="b">
        <v>1</v>
      </c>
      <c r="K321" s="109" t="b">
        <v>0</v>
      </c>
      <c r="L321" s="109" t="b">
        <v>0</v>
      </c>
    </row>
    <row r="322" spans="1:12" ht="15">
      <c r="A322" s="111" t="s">
        <v>554</v>
      </c>
      <c r="B322" s="109" t="s">
        <v>522</v>
      </c>
      <c r="C322" s="109">
        <v>2</v>
      </c>
      <c r="D322" s="113">
        <v>0.008010407962220445</v>
      </c>
      <c r="E322" s="113">
        <v>1.9934362304976116</v>
      </c>
      <c r="F322" s="109" t="s">
        <v>364</v>
      </c>
      <c r="G322" s="109" t="b">
        <v>0</v>
      </c>
      <c r="H322" s="109" t="b">
        <v>0</v>
      </c>
      <c r="I322" s="109" t="b">
        <v>0</v>
      </c>
      <c r="J322" s="109" t="b">
        <v>0</v>
      </c>
      <c r="K322" s="109" t="b">
        <v>0</v>
      </c>
      <c r="L322" s="109" t="b">
        <v>0</v>
      </c>
    </row>
    <row r="323" spans="1:12" ht="15">
      <c r="A323" s="111" t="s">
        <v>505</v>
      </c>
      <c r="B323" s="109" t="s">
        <v>453</v>
      </c>
      <c r="C323" s="109">
        <v>2</v>
      </c>
      <c r="D323" s="113">
        <v>0.008010407962220445</v>
      </c>
      <c r="E323" s="113">
        <v>1.8173449714419305</v>
      </c>
      <c r="F323" s="109" t="s">
        <v>364</v>
      </c>
      <c r="G323" s="109" t="b">
        <v>0</v>
      </c>
      <c r="H323" s="109" t="b">
        <v>0</v>
      </c>
      <c r="I323" s="109" t="b">
        <v>0</v>
      </c>
      <c r="J323" s="109" t="b">
        <v>0</v>
      </c>
      <c r="K323" s="109" t="b">
        <v>0</v>
      </c>
      <c r="L323" s="109" t="b">
        <v>0</v>
      </c>
    </row>
    <row r="324" spans="1:12" ht="15">
      <c r="A324" s="111" t="s">
        <v>443</v>
      </c>
      <c r="B324" s="109" t="s">
        <v>386</v>
      </c>
      <c r="C324" s="109">
        <v>2</v>
      </c>
      <c r="D324" s="113">
        <v>0.008010407962220445</v>
      </c>
      <c r="E324" s="113">
        <v>1.5954962218255742</v>
      </c>
      <c r="F324" s="109" t="s">
        <v>364</v>
      </c>
      <c r="G324" s="109" t="b">
        <v>0</v>
      </c>
      <c r="H324" s="109" t="b">
        <v>0</v>
      </c>
      <c r="I324" s="109" t="b">
        <v>0</v>
      </c>
      <c r="J324" s="109" t="b">
        <v>0</v>
      </c>
      <c r="K324" s="109" t="b">
        <v>0</v>
      </c>
      <c r="L324" s="109" t="b">
        <v>0</v>
      </c>
    </row>
    <row r="325" spans="1:12" ht="15">
      <c r="A325" s="111" t="s">
        <v>400</v>
      </c>
      <c r="B325" s="109" t="s">
        <v>400</v>
      </c>
      <c r="C325" s="109">
        <v>2</v>
      </c>
      <c r="D325" s="113">
        <v>0.010863772850030692</v>
      </c>
      <c r="E325" s="113">
        <v>1.6412537123862492</v>
      </c>
      <c r="F325" s="109" t="s">
        <v>364</v>
      </c>
      <c r="G325" s="109" t="b">
        <v>0</v>
      </c>
      <c r="H325" s="109" t="b">
        <v>0</v>
      </c>
      <c r="I325" s="109" t="b">
        <v>0</v>
      </c>
      <c r="J325" s="109" t="b">
        <v>0</v>
      </c>
      <c r="K325" s="109" t="b">
        <v>0</v>
      </c>
      <c r="L325" s="109" t="b">
        <v>0</v>
      </c>
    </row>
    <row r="326" spans="1:12" ht="15">
      <c r="A326" s="111" t="s">
        <v>399</v>
      </c>
      <c r="B326" s="109" t="s">
        <v>580</v>
      </c>
      <c r="C326" s="109">
        <v>2</v>
      </c>
      <c r="D326" s="113">
        <v>0.008010407962220445</v>
      </c>
      <c r="E326" s="113">
        <v>1.5163149757779493</v>
      </c>
      <c r="F326" s="109" t="s">
        <v>364</v>
      </c>
      <c r="G326" s="109" t="b">
        <v>0</v>
      </c>
      <c r="H326" s="109" t="b">
        <v>0</v>
      </c>
      <c r="I326" s="109" t="b">
        <v>0</v>
      </c>
      <c r="J326" s="109" t="b">
        <v>0</v>
      </c>
      <c r="K326" s="109" t="b">
        <v>0</v>
      </c>
      <c r="L326" s="109" t="b">
        <v>0</v>
      </c>
    </row>
    <row r="327" spans="1:12" ht="15">
      <c r="A327" s="111" t="s">
        <v>405</v>
      </c>
      <c r="B327" s="109" t="s">
        <v>583</v>
      </c>
      <c r="C327" s="109">
        <v>2</v>
      </c>
      <c r="D327" s="113">
        <v>0.008010407962220445</v>
      </c>
      <c r="E327" s="113">
        <v>1.8173449714419305</v>
      </c>
      <c r="F327" s="109" t="s">
        <v>364</v>
      </c>
      <c r="G327" s="109" t="b">
        <v>0</v>
      </c>
      <c r="H327" s="109" t="b">
        <v>0</v>
      </c>
      <c r="I327" s="109" t="b">
        <v>0</v>
      </c>
      <c r="J327" s="109" t="b">
        <v>0</v>
      </c>
      <c r="K327" s="109" t="b">
        <v>0</v>
      </c>
      <c r="L327" s="109" t="b">
        <v>0</v>
      </c>
    </row>
    <row r="328" spans="1:12" ht="15">
      <c r="A328" s="111" t="s">
        <v>519</v>
      </c>
      <c r="B328" s="109" t="s">
        <v>394</v>
      </c>
      <c r="C328" s="109">
        <v>2</v>
      </c>
      <c r="D328" s="113">
        <v>0.008010407962220445</v>
      </c>
      <c r="E328" s="113">
        <v>1.9934362304976116</v>
      </c>
      <c r="F328" s="109" t="s">
        <v>364</v>
      </c>
      <c r="G328" s="109" t="b">
        <v>0</v>
      </c>
      <c r="H328" s="109" t="b">
        <v>0</v>
      </c>
      <c r="I328" s="109" t="b">
        <v>0</v>
      </c>
      <c r="J328" s="109" t="b">
        <v>0</v>
      </c>
      <c r="K328" s="109" t="b">
        <v>0</v>
      </c>
      <c r="L328" s="109" t="b">
        <v>0</v>
      </c>
    </row>
    <row r="329" spans="1:12" ht="15">
      <c r="A329" s="111" t="s">
        <v>479</v>
      </c>
      <c r="B329" s="109" t="s">
        <v>483</v>
      </c>
      <c r="C329" s="109">
        <v>2</v>
      </c>
      <c r="D329" s="113">
        <v>0.008010407962220445</v>
      </c>
      <c r="E329" s="113">
        <v>1.9934362304976116</v>
      </c>
      <c r="F329" s="109" t="s">
        <v>364</v>
      </c>
      <c r="G329" s="109" t="b">
        <v>1</v>
      </c>
      <c r="H329" s="109" t="b">
        <v>0</v>
      </c>
      <c r="I329" s="109" t="b">
        <v>0</v>
      </c>
      <c r="J329" s="109" t="b">
        <v>0</v>
      </c>
      <c r="K329" s="109" t="b">
        <v>0</v>
      </c>
      <c r="L329" s="109" t="b">
        <v>0</v>
      </c>
    </row>
    <row r="330" spans="1:12" ht="15">
      <c r="A330" s="111" t="s">
        <v>584</v>
      </c>
      <c r="B330" s="109" t="s">
        <v>519</v>
      </c>
      <c r="C330" s="109">
        <v>2</v>
      </c>
      <c r="D330" s="113">
        <v>0.008010407962220445</v>
      </c>
      <c r="E330" s="113">
        <v>1.9934362304976116</v>
      </c>
      <c r="F330" s="109" t="s">
        <v>364</v>
      </c>
      <c r="G330" s="109" t="b">
        <v>1</v>
      </c>
      <c r="H330" s="109" t="b">
        <v>0</v>
      </c>
      <c r="I330" s="109" t="b">
        <v>0</v>
      </c>
      <c r="J330" s="109" t="b">
        <v>0</v>
      </c>
      <c r="K330" s="109" t="b">
        <v>0</v>
      </c>
      <c r="L330" s="109" t="b">
        <v>0</v>
      </c>
    </row>
    <row r="331" spans="1:12" ht="15">
      <c r="A331" s="111" t="s">
        <v>483</v>
      </c>
      <c r="B331" s="109" t="s">
        <v>431</v>
      </c>
      <c r="C331" s="109">
        <v>2</v>
      </c>
      <c r="D331" s="113">
        <v>0.008010407962220445</v>
      </c>
      <c r="E331" s="113">
        <v>1.9934362304976116</v>
      </c>
      <c r="F331" s="109" t="s">
        <v>364</v>
      </c>
      <c r="G331" s="109" t="b">
        <v>0</v>
      </c>
      <c r="H331" s="109" t="b">
        <v>0</v>
      </c>
      <c r="I331" s="109" t="b">
        <v>0</v>
      </c>
      <c r="J331" s="109" t="b">
        <v>0</v>
      </c>
      <c r="K331" s="109" t="b">
        <v>0</v>
      </c>
      <c r="L331" s="109" t="b">
        <v>0</v>
      </c>
    </row>
    <row r="332" spans="1:12" ht="15">
      <c r="A332" s="111" t="s">
        <v>457</v>
      </c>
      <c r="B332" s="109" t="s">
        <v>456</v>
      </c>
      <c r="C332" s="109">
        <v>4</v>
      </c>
      <c r="D332" s="113">
        <v>0.008204948632413146</v>
      </c>
      <c r="E332" s="113">
        <v>1.662757831681574</v>
      </c>
      <c r="F332" s="109" t="s">
        <v>365</v>
      </c>
      <c r="G332" s="109" t="b">
        <v>0</v>
      </c>
      <c r="H332" s="109" t="b">
        <v>0</v>
      </c>
      <c r="I332" s="109" t="b">
        <v>0</v>
      </c>
      <c r="J332" s="109" t="b">
        <v>0</v>
      </c>
      <c r="K332" s="109" t="b">
        <v>0</v>
      </c>
      <c r="L332" s="109" t="b">
        <v>0</v>
      </c>
    </row>
    <row r="333" spans="1:12" ht="15">
      <c r="A333" s="111" t="s">
        <v>392</v>
      </c>
      <c r="B333" s="109" t="s">
        <v>449</v>
      </c>
      <c r="C333" s="109">
        <v>4</v>
      </c>
      <c r="D333" s="113">
        <v>0.008204948632413146</v>
      </c>
      <c r="E333" s="113">
        <v>1.3617278360175928</v>
      </c>
      <c r="F333" s="109" t="s">
        <v>365</v>
      </c>
      <c r="G333" s="109" t="b">
        <v>0</v>
      </c>
      <c r="H333" s="109" t="b">
        <v>0</v>
      </c>
      <c r="I333" s="109" t="b">
        <v>0</v>
      </c>
      <c r="J333" s="109" t="b">
        <v>0</v>
      </c>
      <c r="K333" s="109" t="b">
        <v>0</v>
      </c>
      <c r="L333" s="109" t="b">
        <v>0</v>
      </c>
    </row>
    <row r="334" spans="1:12" ht="15">
      <c r="A334" s="111" t="s">
        <v>414</v>
      </c>
      <c r="B334" s="109" t="s">
        <v>442</v>
      </c>
      <c r="C334" s="109">
        <v>4</v>
      </c>
      <c r="D334" s="113">
        <v>0.008204948632413146</v>
      </c>
      <c r="E334" s="113">
        <v>1.662757831681574</v>
      </c>
      <c r="F334" s="109" t="s">
        <v>365</v>
      </c>
      <c r="G334" s="109" t="b">
        <v>0</v>
      </c>
      <c r="H334" s="109" t="b">
        <v>0</v>
      </c>
      <c r="I334" s="109" t="b">
        <v>0</v>
      </c>
      <c r="J334" s="109" t="b">
        <v>0</v>
      </c>
      <c r="K334" s="109" t="b">
        <v>0</v>
      </c>
      <c r="L334" s="109" t="b">
        <v>0</v>
      </c>
    </row>
    <row r="335" spans="1:12" ht="15">
      <c r="A335" s="111" t="s">
        <v>409</v>
      </c>
      <c r="B335" s="109" t="s">
        <v>409</v>
      </c>
      <c r="C335" s="109">
        <v>4</v>
      </c>
      <c r="D335" s="113">
        <v>0.014411752666722039</v>
      </c>
      <c r="E335" s="113">
        <v>1.3105753135702116</v>
      </c>
      <c r="F335" s="109" t="s">
        <v>365</v>
      </c>
      <c r="G335" s="109" t="b">
        <v>0</v>
      </c>
      <c r="H335" s="109" t="b">
        <v>0</v>
      </c>
      <c r="I335" s="109" t="b">
        <v>0</v>
      </c>
      <c r="J335" s="109" t="b">
        <v>0</v>
      </c>
      <c r="K335" s="109" t="b">
        <v>0</v>
      </c>
      <c r="L335" s="109" t="b">
        <v>0</v>
      </c>
    </row>
    <row r="336" spans="1:12" ht="15">
      <c r="A336" s="111" t="s">
        <v>389</v>
      </c>
      <c r="B336" s="109" t="s">
        <v>392</v>
      </c>
      <c r="C336" s="109">
        <v>4</v>
      </c>
      <c r="D336" s="113">
        <v>0.008204948632413146</v>
      </c>
      <c r="E336" s="113">
        <v>1.1186897873312984</v>
      </c>
      <c r="F336" s="109" t="s">
        <v>365</v>
      </c>
      <c r="G336" s="109" t="b">
        <v>0</v>
      </c>
      <c r="H336" s="109" t="b">
        <v>0</v>
      </c>
      <c r="I336" s="109" t="b">
        <v>0</v>
      </c>
      <c r="J336" s="109" t="b">
        <v>0</v>
      </c>
      <c r="K336" s="109" t="b">
        <v>0</v>
      </c>
      <c r="L336" s="109" t="b">
        <v>0</v>
      </c>
    </row>
    <row r="337" spans="1:12" ht="15">
      <c r="A337" s="111" t="s">
        <v>432</v>
      </c>
      <c r="B337" s="109" t="s">
        <v>414</v>
      </c>
      <c r="C337" s="109">
        <v>4</v>
      </c>
      <c r="D337" s="113">
        <v>0.008204948632413146</v>
      </c>
      <c r="E337" s="113">
        <v>1.662757831681574</v>
      </c>
      <c r="F337" s="109" t="s">
        <v>365</v>
      </c>
      <c r="G337" s="109" t="b">
        <v>0</v>
      </c>
      <c r="H337" s="109" t="b">
        <v>0</v>
      </c>
      <c r="I337" s="109" t="b">
        <v>0</v>
      </c>
      <c r="J337" s="109" t="b">
        <v>0</v>
      </c>
      <c r="K337" s="109" t="b">
        <v>0</v>
      </c>
      <c r="L337" s="109" t="b">
        <v>0</v>
      </c>
    </row>
    <row r="338" spans="1:12" ht="15">
      <c r="A338" s="111" t="s">
        <v>392</v>
      </c>
      <c r="B338" s="109" t="s">
        <v>447</v>
      </c>
      <c r="C338" s="109">
        <v>4</v>
      </c>
      <c r="D338" s="113">
        <v>0.008204948632413146</v>
      </c>
      <c r="E338" s="113">
        <v>1.3617278360175928</v>
      </c>
      <c r="F338" s="109" t="s">
        <v>365</v>
      </c>
      <c r="G338" s="109" t="b">
        <v>0</v>
      </c>
      <c r="H338" s="109" t="b">
        <v>0</v>
      </c>
      <c r="I338" s="109" t="b">
        <v>0</v>
      </c>
      <c r="J338" s="109" t="b">
        <v>0</v>
      </c>
      <c r="K338" s="109" t="b">
        <v>0</v>
      </c>
      <c r="L338" s="109" t="b">
        <v>0</v>
      </c>
    </row>
    <row r="339" spans="1:12" ht="15">
      <c r="A339" s="111" t="s">
        <v>449</v>
      </c>
      <c r="B339" s="109" t="s">
        <v>389</v>
      </c>
      <c r="C339" s="109">
        <v>4</v>
      </c>
      <c r="D339" s="113">
        <v>0.008204948632413146</v>
      </c>
      <c r="E339" s="113">
        <v>1.4197197829952797</v>
      </c>
      <c r="F339" s="109" t="s">
        <v>365</v>
      </c>
      <c r="G339" s="109" t="b">
        <v>0</v>
      </c>
      <c r="H339" s="109" t="b">
        <v>0</v>
      </c>
      <c r="I339" s="109" t="b">
        <v>0</v>
      </c>
      <c r="J339" s="109" t="b">
        <v>0</v>
      </c>
      <c r="K339" s="109" t="b">
        <v>0</v>
      </c>
      <c r="L339" s="109" t="b">
        <v>0</v>
      </c>
    </row>
    <row r="340" spans="1:12" ht="15">
      <c r="A340" s="111" t="s">
        <v>455</v>
      </c>
      <c r="B340" s="109" t="s">
        <v>392</v>
      </c>
      <c r="C340" s="109">
        <v>4</v>
      </c>
      <c r="D340" s="113">
        <v>0.008204948632413146</v>
      </c>
      <c r="E340" s="113">
        <v>1.3617278360175928</v>
      </c>
      <c r="F340" s="109" t="s">
        <v>365</v>
      </c>
      <c r="G340" s="109" t="b">
        <v>0</v>
      </c>
      <c r="H340" s="109" t="b">
        <v>0</v>
      </c>
      <c r="I340" s="109" t="b">
        <v>0</v>
      </c>
      <c r="J340" s="109" t="b">
        <v>0</v>
      </c>
      <c r="K340" s="109" t="b">
        <v>0</v>
      </c>
      <c r="L340" s="109" t="b">
        <v>0</v>
      </c>
    </row>
    <row r="341" spans="1:12" ht="15">
      <c r="A341" s="111" t="s">
        <v>393</v>
      </c>
      <c r="B341" s="109" t="s">
        <v>426</v>
      </c>
      <c r="C341" s="109">
        <v>4</v>
      </c>
      <c r="D341" s="113">
        <v>0.008204948632413146</v>
      </c>
      <c r="E341" s="113">
        <v>1.662757831681574</v>
      </c>
      <c r="F341" s="109" t="s">
        <v>365</v>
      </c>
      <c r="G341" s="109" t="b">
        <v>0</v>
      </c>
      <c r="H341" s="109" t="b">
        <v>0</v>
      </c>
      <c r="I341" s="109" t="b">
        <v>0</v>
      </c>
      <c r="J341" s="109" t="b">
        <v>0</v>
      </c>
      <c r="K341" s="109" t="b">
        <v>1</v>
      </c>
      <c r="L341" s="109" t="b">
        <v>0</v>
      </c>
    </row>
    <row r="342" spans="1:12" ht="15">
      <c r="A342" s="111" t="s">
        <v>452</v>
      </c>
      <c r="B342" s="109" t="s">
        <v>457</v>
      </c>
      <c r="C342" s="109">
        <v>4</v>
      </c>
      <c r="D342" s="113">
        <v>0.008204948632413146</v>
      </c>
      <c r="E342" s="113">
        <v>1.662757831681574</v>
      </c>
      <c r="F342" s="109" t="s">
        <v>365</v>
      </c>
      <c r="G342" s="109" t="b">
        <v>0</v>
      </c>
      <c r="H342" s="109" t="b">
        <v>0</v>
      </c>
      <c r="I342" s="109" t="b">
        <v>0</v>
      </c>
      <c r="J342" s="109" t="b">
        <v>0</v>
      </c>
      <c r="K342" s="109" t="b">
        <v>0</v>
      </c>
      <c r="L342" s="109" t="b">
        <v>0</v>
      </c>
    </row>
    <row r="343" spans="1:12" ht="15">
      <c r="A343" s="111" t="s">
        <v>438</v>
      </c>
      <c r="B343" s="109" t="s">
        <v>430</v>
      </c>
      <c r="C343" s="109">
        <v>4</v>
      </c>
      <c r="D343" s="113">
        <v>0.01078100505732655</v>
      </c>
      <c r="E343" s="113">
        <v>1.662757831681574</v>
      </c>
      <c r="F343" s="109" t="s">
        <v>365</v>
      </c>
      <c r="G343" s="109" t="b">
        <v>0</v>
      </c>
      <c r="H343" s="109" t="b">
        <v>0</v>
      </c>
      <c r="I343" s="109" t="b">
        <v>0</v>
      </c>
      <c r="J343" s="109" t="b">
        <v>0</v>
      </c>
      <c r="K343" s="109" t="b">
        <v>0</v>
      </c>
      <c r="L343" s="109" t="b">
        <v>0</v>
      </c>
    </row>
    <row r="344" spans="1:12" ht="15">
      <c r="A344" s="111" t="s">
        <v>386</v>
      </c>
      <c r="B344" s="109" t="s">
        <v>385</v>
      </c>
      <c r="C344" s="109">
        <v>4</v>
      </c>
      <c r="D344" s="113">
        <v>0.008204948632413146</v>
      </c>
      <c r="E344" s="113">
        <v>1.662757831681574</v>
      </c>
      <c r="F344" s="109" t="s">
        <v>365</v>
      </c>
      <c r="G344" s="109" t="b">
        <v>0</v>
      </c>
      <c r="H344" s="109" t="b">
        <v>0</v>
      </c>
      <c r="I344" s="109" t="b">
        <v>0</v>
      </c>
      <c r="J344" s="109" t="b">
        <v>0</v>
      </c>
      <c r="K344" s="109" t="b">
        <v>0</v>
      </c>
      <c r="L344" s="109" t="b">
        <v>0</v>
      </c>
    </row>
    <row r="345" spans="1:12" ht="15">
      <c r="A345" s="111" t="s">
        <v>447</v>
      </c>
      <c r="B345" s="109" t="s">
        <v>393</v>
      </c>
      <c r="C345" s="109">
        <v>4</v>
      </c>
      <c r="D345" s="113">
        <v>0.008204948632413146</v>
      </c>
      <c r="E345" s="113">
        <v>1.662757831681574</v>
      </c>
      <c r="F345" s="109" t="s">
        <v>365</v>
      </c>
      <c r="G345" s="109" t="b">
        <v>0</v>
      </c>
      <c r="H345" s="109" t="b">
        <v>0</v>
      </c>
      <c r="I345" s="109" t="b">
        <v>0</v>
      </c>
      <c r="J345" s="109" t="b">
        <v>0</v>
      </c>
      <c r="K345" s="109" t="b">
        <v>0</v>
      </c>
      <c r="L345" s="109" t="b">
        <v>0</v>
      </c>
    </row>
    <row r="346" spans="1:12" ht="15">
      <c r="A346" s="111" t="s">
        <v>456</v>
      </c>
      <c r="B346" s="109" t="s">
        <v>455</v>
      </c>
      <c r="C346" s="109">
        <v>4</v>
      </c>
      <c r="D346" s="113">
        <v>0.008204948632413146</v>
      </c>
      <c r="E346" s="113">
        <v>1.662757831681574</v>
      </c>
      <c r="F346" s="109" t="s">
        <v>365</v>
      </c>
      <c r="G346" s="109" t="b">
        <v>0</v>
      </c>
      <c r="H346" s="109" t="b">
        <v>0</v>
      </c>
      <c r="I346" s="109" t="b">
        <v>0</v>
      </c>
      <c r="J346" s="109" t="b">
        <v>0</v>
      </c>
      <c r="K346" s="109" t="b">
        <v>0</v>
      </c>
      <c r="L346" s="109" t="b">
        <v>0</v>
      </c>
    </row>
    <row r="347" spans="1:12" ht="15">
      <c r="A347" s="111" t="s">
        <v>388</v>
      </c>
      <c r="B347" s="109" t="s">
        <v>387</v>
      </c>
      <c r="C347" s="109">
        <v>3</v>
      </c>
      <c r="D347" s="113">
        <v>0.008085753792994912</v>
      </c>
      <c r="E347" s="113">
        <v>1.787696568289874</v>
      </c>
      <c r="F347" s="109" t="s">
        <v>365</v>
      </c>
      <c r="G347" s="109" t="b">
        <v>0</v>
      </c>
      <c r="H347" s="109" t="b">
        <v>0</v>
      </c>
      <c r="I347" s="109" t="b">
        <v>0</v>
      </c>
      <c r="J347" s="109" t="b">
        <v>0</v>
      </c>
      <c r="K347" s="109" t="b">
        <v>0</v>
      </c>
      <c r="L347" s="109" t="b">
        <v>0</v>
      </c>
    </row>
    <row r="348" spans="1:12" ht="15">
      <c r="A348" s="111" t="s">
        <v>389</v>
      </c>
      <c r="B348" s="109" t="s">
        <v>527</v>
      </c>
      <c r="C348" s="109">
        <v>2</v>
      </c>
      <c r="D348" s="113">
        <v>0.007205876333361019</v>
      </c>
      <c r="E348" s="113">
        <v>1.4197197829952797</v>
      </c>
      <c r="F348" s="109" t="s">
        <v>365</v>
      </c>
      <c r="G348" s="109" t="b">
        <v>0</v>
      </c>
      <c r="H348" s="109" t="b">
        <v>0</v>
      </c>
      <c r="I348" s="109" t="b">
        <v>0</v>
      </c>
      <c r="J348" s="109" t="b">
        <v>0</v>
      </c>
      <c r="K348" s="109" t="b">
        <v>0</v>
      </c>
      <c r="L348" s="109" t="b">
        <v>0</v>
      </c>
    </row>
    <row r="349" spans="1:12" ht="15">
      <c r="A349" s="111" t="s">
        <v>426</v>
      </c>
      <c r="B349" s="109" t="s">
        <v>513</v>
      </c>
      <c r="C349" s="109">
        <v>2</v>
      </c>
      <c r="D349" s="113">
        <v>0.007205876333361019</v>
      </c>
      <c r="E349" s="113">
        <v>1.662757831681574</v>
      </c>
      <c r="F349" s="109" t="s">
        <v>365</v>
      </c>
      <c r="G349" s="109" t="b">
        <v>0</v>
      </c>
      <c r="H349" s="109" t="b">
        <v>1</v>
      </c>
      <c r="I349" s="109" t="b">
        <v>0</v>
      </c>
      <c r="J349" s="109" t="b">
        <v>0</v>
      </c>
      <c r="K349" s="109" t="b">
        <v>0</v>
      </c>
      <c r="L349" s="109" t="b">
        <v>0</v>
      </c>
    </row>
    <row r="350" spans="1:12" ht="15">
      <c r="A350" s="111" t="s">
        <v>385</v>
      </c>
      <c r="B350" s="109" t="s">
        <v>411</v>
      </c>
      <c r="C350" s="109">
        <v>2</v>
      </c>
      <c r="D350" s="113">
        <v>0.007205876333361019</v>
      </c>
      <c r="E350" s="113">
        <v>1.662757831681574</v>
      </c>
      <c r="F350" s="109" t="s">
        <v>365</v>
      </c>
      <c r="G350" s="109" t="b">
        <v>0</v>
      </c>
      <c r="H350" s="109" t="b">
        <v>0</v>
      </c>
      <c r="I350" s="109" t="b">
        <v>0</v>
      </c>
      <c r="J350" s="109" t="b">
        <v>0</v>
      </c>
      <c r="K350" s="109" t="b">
        <v>0</v>
      </c>
      <c r="L350" s="109" t="b">
        <v>0</v>
      </c>
    </row>
    <row r="351" spans="1:12" ht="15">
      <c r="A351" s="111" t="s">
        <v>425</v>
      </c>
      <c r="B351" s="109" t="s">
        <v>427</v>
      </c>
      <c r="C351" s="109">
        <v>2</v>
      </c>
      <c r="D351" s="113">
        <v>0.007205876333361019</v>
      </c>
      <c r="E351" s="113">
        <v>1.9637878273455553</v>
      </c>
      <c r="F351" s="109" t="s">
        <v>365</v>
      </c>
      <c r="G351" s="109" t="b">
        <v>0</v>
      </c>
      <c r="H351" s="109" t="b">
        <v>0</v>
      </c>
      <c r="I351" s="109" t="b">
        <v>0</v>
      </c>
      <c r="J351" s="109" t="b">
        <v>0</v>
      </c>
      <c r="K351" s="109" t="b">
        <v>0</v>
      </c>
      <c r="L351" s="109" t="b">
        <v>0</v>
      </c>
    </row>
    <row r="352" spans="1:12" ht="15">
      <c r="A352" s="111" t="s">
        <v>426</v>
      </c>
      <c r="B352" s="109" t="s">
        <v>562</v>
      </c>
      <c r="C352" s="109">
        <v>2</v>
      </c>
      <c r="D352" s="113">
        <v>0.007205876333361019</v>
      </c>
      <c r="E352" s="113">
        <v>1.662757831681574</v>
      </c>
      <c r="F352" s="109" t="s">
        <v>365</v>
      </c>
      <c r="G352" s="109" t="b">
        <v>0</v>
      </c>
      <c r="H352" s="109" t="b">
        <v>1</v>
      </c>
      <c r="I352" s="109" t="b">
        <v>0</v>
      </c>
      <c r="J352" s="109" t="b">
        <v>0</v>
      </c>
      <c r="K352" s="109" t="b">
        <v>0</v>
      </c>
      <c r="L352" s="109" t="b">
        <v>0</v>
      </c>
    </row>
    <row r="353" spans="1:12" ht="15">
      <c r="A353" s="111" t="s">
        <v>507</v>
      </c>
      <c r="B353" s="109" t="s">
        <v>537</v>
      </c>
      <c r="C353" s="109">
        <v>2</v>
      </c>
      <c r="D353" s="113">
        <v>0.007205876333361019</v>
      </c>
      <c r="E353" s="113">
        <v>1.9637878273455553</v>
      </c>
      <c r="F353" s="109" t="s">
        <v>365</v>
      </c>
      <c r="G353" s="109" t="b">
        <v>0</v>
      </c>
      <c r="H353" s="109" t="b">
        <v>0</v>
      </c>
      <c r="I353" s="109" t="b">
        <v>0</v>
      </c>
      <c r="J353" s="109" t="b">
        <v>0</v>
      </c>
      <c r="K353" s="109" t="b">
        <v>0</v>
      </c>
      <c r="L353" s="109" t="b">
        <v>0</v>
      </c>
    </row>
    <row r="354" spans="1:12" ht="15">
      <c r="A354" s="111" t="s">
        <v>565</v>
      </c>
      <c r="B354" s="109" t="s">
        <v>432</v>
      </c>
      <c r="C354" s="109">
        <v>2</v>
      </c>
      <c r="D354" s="113">
        <v>0.007205876333361019</v>
      </c>
      <c r="E354" s="113">
        <v>1.662757831681574</v>
      </c>
      <c r="F354" s="109" t="s">
        <v>365</v>
      </c>
      <c r="G354" s="109" t="b">
        <v>0</v>
      </c>
      <c r="H354" s="109" t="b">
        <v>0</v>
      </c>
      <c r="I354" s="109" t="b">
        <v>0</v>
      </c>
      <c r="J354" s="109" t="b">
        <v>0</v>
      </c>
      <c r="K354" s="109" t="b">
        <v>0</v>
      </c>
      <c r="L354" s="109" t="b">
        <v>0</v>
      </c>
    </row>
    <row r="355" spans="1:12" ht="15">
      <c r="A355" s="111" t="s">
        <v>458</v>
      </c>
      <c r="B355" s="109" t="s">
        <v>458</v>
      </c>
      <c r="C355" s="109">
        <v>2</v>
      </c>
      <c r="D355" s="113">
        <v>0.010309278350515464</v>
      </c>
      <c r="E355" s="113">
        <v>1.6116053092341927</v>
      </c>
      <c r="F355" s="109" t="s">
        <v>365</v>
      </c>
      <c r="G355" s="109" t="b">
        <v>0</v>
      </c>
      <c r="H355" s="109" t="b">
        <v>0</v>
      </c>
      <c r="I355" s="109" t="b">
        <v>0</v>
      </c>
      <c r="J355" s="109" t="b">
        <v>0</v>
      </c>
      <c r="K355" s="109" t="b">
        <v>0</v>
      </c>
      <c r="L355" s="109" t="b">
        <v>0</v>
      </c>
    </row>
    <row r="356" spans="1:12" ht="15">
      <c r="A356" s="111" t="s">
        <v>526</v>
      </c>
      <c r="B356" s="109" t="s">
        <v>578</v>
      </c>
      <c r="C356" s="109">
        <v>2</v>
      </c>
      <c r="D356" s="113">
        <v>0.007205876333361019</v>
      </c>
      <c r="E356" s="113">
        <v>1.9637878273455553</v>
      </c>
      <c r="F356" s="109" t="s">
        <v>365</v>
      </c>
      <c r="G356" s="109" t="b">
        <v>0</v>
      </c>
      <c r="H356" s="109" t="b">
        <v>0</v>
      </c>
      <c r="I356" s="109" t="b">
        <v>0</v>
      </c>
      <c r="J356" s="109" t="b">
        <v>0</v>
      </c>
      <c r="K356" s="109" t="b">
        <v>0</v>
      </c>
      <c r="L356" s="109" t="b">
        <v>0</v>
      </c>
    </row>
    <row r="357" spans="1:12" ht="15">
      <c r="A357" s="111" t="s">
        <v>537</v>
      </c>
      <c r="B357" s="109" t="s">
        <v>541</v>
      </c>
      <c r="C357" s="109">
        <v>2</v>
      </c>
      <c r="D357" s="113">
        <v>0.007205876333361019</v>
      </c>
      <c r="E357" s="113">
        <v>1.9637878273455553</v>
      </c>
      <c r="F357" s="109" t="s">
        <v>365</v>
      </c>
      <c r="G357" s="109" t="b">
        <v>0</v>
      </c>
      <c r="H357" s="109" t="b">
        <v>0</v>
      </c>
      <c r="I357" s="109" t="b">
        <v>0</v>
      </c>
      <c r="J357" s="109" t="b">
        <v>0</v>
      </c>
      <c r="K357" s="109" t="b">
        <v>0</v>
      </c>
      <c r="L357" s="109" t="b">
        <v>0</v>
      </c>
    </row>
    <row r="358" spans="1:12" ht="15">
      <c r="A358" s="111" t="s">
        <v>510</v>
      </c>
      <c r="B358" s="109" t="s">
        <v>565</v>
      </c>
      <c r="C358" s="109">
        <v>2</v>
      </c>
      <c r="D358" s="113">
        <v>0.007205876333361019</v>
      </c>
      <c r="E358" s="113">
        <v>1.9637878273455553</v>
      </c>
      <c r="F358" s="109" t="s">
        <v>365</v>
      </c>
      <c r="G358" s="109" t="b">
        <v>0</v>
      </c>
      <c r="H358" s="109" t="b">
        <v>0</v>
      </c>
      <c r="I358" s="109" t="b">
        <v>0</v>
      </c>
      <c r="J358" s="109" t="b">
        <v>0</v>
      </c>
      <c r="K358" s="109" t="b">
        <v>0</v>
      </c>
      <c r="L358" s="109" t="b">
        <v>0</v>
      </c>
    </row>
    <row r="359" spans="1:12" ht="15">
      <c r="A359" s="111" t="s">
        <v>547</v>
      </c>
      <c r="B359" s="109" t="s">
        <v>586</v>
      </c>
      <c r="C359" s="109">
        <v>2</v>
      </c>
      <c r="D359" s="113">
        <v>0.007205876333361019</v>
      </c>
      <c r="E359" s="113">
        <v>1.9637878273455553</v>
      </c>
      <c r="F359" s="109" t="s">
        <v>365</v>
      </c>
      <c r="G359" s="109" t="b">
        <v>1</v>
      </c>
      <c r="H359" s="109" t="b">
        <v>0</v>
      </c>
      <c r="I359" s="109" t="b">
        <v>0</v>
      </c>
      <c r="J359" s="109" t="b">
        <v>0</v>
      </c>
      <c r="K359" s="109" t="b">
        <v>0</v>
      </c>
      <c r="L359" s="109" t="b">
        <v>0</v>
      </c>
    </row>
    <row r="360" spans="1:12" ht="15">
      <c r="A360" s="111" t="s">
        <v>563</v>
      </c>
      <c r="B360" s="109" t="s">
        <v>502</v>
      </c>
      <c r="C360" s="109">
        <v>2</v>
      </c>
      <c r="D360" s="113">
        <v>0.007205876333361019</v>
      </c>
      <c r="E360" s="113">
        <v>1.9637878273455553</v>
      </c>
      <c r="F360" s="109" t="s">
        <v>365</v>
      </c>
      <c r="G360" s="109" t="b">
        <v>0</v>
      </c>
      <c r="H360" s="109" t="b">
        <v>0</v>
      </c>
      <c r="I360" s="109" t="b">
        <v>0</v>
      </c>
      <c r="J360" s="109" t="b">
        <v>0</v>
      </c>
      <c r="K360" s="109" t="b">
        <v>0</v>
      </c>
      <c r="L360" s="109" t="b">
        <v>0</v>
      </c>
    </row>
    <row r="361" spans="1:12" ht="15">
      <c r="A361" s="111" t="s">
        <v>404</v>
      </c>
      <c r="B361" s="109" t="s">
        <v>386</v>
      </c>
      <c r="C361" s="109">
        <v>2</v>
      </c>
      <c r="D361" s="113">
        <v>0.007205876333361019</v>
      </c>
      <c r="E361" s="113">
        <v>1.787696568289874</v>
      </c>
      <c r="F361" s="109" t="s">
        <v>365</v>
      </c>
      <c r="G361" s="109" t="b">
        <v>0</v>
      </c>
      <c r="H361" s="109" t="b">
        <v>0</v>
      </c>
      <c r="I361" s="109" t="b">
        <v>0</v>
      </c>
      <c r="J361" s="109" t="b">
        <v>0</v>
      </c>
      <c r="K361" s="109" t="b">
        <v>0</v>
      </c>
      <c r="L361" s="109" t="b">
        <v>0</v>
      </c>
    </row>
    <row r="362" spans="1:12" ht="15">
      <c r="A362" s="111" t="s">
        <v>441</v>
      </c>
      <c r="B362" s="109" t="s">
        <v>510</v>
      </c>
      <c r="C362" s="109">
        <v>2</v>
      </c>
      <c r="D362" s="113">
        <v>0.007205876333361019</v>
      </c>
      <c r="E362" s="113">
        <v>1.662757831681574</v>
      </c>
      <c r="F362" s="109" t="s">
        <v>365</v>
      </c>
      <c r="G362" s="109" t="b">
        <v>0</v>
      </c>
      <c r="H362" s="109" t="b">
        <v>0</v>
      </c>
      <c r="I362" s="109" t="b">
        <v>0</v>
      </c>
      <c r="J362" s="109" t="b">
        <v>0</v>
      </c>
      <c r="K362" s="109" t="b">
        <v>0</v>
      </c>
      <c r="L362" s="109" t="b">
        <v>0</v>
      </c>
    </row>
    <row r="363" spans="1:12" ht="15">
      <c r="A363" s="111" t="s">
        <v>387</v>
      </c>
      <c r="B363" s="109" t="s">
        <v>409</v>
      </c>
      <c r="C363" s="109">
        <v>2</v>
      </c>
      <c r="D363" s="113">
        <v>0.007205876333361019</v>
      </c>
      <c r="E363" s="113">
        <v>1.3105753135702116</v>
      </c>
      <c r="F363" s="109" t="s">
        <v>365</v>
      </c>
      <c r="G363" s="109" t="b">
        <v>0</v>
      </c>
      <c r="H363" s="109" t="b">
        <v>0</v>
      </c>
      <c r="I363" s="109" t="b">
        <v>0</v>
      </c>
      <c r="J363" s="109" t="b">
        <v>0</v>
      </c>
      <c r="K363" s="109" t="b">
        <v>0</v>
      </c>
      <c r="L363" s="109" t="b">
        <v>0</v>
      </c>
    </row>
    <row r="364" spans="1:12" ht="15">
      <c r="A364" s="111" t="s">
        <v>442</v>
      </c>
      <c r="B364" s="109" t="s">
        <v>452</v>
      </c>
      <c r="C364" s="109">
        <v>2</v>
      </c>
      <c r="D364" s="113">
        <v>0.007205876333361019</v>
      </c>
      <c r="E364" s="113">
        <v>1.3617278360175928</v>
      </c>
      <c r="F364" s="109" t="s">
        <v>365</v>
      </c>
      <c r="G364" s="109" t="b">
        <v>0</v>
      </c>
      <c r="H364" s="109" t="b">
        <v>0</v>
      </c>
      <c r="I364" s="109" t="b">
        <v>0</v>
      </c>
      <c r="J364" s="109" t="b">
        <v>0</v>
      </c>
      <c r="K364" s="109" t="b">
        <v>0</v>
      </c>
      <c r="L364" s="109" t="b">
        <v>0</v>
      </c>
    </row>
    <row r="365" spans="1:12" ht="15">
      <c r="A365" s="111" t="s">
        <v>430</v>
      </c>
      <c r="B365" s="109" t="s">
        <v>515</v>
      </c>
      <c r="C365" s="109">
        <v>2</v>
      </c>
      <c r="D365" s="113">
        <v>0.007205876333361019</v>
      </c>
      <c r="E365" s="113">
        <v>1.662757831681574</v>
      </c>
      <c r="F365" s="109" t="s">
        <v>365</v>
      </c>
      <c r="G365" s="109" t="b">
        <v>0</v>
      </c>
      <c r="H365" s="109" t="b">
        <v>0</v>
      </c>
      <c r="I365" s="109" t="b">
        <v>0</v>
      </c>
      <c r="J365" s="109" t="b">
        <v>0</v>
      </c>
      <c r="K365" s="109" t="b">
        <v>0</v>
      </c>
      <c r="L365" s="109" t="b">
        <v>0</v>
      </c>
    </row>
    <row r="366" spans="1:12" ht="15">
      <c r="A366" s="111" t="s">
        <v>515</v>
      </c>
      <c r="B366" s="109" t="s">
        <v>585</v>
      </c>
      <c r="C366" s="109">
        <v>2</v>
      </c>
      <c r="D366" s="113">
        <v>0.007205876333361019</v>
      </c>
      <c r="E366" s="113">
        <v>1.9637878273455553</v>
      </c>
      <c r="F366" s="109" t="s">
        <v>365</v>
      </c>
      <c r="G366" s="109" t="b">
        <v>0</v>
      </c>
      <c r="H366" s="109" t="b">
        <v>0</v>
      </c>
      <c r="I366" s="109" t="b">
        <v>0</v>
      </c>
      <c r="J366" s="109" t="b">
        <v>0</v>
      </c>
      <c r="K366" s="109" t="b">
        <v>1</v>
      </c>
      <c r="L366" s="109" t="b">
        <v>0</v>
      </c>
    </row>
    <row r="367" spans="1:12" ht="15">
      <c r="A367" s="111" t="s">
        <v>427</v>
      </c>
      <c r="B367" s="109" t="s">
        <v>389</v>
      </c>
      <c r="C367" s="109">
        <v>2</v>
      </c>
      <c r="D367" s="113">
        <v>0.007205876333361019</v>
      </c>
      <c r="E367" s="113">
        <v>1.4197197829952797</v>
      </c>
      <c r="F367" s="109" t="s">
        <v>365</v>
      </c>
      <c r="G367" s="109" t="b">
        <v>0</v>
      </c>
      <c r="H367" s="109" t="b">
        <v>0</v>
      </c>
      <c r="I367" s="109" t="b">
        <v>0</v>
      </c>
      <c r="J367" s="109" t="b">
        <v>0</v>
      </c>
      <c r="K367" s="109" t="b">
        <v>0</v>
      </c>
      <c r="L367" s="109" t="b">
        <v>0</v>
      </c>
    </row>
    <row r="368" spans="1:12" ht="15">
      <c r="A368" s="111" t="s">
        <v>491</v>
      </c>
      <c r="B368" s="109" t="s">
        <v>388</v>
      </c>
      <c r="C368" s="109">
        <v>2</v>
      </c>
      <c r="D368" s="113">
        <v>0.007205876333361019</v>
      </c>
      <c r="E368" s="113">
        <v>1.9637878273455553</v>
      </c>
      <c r="F368" s="109" t="s">
        <v>365</v>
      </c>
      <c r="G368" s="109" t="b">
        <v>0</v>
      </c>
      <c r="H368" s="109" t="b">
        <v>0</v>
      </c>
      <c r="I368" s="109" t="b">
        <v>0</v>
      </c>
      <c r="J368" s="109" t="b">
        <v>0</v>
      </c>
      <c r="K368" s="109" t="b">
        <v>0</v>
      </c>
      <c r="L368" s="109" t="b">
        <v>0</v>
      </c>
    </row>
    <row r="369" spans="1:12" ht="15">
      <c r="A369" s="111" t="s">
        <v>500</v>
      </c>
      <c r="B369" s="109" t="s">
        <v>488</v>
      </c>
      <c r="C369" s="109">
        <v>2</v>
      </c>
      <c r="D369" s="113">
        <v>0.007205876333361019</v>
      </c>
      <c r="E369" s="113">
        <v>1.9637878273455553</v>
      </c>
      <c r="F369" s="109" t="s">
        <v>365</v>
      </c>
      <c r="G369" s="109" t="b">
        <v>0</v>
      </c>
      <c r="H369" s="109" t="b">
        <v>0</v>
      </c>
      <c r="I369" s="109" t="b">
        <v>0</v>
      </c>
      <c r="J369" s="109" t="b">
        <v>0</v>
      </c>
      <c r="K369" s="109" t="b">
        <v>0</v>
      </c>
      <c r="L369" s="109" t="b">
        <v>0</v>
      </c>
    </row>
    <row r="370" spans="1:12" ht="15">
      <c r="A370" s="111" t="s">
        <v>568</v>
      </c>
      <c r="B370" s="109" t="s">
        <v>524</v>
      </c>
      <c r="C370" s="109">
        <v>2</v>
      </c>
      <c r="D370" s="113">
        <v>0.007205876333361019</v>
      </c>
      <c r="E370" s="113">
        <v>1.9637878273455553</v>
      </c>
      <c r="F370" s="109" t="s">
        <v>365</v>
      </c>
      <c r="G370" s="109" t="b">
        <v>1</v>
      </c>
      <c r="H370" s="109" t="b">
        <v>0</v>
      </c>
      <c r="I370" s="109" t="b">
        <v>0</v>
      </c>
      <c r="J370" s="109" t="b">
        <v>0</v>
      </c>
      <c r="K370" s="109" t="b">
        <v>0</v>
      </c>
      <c r="L370" s="109" t="b">
        <v>0</v>
      </c>
    </row>
    <row r="371" spans="1:12" ht="15">
      <c r="A371" s="111" t="s">
        <v>502</v>
      </c>
      <c r="B371" s="109" t="s">
        <v>507</v>
      </c>
      <c r="C371" s="109">
        <v>2</v>
      </c>
      <c r="D371" s="113">
        <v>0.007205876333361019</v>
      </c>
      <c r="E371" s="113">
        <v>1.9637878273455553</v>
      </c>
      <c r="F371" s="109" t="s">
        <v>365</v>
      </c>
      <c r="G371" s="109" t="b">
        <v>0</v>
      </c>
      <c r="H371" s="109" t="b">
        <v>0</v>
      </c>
      <c r="I371" s="109" t="b">
        <v>0</v>
      </c>
      <c r="J371" s="109" t="b">
        <v>0</v>
      </c>
      <c r="K371" s="109" t="b">
        <v>0</v>
      </c>
      <c r="L371" s="109" t="b">
        <v>0</v>
      </c>
    </row>
    <row r="372" spans="1:12" ht="15">
      <c r="A372" s="111" t="s">
        <v>474</v>
      </c>
      <c r="B372" s="109" t="s">
        <v>404</v>
      </c>
      <c r="C372" s="109">
        <v>2</v>
      </c>
      <c r="D372" s="113">
        <v>0.007205876333361019</v>
      </c>
      <c r="E372" s="113">
        <v>1.9637878273455553</v>
      </c>
      <c r="F372" s="109" t="s">
        <v>365</v>
      </c>
      <c r="G372" s="109" t="b">
        <v>0</v>
      </c>
      <c r="H372" s="109" t="b">
        <v>0</v>
      </c>
      <c r="I372" s="109" t="b">
        <v>0</v>
      </c>
      <c r="J372" s="109" t="b">
        <v>0</v>
      </c>
      <c r="K372" s="109" t="b">
        <v>0</v>
      </c>
      <c r="L372" s="109" t="b">
        <v>0</v>
      </c>
    </row>
    <row r="373" spans="1:12" ht="15">
      <c r="A373" s="111" t="s">
        <v>442</v>
      </c>
      <c r="B373" s="109" t="s">
        <v>466</v>
      </c>
      <c r="C373" s="109">
        <v>2</v>
      </c>
      <c r="D373" s="113">
        <v>0.007205876333361019</v>
      </c>
      <c r="E373" s="113">
        <v>1.662757831681574</v>
      </c>
      <c r="F373" s="109" t="s">
        <v>365</v>
      </c>
      <c r="G373" s="109" t="b">
        <v>0</v>
      </c>
      <c r="H373" s="109" t="b">
        <v>0</v>
      </c>
      <c r="I373" s="109" t="b">
        <v>0</v>
      </c>
      <c r="J373" s="109" t="b">
        <v>0</v>
      </c>
      <c r="K373" s="109" t="b">
        <v>0</v>
      </c>
      <c r="L373" s="109" t="b">
        <v>0</v>
      </c>
    </row>
    <row r="374" spans="1:12" ht="15">
      <c r="A374" s="111" t="s">
        <v>411</v>
      </c>
      <c r="B374" s="109" t="s">
        <v>407</v>
      </c>
      <c r="C374" s="109">
        <v>2</v>
      </c>
      <c r="D374" s="113">
        <v>0.007205876333361019</v>
      </c>
      <c r="E374" s="113">
        <v>1.9637878273455553</v>
      </c>
      <c r="F374" s="109" t="s">
        <v>365</v>
      </c>
      <c r="G374" s="109" t="b">
        <v>0</v>
      </c>
      <c r="H374" s="109" t="b">
        <v>0</v>
      </c>
      <c r="I374" s="109" t="b">
        <v>0</v>
      </c>
      <c r="J374" s="109" t="b">
        <v>0</v>
      </c>
      <c r="K374" s="109" t="b">
        <v>0</v>
      </c>
      <c r="L374" s="109" t="b">
        <v>0</v>
      </c>
    </row>
    <row r="375" spans="1:12" ht="15">
      <c r="A375" s="111" t="s">
        <v>557</v>
      </c>
      <c r="B375" s="109" t="s">
        <v>531</v>
      </c>
      <c r="C375" s="109">
        <v>2</v>
      </c>
      <c r="D375" s="113">
        <v>0.007205876333361019</v>
      </c>
      <c r="E375" s="113">
        <v>1.9637878273455553</v>
      </c>
      <c r="F375" s="109" t="s">
        <v>365</v>
      </c>
      <c r="G375" s="109" t="b">
        <v>0</v>
      </c>
      <c r="H375" s="109" t="b">
        <v>0</v>
      </c>
      <c r="I375" s="109" t="b">
        <v>0</v>
      </c>
      <c r="J375" s="109" t="b">
        <v>0</v>
      </c>
      <c r="K375" s="109" t="b">
        <v>0</v>
      </c>
      <c r="L375" s="109" t="b">
        <v>0</v>
      </c>
    </row>
    <row r="376" spans="1:12" ht="15">
      <c r="A376" s="111" t="s">
        <v>488</v>
      </c>
      <c r="B376" s="109" t="s">
        <v>516</v>
      </c>
      <c r="C376" s="109">
        <v>2</v>
      </c>
      <c r="D376" s="113">
        <v>0.007205876333361019</v>
      </c>
      <c r="E376" s="113">
        <v>1.9637878273455553</v>
      </c>
      <c r="F376" s="109" t="s">
        <v>365</v>
      </c>
      <c r="G376" s="109" t="b">
        <v>0</v>
      </c>
      <c r="H376" s="109" t="b">
        <v>0</v>
      </c>
      <c r="I376" s="109" t="b">
        <v>0</v>
      </c>
      <c r="J376" s="109" t="b">
        <v>0</v>
      </c>
      <c r="K376" s="109" t="b">
        <v>0</v>
      </c>
      <c r="L376" s="109" t="b">
        <v>0</v>
      </c>
    </row>
    <row r="377" spans="1:12" ht="15">
      <c r="A377" s="111" t="s">
        <v>466</v>
      </c>
      <c r="B377" s="109" t="s">
        <v>559</v>
      </c>
      <c r="C377" s="109">
        <v>2</v>
      </c>
      <c r="D377" s="113">
        <v>0.007205876333361019</v>
      </c>
      <c r="E377" s="113">
        <v>1.9637878273455553</v>
      </c>
      <c r="F377" s="109" t="s">
        <v>365</v>
      </c>
      <c r="G377" s="109" t="b">
        <v>0</v>
      </c>
      <c r="H377" s="109" t="b">
        <v>0</v>
      </c>
      <c r="I377" s="109" t="b">
        <v>0</v>
      </c>
      <c r="J377" s="109" t="b">
        <v>0</v>
      </c>
      <c r="K377" s="109" t="b">
        <v>0</v>
      </c>
      <c r="L377" s="109" t="b">
        <v>0</v>
      </c>
    </row>
    <row r="378" spans="1:12" ht="15">
      <c r="A378" s="111" t="s">
        <v>533</v>
      </c>
      <c r="B378" s="109" t="s">
        <v>557</v>
      </c>
      <c r="C378" s="109">
        <v>2</v>
      </c>
      <c r="D378" s="113">
        <v>0.007205876333361019</v>
      </c>
      <c r="E378" s="113">
        <v>1.9637878273455553</v>
      </c>
      <c r="F378" s="109" t="s">
        <v>365</v>
      </c>
      <c r="G378" s="109" t="b">
        <v>0</v>
      </c>
      <c r="H378" s="109" t="b">
        <v>0</v>
      </c>
      <c r="I378" s="109" t="b">
        <v>0</v>
      </c>
      <c r="J378" s="109" t="b">
        <v>0</v>
      </c>
      <c r="K378" s="109" t="b">
        <v>0</v>
      </c>
      <c r="L378" s="109" t="b">
        <v>0</v>
      </c>
    </row>
    <row r="379" spans="1:12" ht="15">
      <c r="A379" s="111" t="s">
        <v>524</v>
      </c>
      <c r="B379" s="109" t="s">
        <v>471</v>
      </c>
      <c r="C379" s="109">
        <v>2</v>
      </c>
      <c r="D379" s="113">
        <v>0.007205876333361019</v>
      </c>
      <c r="E379" s="113">
        <v>1.9637878273455553</v>
      </c>
      <c r="F379" s="109" t="s">
        <v>365</v>
      </c>
      <c r="G379" s="109" t="b">
        <v>0</v>
      </c>
      <c r="H379" s="109" t="b">
        <v>0</v>
      </c>
      <c r="I379" s="109" t="b">
        <v>0</v>
      </c>
      <c r="J379" s="109" t="b">
        <v>0</v>
      </c>
      <c r="K379" s="109" t="b">
        <v>0</v>
      </c>
      <c r="L379" s="109" t="b">
        <v>0</v>
      </c>
    </row>
    <row r="380" spans="1:12" ht="15">
      <c r="A380" s="111" t="s">
        <v>435</v>
      </c>
      <c r="B380" s="109" t="s">
        <v>579</v>
      </c>
      <c r="C380" s="109">
        <v>2</v>
      </c>
      <c r="D380" s="113">
        <v>0.007205876333361019</v>
      </c>
      <c r="E380" s="113">
        <v>1.662757831681574</v>
      </c>
      <c r="F380" s="109" t="s">
        <v>365</v>
      </c>
      <c r="G380" s="109" t="b">
        <v>0</v>
      </c>
      <c r="H380" s="109" t="b">
        <v>0</v>
      </c>
      <c r="I380" s="109" t="b">
        <v>0</v>
      </c>
      <c r="J380" s="109" t="b">
        <v>0</v>
      </c>
      <c r="K380" s="109" t="b">
        <v>0</v>
      </c>
      <c r="L380" s="109" t="b">
        <v>0</v>
      </c>
    </row>
    <row r="381" spans="1:12" ht="15">
      <c r="A381" s="111" t="s">
        <v>558</v>
      </c>
      <c r="B381" s="109" t="s">
        <v>432</v>
      </c>
      <c r="C381" s="109">
        <v>2</v>
      </c>
      <c r="D381" s="113">
        <v>0.007205876333361019</v>
      </c>
      <c r="E381" s="113">
        <v>1.662757831681574</v>
      </c>
      <c r="F381" s="109" t="s">
        <v>365</v>
      </c>
      <c r="G381" s="109" t="b">
        <v>0</v>
      </c>
      <c r="H381" s="109" t="b">
        <v>0</v>
      </c>
      <c r="I381" s="109" t="b">
        <v>0</v>
      </c>
      <c r="J381" s="109" t="b">
        <v>0</v>
      </c>
      <c r="K381" s="109" t="b">
        <v>0</v>
      </c>
      <c r="L381" s="109" t="b">
        <v>0</v>
      </c>
    </row>
    <row r="382" spans="1:12" ht="15">
      <c r="A382" s="111" t="s">
        <v>486</v>
      </c>
      <c r="B382" s="109" t="s">
        <v>470</v>
      </c>
      <c r="C382" s="109">
        <v>2</v>
      </c>
      <c r="D382" s="113">
        <v>0.007205876333361019</v>
      </c>
      <c r="E382" s="113">
        <v>1.9637878273455553</v>
      </c>
      <c r="F382" s="109" t="s">
        <v>365</v>
      </c>
      <c r="G382" s="109" t="b">
        <v>0</v>
      </c>
      <c r="H382" s="109" t="b">
        <v>0</v>
      </c>
      <c r="I382" s="109" t="b">
        <v>0</v>
      </c>
      <c r="J382" s="109" t="b">
        <v>0</v>
      </c>
      <c r="K382" s="109" t="b">
        <v>0</v>
      </c>
      <c r="L382" s="109" t="b">
        <v>0</v>
      </c>
    </row>
    <row r="383" spans="1:12" ht="15">
      <c r="A383" s="111" t="s">
        <v>562</v>
      </c>
      <c r="B383" s="109" t="s">
        <v>486</v>
      </c>
      <c r="C383" s="109">
        <v>2</v>
      </c>
      <c r="D383" s="113">
        <v>0.007205876333361019</v>
      </c>
      <c r="E383" s="113">
        <v>1.9637878273455553</v>
      </c>
      <c r="F383" s="109" t="s">
        <v>365</v>
      </c>
      <c r="G383" s="109" t="b">
        <v>0</v>
      </c>
      <c r="H383" s="109" t="b">
        <v>0</v>
      </c>
      <c r="I383" s="109" t="b">
        <v>0</v>
      </c>
      <c r="J383" s="109" t="b">
        <v>0</v>
      </c>
      <c r="K383" s="109" t="b">
        <v>0</v>
      </c>
      <c r="L383" s="109" t="b">
        <v>0</v>
      </c>
    </row>
    <row r="384" spans="1:12" ht="15">
      <c r="A384" s="111" t="s">
        <v>385</v>
      </c>
      <c r="B384" s="109" t="s">
        <v>564</v>
      </c>
      <c r="C384" s="109">
        <v>2</v>
      </c>
      <c r="D384" s="113">
        <v>0.007205876333361019</v>
      </c>
      <c r="E384" s="113">
        <v>1.662757831681574</v>
      </c>
      <c r="F384" s="109" t="s">
        <v>365</v>
      </c>
      <c r="G384" s="109" t="b">
        <v>0</v>
      </c>
      <c r="H384" s="109" t="b">
        <v>0</v>
      </c>
      <c r="I384" s="109" t="b">
        <v>0</v>
      </c>
      <c r="J384" s="109" t="b">
        <v>0</v>
      </c>
      <c r="K384" s="109" t="b">
        <v>0</v>
      </c>
      <c r="L384" s="109" t="b">
        <v>0</v>
      </c>
    </row>
    <row r="385" spans="1:12" ht="15">
      <c r="A385" s="111" t="s">
        <v>482</v>
      </c>
      <c r="B385" s="109" t="s">
        <v>558</v>
      </c>
      <c r="C385" s="109">
        <v>2</v>
      </c>
      <c r="D385" s="113">
        <v>0.007205876333361019</v>
      </c>
      <c r="E385" s="113">
        <v>1.9637878273455553</v>
      </c>
      <c r="F385" s="109" t="s">
        <v>365</v>
      </c>
      <c r="G385" s="109" t="b">
        <v>0</v>
      </c>
      <c r="H385" s="109" t="b">
        <v>0</v>
      </c>
      <c r="I385" s="109" t="b">
        <v>0</v>
      </c>
      <c r="J385" s="109" t="b">
        <v>0</v>
      </c>
      <c r="K385" s="109" t="b">
        <v>0</v>
      </c>
      <c r="L385" s="109" t="b">
        <v>0</v>
      </c>
    </row>
    <row r="386" spans="1:12" ht="15">
      <c r="A386" s="111" t="s">
        <v>409</v>
      </c>
      <c r="B386" s="109" t="s">
        <v>425</v>
      </c>
      <c r="C386" s="109">
        <v>2</v>
      </c>
      <c r="D386" s="113">
        <v>0.007205876333361019</v>
      </c>
      <c r="E386" s="113">
        <v>1.4866665726258927</v>
      </c>
      <c r="F386" s="109" t="s">
        <v>365</v>
      </c>
      <c r="G386" s="109" t="b">
        <v>0</v>
      </c>
      <c r="H386" s="109" t="b">
        <v>0</v>
      </c>
      <c r="I386" s="109" t="b">
        <v>0</v>
      </c>
      <c r="J386" s="109" t="b">
        <v>0</v>
      </c>
      <c r="K386" s="109" t="b">
        <v>0</v>
      </c>
      <c r="L386" s="109" t="b">
        <v>0</v>
      </c>
    </row>
    <row r="387" spans="1:12" ht="15">
      <c r="A387" s="111" t="s">
        <v>495</v>
      </c>
      <c r="B387" s="109" t="s">
        <v>452</v>
      </c>
      <c r="C387" s="109">
        <v>2</v>
      </c>
      <c r="D387" s="113">
        <v>0.007205876333361019</v>
      </c>
      <c r="E387" s="113">
        <v>1.662757831681574</v>
      </c>
      <c r="F387" s="109" t="s">
        <v>365</v>
      </c>
      <c r="G387" s="109" t="b">
        <v>0</v>
      </c>
      <c r="H387" s="109" t="b">
        <v>0</v>
      </c>
      <c r="I387" s="109" t="b">
        <v>0</v>
      </c>
      <c r="J387" s="109" t="b">
        <v>0</v>
      </c>
      <c r="K387" s="109" t="b">
        <v>0</v>
      </c>
      <c r="L387" s="109" t="b">
        <v>0</v>
      </c>
    </row>
    <row r="388" spans="1:12" ht="15">
      <c r="A388" s="111" t="s">
        <v>513</v>
      </c>
      <c r="B388" s="109" t="s">
        <v>533</v>
      </c>
      <c r="C388" s="109">
        <v>2</v>
      </c>
      <c r="D388" s="113">
        <v>0.007205876333361019</v>
      </c>
      <c r="E388" s="113">
        <v>1.9637878273455553</v>
      </c>
      <c r="F388" s="109" t="s">
        <v>365</v>
      </c>
      <c r="G388" s="109" t="b">
        <v>0</v>
      </c>
      <c r="H388" s="109" t="b">
        <v>0</v>
      </c>
      <c r="I388" s="109" t="b">
        <v>0</v>
      </c>
      <c r="J388" s="109" t="b">
        <v>0</v>
      </c>
      <c r="K388" s="109" t="b">
        <v>0</v>
      </c>
      <c r="L388" s="109" t="b">
        <v>0</v>
      </c>
    </row>
    <row r="389" spans="1:12" ht="15">
      <c r="A389" s="111" t="s">
        <v>430</v>
      </c>
      <c r="B389" s="109" t="s">
        <v>547</v>
      </c>
      <c r="C389" s="109">
        <v>2</v>
      </c>
      <c r="D389" s="113">
        <v>0.007205876333361019</v>
      </c>
      <c r="E389" s="113">
        <v>1.662757831681574</v>
      </c>
      <c r="F389" s="109" t="s">
        <v>365</v>
      </c>
      <c r="G389" s="109" t="b">
        <v>0</v>
      </c>
      <c r="H389" s="109" t="b">
        <v>0</v>
      </c>
      <c r="I389" s="109" t="b">
        <v>0</v>
      </c>
      <c r="J389" s="109" t="b">
        <v>1</v>
      </c>
      <c r="K389" s="109" t="b">
        <v>0</v>
      </c>
      <c r="L389" s="109" t="b">
        <v>0</v>
      </c>
    </row>
    <row r="390" spans="1:12" ht="15">
      <c r="A390" s="111" t="s">
        <v>559</v>
      </c>
      <c r="B390" s="109" t="s">
        <v>495</v>
      </c>
      <c r="C390" s="109">
        <v>2</v>
      </c>
      <c r="D390" s="113">
        <v>0.007205876333361019</v>
      </c>
      <c r="E390" s="113">
        <v>1.9637878273455553</v>
      </c>
      <c r="F390" s="109" t="s">
        <v>365</v>
      </c>
      <c r="G390" s="109" t="b">
        <v>0</v>
      </c>
      <c r="H390" s="109" t="b">
        <v>0</v>
      </c>
      <c r="I390" s="109" t="b">
        <v>0</v>
      </c>
      <c r="J390" s="109" t="b">
        <v>0</v>
      </c>
      <c r="K390" s="109" t="b">
        <v>0</v>
      </c>
      <c r="L390" s="109" t="b">
        <v>0</v>
      </c>
    </row>
    <row r="391" spans="1:12" ht="15">
      <c r="A391" s="111" t="s">
        <v>435</v>
      </c>
      <c r="B391" s="109" t="s">
        <v>500</v>
      </c>
      <c r="C391" s="109">
        <v>2</v>
      </c>
      <c r="D391" s="113">
        <v>0.007205876333361019</v>
      </c>
      <c r="E391" s="113">
        <v>1.662757831681574</v>
      </c>
      <c r="F391" s="109" t="s">
        <v>365</v>
      </c>
      <c r="G391" s="109" t="b">
        <v>0</v>
      </c>
      <c r="H391" s="109" t="b">
        <v>0</v>
      </c>
      <c r="I391" s="109" t="b">
        <v>0</v>
      </c>
      <c r="J391" s="109" t="b">
        <v>0</v>
      </c>
      <c r="K391" s="109" t="b">
        <v>0</v>
      </c>
      <c r="L391" s="109" t="b">
        <v>0</v>
      </c>
    </row>
    <row r="392" spans="1:12" ht="15">
      <c r="A392" s="111" t="s">
        <v>531</v>
      </c>
      <c r="B392" s="109" t="s">
        <v>563</v>
      </c>
      <c r="C392" s="109">
        <v>2</v>
      </c>
      <c r="D392" s="113">
        <v>0.007205876333361019</v>
      </c>
      <c r="E392" s="113">
        <v>1.9637878273455553</v>
      </c>
      <c r="F392" s="109" t="s">
        <v>365</v>
      </c>
      <c r="G392" s="109" t="b">
        <v>0</v>
      </c>
      <c r="H392" s="109" t="b">
        <v>0</v>
      </c>
      <c r="I392" s="109" t="b">
        <v>0</v>
      </c>
      <c r="J392" s="109" t="b">
        <v>0</v>
      </c>
      <c r="K392" s="109" t="b">
        <v>0</v>
      </c>
      <c r="L392" s="109" t="b">
        <v>0</v>
      </c>
    </row>
    <row r="393" spans="1:12" ht="15">
      <c r="A393" s="111" t="s">
        <v>441</v>
      </c>
      <c r="B393" s="109" t="s">
        <v>482</v>
      </c>
      <c r="C393" s="109">
        <v>2</v>
      </c>
      <c r="D393" s="113">
        <v>0.007205876333361019</v>
      </c>
      <c r="E393" s="113">
        <v>1.662757831681574</v>
      </c>
      <c r="F393" s="109" t="s">
        <v>365</v>
      </c>
      <c r="G393" s="109" t="b">
        <v>0</v>
      </c>
      <c r="H393" s="109" t="b">
        <v>0</v>
      </c>
      <c r="I393" s="109" t="b">
        <v>0</v>
      </c>
      <c r="J393" s="109" t="b">
        <v>0</v>
      </c>
      <c r="K393" s="109" t="b">
        <v>0</v>
      </c>
      <c r="L393" s="109" t="b">
        <v>0</v>
      </c>
    </row>
    <row r="394" spans="1:12" ht="15">
      <c r="A394" s="111" t="s">
        <v>516</v>
      </c>
      <c r="B394" s="109" t="s">
        <v>441</v>
      </c>
      <c r="C394" s="109">
        <v>2</v>
      </c>
      <c r="D394" s="113">
        <v>0.007205876333361019</v>
      </c>
      <c r="E394" s="113">
        <v>1.662757831681574</v>
      </c>
      <c r="F394" s="109" t="s">
        <v>365</v>
      </c>
      <c r="G394" s="109" t="b">
        <v>0</v>
      </c>
      <c r="H394" s="109" t="b">
        <v>0</v>
      </c>
      <c r="I394" s="109" t="b">
        <v>0</v>
      </c>
      <c r="J394" s="109" t="b">
        <v>0</v>
      </c>
      <c r="K394" s="109" t="b">
        <v>0</v>
      </c>
      <c r="L394" s="109" t="b">
        <v>0</v>
      </c>
    </row>
    <row r="395" spans="1:12" ht="15">
      <c r="A395" s="111" t="s">
        <v>579</v>
      </c>
      <c r="B395" s="109" t="s">
        <v>441</v>
      </c>
      <c r="C395" s="109">
        <v>2</v>
      </c>
      <c r="D395" s="113">
        <v>0.007205876333361019</v>
      </c>
      <c r="E395" s="113">
        <v>1.662757831681574</v>
      </c>
      <c r="F395" s="109" t="s">
        <v>365</v>
      </c>
      <c r="G395" s="109" t="b">
        <v>0</v>
      </c>
      <c r="H395" s="109" t="b">
        <v>0</v>
      </c>
      <c r="I395" s="109" t="b">
        <v>0</v>
      </c>
      <c r="J395" s="109" t="b">
        <v>0</v>
      </c>
      <c r="K395" s="109" t="b">
        <v>0</v>
      </c>
      <c r="L395" s="109" t="b">
        <v>0</v>
      </c>
    </row>
    <row r="396" spans="1:12" ht="15">
      <c r="A396" s="111" t="s">
        <v>585</v>
      </c>
      <c r="B396" s="109" t="s">
        <v>526</v>
      </c>
      <c r="C396" s="109">
        <v>2</v>
      </c>
      <c r="D396" s="113">
        <v>0.007205876333361019</v>
      </c>
      <c r="E396" s="113">
        <v>1.9637878273455553</v>
      </c>
      <c r="F396" s="109" t="s">
        <v>365</v>
      </c>
      <c r="G396" s="109" t="b">
        <v>0</v>
      </c>
      <c r="H396" s="109" t="b">
        <v>1</v>
      </c>
      <c r="I396" s="109" t="b">
        <v>0</v>
      </c>
      <c r="J396" s="109" t="b">
        <v>0</v>
      </c>
      <c r="K396" s="109" t="b">
        <v>0</v>
      </c>
      <c r="L396" s="109" t="b">
        <v>0</v>
      </c>
    </row>
    <row r="397" spans="1:12" ht="15">
      <c r="A397" s="111" t="s">
        <v>386</v>
      </c>
      <c r="B397" s="109" t="s">
        <v>385</v>
      </c>
      <c r="C397" s="109">
        <v>6</v>
      </c>
      <c r="D397" s="113">
        <v>0.00943346030655435</v>
      </c>
      <c r="E397" s="113">
        <v>1.2471546148811266</v>
      </c>
      <c r="F397" s="109" t="s">
        <v>366</v>
      </c>
      <c r="G397" s="109" t="b">
        <v>0</v>
      </c>
      <c r="H397" s="109" t="b">
        <v>0</v>
      </c>
      <c r="I397" s="109" t="b">
        <v>0</v>
      </c>
      <c r="J397" s="109" t="b">
        <v>0</v>
      </c>
      <c r="K397" s="109" t="b">
        <v>0</v>
      </c>
      <c r="L397" s="109" t="b">
        <v>0</v>
      </c>
    </row>
    <row r="398" spans="1:12" ht="15">
      <c r="A398" s="111" t="s">
        <v>451</v>
      </c>
      <c r="B398" s="109" t="s">
        <v>415</v>
      </c>
      <c r="C398" s="109">
        <v>4</v>
      </c>
      <c r="D398" s="113">
        <v>0.017040044811416515</v>
      </c>
      <c r="E398" s="113">
        <v>1.423245873936808</v>
      </c>
      <c r="F398" s="109" t="s">
        <v>366</v>
      </c>
      <c r="G398" s="109" t="b">
        <v>0</v>
      </c>
      <c r="H398" s="109" t="b">
        <v>1</v>
      </c>
      <c r="I398" s="109" t="b">
        <v>0</v>
      </c>
      <c r="J398" s="109" t="b">
        <v>0</v>
      </c>
      <c r="K398" s="109" t="b">
        <v>0</v>
      </c>
      <c r="L398" s="109" t="b">
        <v>0</v>
      </c>
    </row>
    <row r="399" spans="1:12" ht="15">
      <c r="A399" s="111" t="s">
        <v>511</v>
      </c>
      <c r="B399" s="109" t="s">
        <v>478</v>
      </c>
      <c r="C399" s="109">
        <v>2</v>
      </c>
      <c r="D399" s="113">
        <v>0.008520022405708257</v>
      </c>
      <c r="E399" s="113">
        <v>1.724275869600789</v>
      </c>
      <c r="F399" s="109" t="s">
        <v>366</v>
      </c>
      <c r="G399" s="109" t="b">
        <v>0</v>
      </c>
      <c r="H399" s="109" t="b">
        <v>0</v>
      </c>
      <c r="I399" s="109" t="b">
        <v>0</v>
      </c>
      <c r="J399" s="109" t="b">
        <v>0</v>
      </c>
      <c r="K399" s="109" t="b">
        <v>1</v>
      </c>
      <c r="L399" s="109" t="b">
        <v>0</v>
      </c>
    </row>
    <row r="400" spans="1:12" ht="15">
      <c r="A400" s="111" t="s">
        <v>418</v>
      </c>
      <c r="B400" s="109" t="s">
        <v>506</v>
      </c>
      <c r="C400" s="109">
        <v>2</v>
      </c>
      <c r="D400" s="113">
        <v>0.008520022405708257</v>
      </c>
      <c r="E400" s="113">
        <v>1.724275869600789</v>
      </c>
      <c r="F400" s="109" t="s">
        <v>366</v>
      </c>
      <c r="G400" s="109" t="b">
        <v>0</v>
      </c>
      <c r="H400" s="109" t="b">
        <v>0</v>
      </c>
      <c r="I400" s="109" t="b">
        <v>0</v>
      </c>
      <c r="J400" s="109" t="b">
        <v>0</v>
      </c>
      <c r="K400" s="109" t="b">
        <v>0</v>
      </c>
      <c r="L400" s="109" t="b">
        <v>0</v>
      </c>
    </row>
    <row r="401" spans="1:12" ht="15">
      <c r="A401" s="111" t="s">
        <v>407</v>
      </c>
      <c r="B401" s="109" t="s">
        <v>542</v>
      </c>
      <c r="C401" s="109">
        <v>2</v>
      </c>
      <c r="D401" s="113">
        <v>0.008520022405708257</v>
      </c>
      <c r="E401" s="113">
        <v>1.423245873936808</v>
      </c>
      <c r="F401" s="109" t="s">
        <v>366</v>
      </c>
      <c r="G401" s="109" t="b">
        <v>0</v>
      </c>
      <c r="H401" s="109" t="b">
        <v>0</v>
      </c>
      <c r="I401" s="109" t="b">
        <v>0</v>
      </c>
      <c r="J401" s="109" t="b">
        <v>0</v>
      </c>
      <c r="K401" s="109" t="b">
        <v>0</v>
      </c>
      <c r="L401" s="109" t="b">
        <v>0</v>
      </c>
    </row>
    <row r="402" spans="1:12" ht="15">
      <c r="A402" s="111" t="s">
        <v>427</v>
      </c>
      <c r="B402" s="109" t="s">
        <v>555</v>
      </c>
      <c r="C402" s="109">
        <v>2</v>
      </c>
      <c r="D402" s="113">
        <v>0.008520022405708257</v>
      </c>
      <c r="E402" s="113">
        <v>1.724275869600789</v>
      </c>
      <c r="F402" s="109" t="s">
        <v>366</v>
      </c>
      <c r="G402" s="109" t="b">
        <v>0</v>
      </c>
      <c r="H402" s="109" t="b">
        <v>0</v>
      </c>
      <c r="I402" s="109" t="b">
        <v>0</v>
      </c>
      <c r="J402" s="109" t="b">
        <v>0</v>
      </c>
      <c r="K402" s="109" t="b">
        <v>0</v>
      </c>
      <c r="L402" s="109" t="b">
        <v>0</v>
      </c>
    </row>
    <row r="403" spans="1:12" ht="15">
      <c r="A403" s="111" t="s">
        <v>555</v>
      </c>
      <c r="B403" s="109" t="s">
        <v>538</v>
      </c>
      <c r="C403" s="109">
        <v>2</v>
      </c>
      <c r="D403" s="113">
        <v>0.008520022405708257</v>
      </c>
      <c r="E403" s="113">
        <v>1.724275869600789</v>
      </c>
      <c r="F403" s="109" t="s">
        <v>366</v>
      </c>
      <c r="G403" s="109" t="b">
        <v>0</v>
      </c>
      <c r="H403" s="109" t="b">
        <v>0</v>
      </c>
      <c r="I403" s="109" t="b">
        <v>0</v>
      </c>
      <c r="J403" s="109" t="b">
        <v>0</v>
      </c>
      <c r="K403" s="109" t="b">
        <v>0</v>
      </c>
      <c r="L403" s="109" t="b">
        <v>0</v>
      </c>
    </row>
    <row r="404" spans="1:12" ht="15">
      <c r="A404" s="111" t="s">
        <v>404</v>
      </c>
      <c r="B404" s="109" t="s">
        <v>386</v>
      </c>
      <c r="C404" s="109">
        <v>2</v>
      </c>
      <c r="D404" s="113">
        <v>0.008520022405708257</v>
      </c>
      <c r="E404" s="113">
        <v>1.3263358609287514</v>
      </c>
      <c r="F404" s="109" t="s">
        <v>366</v>
      </c>
      <c r="G404" s="109" t="b">
        <v>0</v>
      </c>
      <c r="H404" s="109" t="b">
        <v>0</v>
      </c>
      <c r="I404" s="109" t="b">
        <v>0</v>
      </c>
      <c r="J404" s="109" t="b">
        <v>0</v>
      </c>
      <c r="K404" s="109" t="b">
        <v>0</v>
      </c>
      <c r="L404" s="109" t="b">
        <v>0</v>
      </c>
    </row>
    <row r="405" spans="1:12" ht="15">
      <c r="A405" s="111" t="s">
        <v>551</v>
      </c>
      <c r="B405" s="109" t="s">
        <v>481</v>
      </c>
      <c r="C405" s="109">
        <v>2</v>
      </c>
      <c r="D405" s="113">
        <v>0.008520022405708257</v>
      </c>
      <c r="E405" s="113">
        <v>1.724275869600789</v>
      </c>
      <c r="F405" s="109" t="s">
        <v>366</v>
      </c>
      <c r="G405" s="109" t="b">
        <v>0</v>
      </c>
      <c r="H405" s="109" t="b">
        <v>0</v>
      </c>
      <c r="I405" s="109" t="b">
        <v>0</v>
      </c>
      <c r="J405" s="109" t="b">
        <v>0</v>
      </c>
      <c r="K405" s="109" t="b">
        <v>0</v>
      </c>
      <c r="L405" s="109" t="b">
        <v>0</v>
      </c>
    </row>
    <row r="406" spans="1:12" ht="15">
      <c r="A406" s="111" t="s">
        <v>385</v>
      </c>
      <c r="B406" s="109" t="s">
        <v>403</v>
      </c>
      <c r="C406" s="109">
        <v>2</v>
      </c>
      <c r="D406" s="113">
        <v>0.008520022405708257</v>
      </c>
      <c r="E406" s="113">
        <v>1.2471546148811266</v>
      </c>
      <c r="F406" s="109" t="s">
        <v>366</v>
      </c>
      <c r="G406" s="109" t="b">
        <v>0</v>
      </c>
      <c r="H406" s="109" t="b">
        <v>0</v>
      </c>
      <c r="I406" s="109" t="b">
        <v>0</v>
      </c>
      <c r="J406" s="109" t="b">
        <v>0</v>
      </c>
      <c r="K406" s="109" t="b">
        <v>0</v>
      </c>
      <c r="L406" s="109" t="b">
        <v>0</v>
      </c>
    </row>
    <row r="407" spans="1:12" ht="15">
      <c r="A407" s="111" t="s">
        <v>514</v>
      </c>
      <c r="B407" s="109" t="s">
        <v>560</v>
      </c>
      <c r="C407" s="109">
        <v>2</v>
      </c>
      <c r="D407" s="113">
        <v>0.008520022405708257</v>
      </c>
      <c r="E407" s="113">
        <v>1.724275869600789</v>
      </c>
      <c r="F407" s="109" t="s">
        <v>366</v>
      </c>
      <c r="G407" s="109" t="b">
        <v>0</v>
      </c>
      <c r="H407" s="109" t="b">
        <v>0</v>
      </c>
      <c r="I407" s="109" t="b">
        <v>0</v>
      </c>
      <c r="J407" s="109" t="b">
        <v>0</v>
      </c>
      <c r="K407" s="109" t="b">
        <v>0</v>
      </c>
      <c r="L407" s="109" t="b">
        <v>0</v>
      </c>
    </row>
    <row r="408" spans="1:12" ht="15">
      <c r="A408" s="111" t="s">
        <v>506</v>
      </c>
      <c r="B408" s="109" t="s">
        <v>535</v>
      </c>
      <c r="C408" s="109">
        <v>2</v>
      </c>
      <c r="D408" s="113">
        <v>0.008520022405708257</v>
      </c>
      <c r="E408" s="113">
        <v>1.724275869600789</v>
      </c>
      <c r="F408" s="109" t="s">
        <v>366</v>
      </c>
      <c r="G408" s="109" t="b">
        <v>0</v>
      </c>
      <c r="H408" s="109" t="b">
        <v>0</v>
      </c>
      <c r="I408" s="109" t="b">
        <v>0</v>
      </c>
      <c r="J408" s="109" t="b">
        <v>0</v>
      </c>
      <c r="K408" s="109" t="b">
        <v>0</v>
      </c>
      <c r="L408" s="109" t="b">
        <v>0</v>
      </c>
    </row>
    <row r="409" spans="1:12" ht="15">
      <c r="A409" s="111" t="s">
        <v>560</v>
      </c>
      <c r="B409" s="109" t="s">
        <v>418</v>
      </c>
      <c r="C409" s="109">
        <v>2</v>
      </c>
      <c r="D409" s="113">
        <v>0.008520022405708257</v>
      </c>
      <c r="E409" s="113">
        <v>1.724275869600789</v>
      </c>
      <c r="F409" s="109" t="s">
        <v>366</v>
      </c>
      <c r="G409" s="109" t="b">
        <v>0</v>
      </c>
      <c r="H409" s="109" t="b">
        <v>0</v>
      </c>
      <c r="I409" s="109" t="b">
        <v>0</v>
      </c>
      <c r="J409" s="109" t="b">
        <v>0</v>
      </c>
      <c r="K409" s="109" t="b">
        <v>0</v>
      </c>
      <c r="L409" s="109" t="b">
        <v>0</v>
      </c>
    </row>
    <row r="410" spans="1:12" ht="15">
      <c r="A410" s="111" t="s">
        <v>476</v>
      </c>
      <c r="B410" s="109" t="s">
        <v>494</v>
      </c>
      <c r="C410" s="109">
        <v>2</v>
      </c>
      <c r="D410" s="113">
        <v>0.008520022405708257</v>
      </c>
      <c r="E410" s="113">
        <v>1.724275869600789</v>
      </c>
      <c r="F410" s="109" t="s">
        <v>366</v>
      </c>
      <c r="G410" s="109" t="b">
        <v>0</v>
      </c>
      <c r="H410" s="109" t="b">
        <v>0</v>
      </c>
      <c r="I410" s="109" t="b">
        <v>0</v>
      </c>
      <c r="J410" s="109" t="b">
        <v>0</v>
      </c>
      <c r="K410" s="109" t="b">
        <v>0</v>
      </c>
      <c r="L410" s="109" t="b">
        <v>0</v>
      </c>
    </row>
    <row r="411" spans="1:12" ht="15">
      <c r="A411" s="111" t="s">
        <v>523</v>
      </c>
      <c r="B411" s="109" t="s">
        <v>517</v>
      </c>
      <c r="C411" s="109">
        <v>2</v>
      </c>
      <c r="D411" s="113">
        <v>0.008520022405708257</v>
      </c>
      <c r="E411" s="113">
        <v>1.724275869600789</v>
      </c>
      <c r="F411" s="109" t="s">
        <v>366</v>
      </c>
      <c r="G411" s="109" t="b">
        <v>0</v>
      </c>
      <c r="H411" s="109" t="b">
        <v>0</v>
      </c>
      <c r="I411" s="109" t="b">
        <v>0</v>
      </c>
      <c r="J411" s="109" t="b">
        <v>0</v>
      </c>
      <c r="K411" s="109" t="b">
        <v>0</v>
      </c>
      <c r="L411" s="109" t="b">
        <v>0</v>
      </c>
    </row>
    <row r="412" spans="1:12" ht="15">
      <c r="A412" s="111" t="s">
        <v>520</v>
      </c>
      <c r="B412" s="109" t="s">
        <v>523</v>
      </c>
      <c r="C412" s="109">
        <v>2</v>
      </c>
      <c r="D412" s="113">
        <v>0.008520022405708257</v>
      </c>
      <c r="E412" s="113">
        <v>1.724275869600789</v>
      </c>
      <c r="F412" s="109" t="s">
        <v>366</v>
      </c>
      <c r="G412" s="109" t="b">
        <v>0</v>
      </c>
      <c r="H412" s="109" t="b">
        <v>0</v>
      </c>
      <c r="I412" s="109" t="b">
        <v>0</v>
      </c>
      <c r="J412" s="109" t="b">
        <v>0</v>
      </c>
      <c r="K412" s="109" t="b">
        <v>0</v>
      </c>
      <c r="L412" s="109" t="b">
        <v>0</v>
      </c>
    </row>
    <row r="413" spans="1:12" ht="15">
      <c r="A413" s="111" t="s">
        <v>411</v>
      </c>
      <c r="B413" s="109" t="s">
        <v>407</v>
      </c>
      <c r="C413" s="109">
        <v>2</v>
      </c>
      <c r="D413" s="113">
        <v>0.008520022405708257</v>
      </c>
      <c r="E413" s="113">
        <v>1.423245873936808</v>
      </c>
      <c r="F413" s="109" t="s">
        <v>366</v>
      </c>
      <c r="G413" s="109" t="b">
        <v>0</v>
      </c>
      <c r="H413" s="109" t="b">
        <v>0</v>
      </c>
      <c r="I413" s="109" t="b">
        <v>0</v>
      </c>
      <c r="J413" s="109" t="b">
        <v>0</v>
      </c>
      <c r="K413" s="109" t="b">
        <v>0</v>
      </c>
      <c r="L413" s="109" t="b">
        <v>0</v>
      </c>
    </row>
    <row r="414" spans="1:12" ht="15">
      <c r="A414" s="111" t="s">
        <v>478</v>
      </c>
      <c r="B414" s="109" t="s">
        <v>428</v>
      </c>
      <c r="C414" s="109">
        <v>2</v>
      </c>
      <c r="D414" s="113">
        <v>0.008520022405708257</v>
      </c>
      <c r="E414" s="113">
        <v>1.724275869600789</v>
      </c>
      <c r="F414" s="109" t="s">
        <v>366</v>
      </c>
      <c r="G414" s="109" t="b">
        <v>0</v>
      </c>
      <c r="H414" s="109" t="b">
        <v>1</v>
      </c>
      <c r="I414" s="109" t="b">
        <v>0</v>
      </c>
      <c r="J414" s="109" t="b">
        <v>0</v>
      </c>
      <c r="K414" s="109" t="b">
        <v>0</v>
      </c>
      <c r="L414" s="109" t="b">
        <v>0</v>
      </c>
    </row>
    <row r="415" spans="1:12" ht="15">
      <c r="A415" s="111" t="s">
        <v>517</v>
      </c>
      <c r="B415" s="109" t="s">
        <v>514</v>
      </c>
      <c r="C415" s="109">
        <v>2</v>
      </c>
      <c r="D415" s="113">
        <v>0.008520022405708257</v>
      </c>
      <c r="E415" s="113">
        <v>1.724275869600789</v>
      </c>
      <c r="F415" s="109" t="s">
        <v>366</v>
      </c>
      <c r="G415" s="109" t="b">
        <v>0</v>
      </c>
      <c r="H415" s="109" t="b">
        <v>0</v>
      </c>
      <c r="I415" s="109" t="b">
        <v>0</v>
      </c>
      <c r="J415" s="109" t="b">
        <v>0</v>
      </c>
      <c r="K415" s="109" t="b">
        <v>0</v>
      </c>
      <c r="L415" s="109" t="b">
        <v>0</v>
      </c>
    </row>
    <row r="416" spans="1:12" ht="15">
      <c r="A416" s="111" t="s">
        <v>463</v>
      </c>
      <c r="B416" s="109" t="s">
        <v>427</v>
      </c>
      <c r="C416" s="109">
        <v>2</v>
      </c>
      <c r="D416" s="113">
        <v>0.008520022405708257</v>
      </c>
      <c r="E416" s="113">
        <v>1.724275869600789</v>
      </c>
      <c r="F416" s="109" t="s">
        <v>366</v>
      </c>
      <c r="G416" s="109" t="b">
        <v>0</v>
      </c>
      <c r="H416" s="109" t="b">
        <v>0</v>
      </c>
      <c r="I416" s="109" t="b">
        <v>0</v>
      </c>
      <c r="J416" s="109" t="b">
        <v>0</v>
      </c>
      <c r="K416" s="109" t="b">
        <v>0</v>
      </c>
      <c r="L416" s="109" t="b">
        <v>0</v>
      </c>
    </row>
    <row r="417" spans="1:12" ht="15">
      <c r="A417" s="111" t="s">
        <v>545</v>
      </c>
      <c r="B417" s="109" t="s">
        <v>492</v>
      </c>
      <c r="C417" s="109">
        <v>2</v>
      </c>
      <c r="D417" s="113">
        <v>0.008520022405708257</v>
      </c>
      <c r="E417" s="113">
        <v>1.724275869600789</v>
      </c>
      <c r="F417" s="109" t="s">
        <v>366</v>
      </c>
      <c r="G417" s="109" t="b">
        <v>0</v>
      </c>
      <c r="H417" s="109" t="b">
        <v>0</v>
      </c>
      <c r="I417" s="109" t="b">
        <v>0</v>
      </c>
      <c r="J417" s="109" t="b">
        <v>0</v>
      </c>
      <c r="K417" s="109" t="b">
        <v>0</v>
      </c>
      <c r="L417" s="109" t="b">
        <v>0</v>
      </c>
    </row>
    <row r="418" spans="1:12" ht="15">
      <c r="A418" s="111" t="s">
        <v>535</v>
      </c>
      <c r="B418" s="109" t="s">
        <v>407</v>
      </c>
      <c r="C418" s="109">
        <v>2</v>
      </c>
      <c r="D418" s="113">
        <v>0.008520022405708257</v>
      </c>
      <c r="E418" s="113">
        <v>1.423245873936808</v>
      </c>
      <c r="F418" s="109" t="s">
        <v>366</v>
      </c>
      <c r="G418" s="109" t="b">
        <v>0</v>
      </c>
      <c r="H418" s="109" t="b">
        <v>0</v>
      </c>
      <c r="I418" s="109" t="b">
        <v>0</v>
      </c>
      <c r="J418" s="109" t="b">
        <v>0</v>
      </c>
      <c r="K418" s="109" t="b">
        <v>0</v>
      </c>
      <c r="L418" s="109" t="b">
        <v>0</v>
      </c>
    </row>
    <row r="419" spans="1:12" ht="15">
      <c r="A419" s="111" t="s">
        <v>538</v>
      </c>
      <c r="B419" s="109" t="s">
        <v>571</v>
      </c>
      <c r="C419" s="109">
        <v>2</v>
      </c>
      <c r="D419" s="113">
        <v>0.008520022405708257</v>
      </c>
      <c r="E419" s="113">
        <v>1.724275869600789</v>
      </c>
      <c r="F419" s="109" t="s">
        <v>366</v>
      </c>
      <c r="G419" s="109" t="b">
        <v>0</v>
      </c>
      <c r="H419" s="109" t="b">
        <v>0</v>
      </c>
      <c r="I419" s="109" t="b">
        <v>0</v>
      </c>
      <c r="J419" s="109" t="b">
        <v>0</v>
      </c>
      <c r="K419" s="109" t="b">
        <v>0</v>
      </c>
      <c r="L419" s="109" t="b">
        <v>0</v>
      </c>
    </row>
    <row r="420" spans="1:12" ht="15">
      <c r="A420" s="111" t="s">
        <v>492</v>
      </c>
      <c r="B420" s="109" t="s">
        <v>417</v>
      </c>
      <c r="C420" s="109">
        <v>2</v>
      </c>
      <c r="D420" s="113">
        <v>0.008520022405708257</v>
      </c>
      <c r="E420" s="113">
        <v>1.724275869600789</v>
      </c>
      <c r="F420" s="109" t="s">
        <v>366</v>
      </c>
      <c r="G420" s="109" t="b">
        <v>0</v>
      </c>
      <c r="H420" s="109" t="b">
        <v>0</v>
      </c>
      <c r="I420" s="109" t="b">
        <v>0</v>
      </c>
      <c r="J420" s="109" t="b">
        <v>0</v>
      </c>
      <c r="K420" s="109" t="b">
        <v>0</v>
      </c>
      <c r="L420" s="109" t="b">
        <v>0</v>
      </c>
    </row>
    <row r="421" spans="1:12" ht="15">
      <c r="A421" s="111" t="s">
        <v>407</v>
      </c>
      <c r="B421" s="109" t="s">
        <v>551</v>
      </c>
      <c r="C421" s="109">
        <v>2</v>
      </c>
      <c r="D421" s="113">
        <v>0.008520022405708257</v>
      </c>
      <c r="E421" s="113">
        <v>1.423245873936808</v>
      </c>
      <c r="F421" s="109" t="s">
        <v>366</v>
      </c>
      <c r="G421" s="109" t="b">
        <v>0</v>
      </c>
      <c r="H421" s="109" t="b">
        <v>0</v>
      </c>
      <c r="I421" s="109" t="b">
        <v>0</v>
      </c>
      <c r="J421" s="109" t="b">
        <v>0</v>
      </c>
      <c r="K421" s="109" t="b">
        <v>0</v>
      </c>
      <c r="L421" s="109" t="b">
        <v>0</v>
      </c>
    </row>
    <row r="422" spans="1:12" ht="15">
      <c r="A422" s="111" t="s">
        <v>415</v>
      </c>
      <c r="B422" s="109" t="s">
        <v>451</v>
      </c>
      <c r="C422" s="109">
        <v>2</v>
      </c>
      <c r="D422" s="113">
        <v>0.008520022405708257</v>
      </c>
      <c r="E422" s="113">
        <v>1.1222158782728267</v>
      </c>
      <c r="F422" s="109" t="s">
        <v>366</v>
      </c>
      <c r="G422" s="109" t="b">
        <v>0</v>
      </c>
      <c r="H422" s="109" t="b">
        <v>0</v>
      </c>
      <c r="I422" s="109" t="b">
        <v>0</v>
      </c>
      <c r="J422" s="109" t="b">
        <v>0</v>
      </c>
      <c r="K422" s="109" t="b">
        <v>1</v>
      </c>
      <c r="L422" s="109" t="b">
        <v>0</v>
      </c>
    </row>
    <row r="423" spans="1:12" ht="15">
      <c r="A423" s="111" t="s">
        <v>385</v>
      </c>
      <c r="B423" s="109" t="s">
        <v>549</v>
      </c>
      <c r="C423" s="109">
        <v>2</v>
      </c>
      <c r="D423" s="113">
        <v>0.008520022405708257</v>
      </c>
      <c r="E423" s="113">
        <v>1.2471546148811266</v>
      </c>
      <c r="F423" s="109" t="s">
        <v>366</v>
      </c>
      <c r="G423" s="109" t="b">
        <v>0</v>
      </c>
      <c r="H423" s="109" t="b">
        <v>0</v>
      </c>
      <c r="I423" s="109" t="b">
        <v>0</v>
      </c>
      <c r="J423" s="109" t="b">
        <v>0</v>
      </c>
      <c r="K423" s="109" t="b">
        <v>0</v>
      </c>
      <c r="L423" s="109" t="b">
        <v>0</v>
      </c>
    </row>
    <row r="424" spans="1:12" ht="15">
      <c r="A424" s="111" t="s">
        <v>385</v>
      </c>
      <c r="B424" s="109" t="s">
        <v>411</v>
      </c>
      <c r="C424" s="109">
        <v>2</v>
      </c>
      <c r="D424" s="113">
        <v>0.008520022405708257</v>
      </c>
      <c r="E424" s="113">
        <v>1.2471546148811266</v>
      </c>
      <c r="F424" s="109" t="s">
        <v>366</v>
      </c>
      <c r="G424" s="109" t="b">
        <v>0</v>
      </c>
      <c r="H424" s="109" t="b">
        <v>0</v>
      </c>
      <c r="I424" s="109" t="b">
        <v>0</v>
      </c>
      <c r="J424" s="109" t="b">
        <v>0</v>
      </c>
      <c r="K424" s="109" t="b">
        <v>0</v>
      </c>
      <c r="L424" s="109" t="b">
        <v>0</v>
      </c>
    </row>
    <row r="425" spans="1:12" ht="15">
      <c r="A425" s="111" t="s">
        <v>481</v>
      </c>
      <c r="B425" s="109" t="s">
        <v>386</v>
      </c>
      <c r="C425" s="109">
        <v>2</v>
      </c>
      <c r="D425" s="113">
        <v>0.008520022405708257</v>
      </c>
      <c r="E425" s="113">
        <v>1.3263358609287514</v>
      </c>
      <c r="F425" s="109" t="s">
        <v>366</v>
      </c>
      <c r="G425" s="109" t="b">
        <v>0</v>
      </c>
      <c r="H425" s="109" t="b">
        <v>0</v>
      </c>
      <c r="I425" s="109" t="b">
        <v>0</v>
      </c>
      <c r="J425" s="109" t="b">
        <v>0</v>
      </c>
      <c r="K425" s="109" t="b">
        <v>0</v>
      </c>
      <c r="L425" s="109" t="b">
        <v>0</v>
      </c>
    </row>
    <row r="426" spans="1:12" ht="15">
      <c r="A426" s="111" t="s">
        <v>549</v>
      </c>
      <c r="B426" s="109" t="s">
        <v>451</v>
      </c>
      <c r="C426" s="109">
        <v>2</v>
      </c>
      <c r="D426" s="113">
        <v>0.008520022405708257</v>
      </c>
      <c r="E426" s="113">
        <v>1.423245873936808</v>
      </c>
      <c r="F426" s="109" t="s">
        <v>366</v>
      </c>
      <c r="G426" s="109" t="b">
        <v>0</v>
      </c>
      <c r="H426" s="109" t="b">
        <v>0</v>
      </c>
      <c r="I426" s="109" t="b">
        <v>0</v>
      </c>
      <c r="J426" s="109" t="b">
        <v>0</v>
      </c>
      <c r="K426" s="109" t="b">
        <v>1</v>
      </c>
      <c r="L426" s="109" t="b">
        <v>0</v>
      </c>
    </row>
    <row r="427" spans="1:12" ht="15">
      <c r="A427" s="111" t="s">
        <v>571</v>
      </c>
      <c r="B427" s="109" t="s">
        <v>476</v>
      </c>
      <c r="C427" s="109">
        <v>2</v>
      </c>
      <c r="D427" s="113">
        <v>0.008520022405708257</v>
      </c>
      <c r="E427" s="113">
        <v>1.724275869600789</v>
      </c>
      <c r="F427" s="109" t="s">
        <v>366</v>
      </c>
      <c r="G427" s="109" t="b">
        <v>0</v>
      </c>
      <c r="H427" s="109" t="b">
        <v>0</v>
      </c>
      <c r="I427" s="109" t="b">
        <v>0</v>
      </c>
      <c r="J427" s="109" t="b">
        <v>0</v>
      </c>
      <c r="K427" s="109" t="b">
        <v>0</v>
      </c>
      <c r="L427" s="109" t="b">
        <v>0</v>
      </c>
    </row>
    <row r="428" spans="1:12" ht="15">
      <c r="A428" s="111" t="s">
        <v>428</v>
      </c>
      <c r="B428" s="109" t="s">
        <v>545</v>
      </c>
      <c r="C428" s="109">
        <v>2</v>
      </c>
      <c r="D428" s="113">
        <v>0.008520022405708257</v>
      </c>
      <c r="E428" s="113">
        <v>1.724275869600789</v>
      </c>
      <c r="F428" s="109" t="s">
        <v>366</v>
      </c>
      <c r="G428" s="109" t="b">
        <v>0</v>
      </c>
      <c r="H428" s="109" t="b">
        <v>0</v>
      </c>
      <c r="I428" s="109" t="b">
        <v>0</v>
      </c>
      <c r="J428" s="109" t="b">
        <v>0</v>
      </c>
      <c r="K428" s="109" t="b">
        <v>0</v>
      </c>
      <c r="L428" s="109" t="b">
        <v>0</v>
      </c>
    </row>
    <row r="429" spans="1:12" ht="15">
      <c r="A429" s="111" t="s">
        <v>415</v>
      </c>
      <c r="B429" s="109" t="s">
        <v>520</v>
      </c>
      <c r="C429" s="109">
        <v>2</v>
      </c>
      <c r="D429" s="113">
        <v>0.008520022405708257</v>
      </c>
      <c r="E429" s="113">
        <v>1.423245873936808</v>
      </c>
      <c r="F429" s="109" t="s">
        <v>366</v>
      </c>
      <c r="G429" s="109" t="b">
        <v>0</v>
      </c>
      <c r="H429" s="109" t="b">
        <v>0</v>
      </c>
      <c r="I429" s="109" t="b">
        <v>0</v>
      </c>
      <c r="J429" s="109" t="b">
        <v>0</v>
      </c>
      <c r="K429" s="109" t="b">
        <v>0</v>
      </c>
      <c r="L429" s="109" t="b">
        <v>0</v>
      </c>
    </row>
    <row r="430" spans="1:12" ht="15">
      <c r="A430" s="111" t="s">
        <v>396</v>
      </c>
      <c r="B430" s="109" t="s">
        <v>396</v>
      </c>
      <c r="C430" s="109">
        <v>4</v>
      </c>
      <c r="D430" s="113">
        <v>0.032484898667105105</v>
      </c>
      <c r="E430" s="113">
        <v>0.6892101670468627</v>
      </c>
      <c r="F430" s="109" t="s">
        <v>367</v>
      </c>
      <c r="G430" s="109" t="b">
        <v>0</v>
      </c>
      <c r="H430" s="109" t="b">
        <v>0</v>
      </c>
      <c r="I430" s="109" t="b">
        <v>0</v>
      </c>
      <c r="J430" s="109" t="b">
        <v>0</v>
      </c>
      <c r="K430" s="109" t="b">
        <v>0</v>
      </c>
      <c r="L430" s="109" t="b">
        <v>0</v>
      </c>
    </row>
    <row r="431" spans="1:12" ht="15">
      <c r="A431" s="111" t="s">
        <v>408</v>
      </c>
      <c r="B431" s="109" t="s">
        <v>408</v>
      </c>
      <c r="C431" s="109">
        <v>4</v>
      </c>
      <c r="D431" s="113">
        <v>0.032484898667105105</v>
      </c>
      <c r="E431" s="113">
        <v>0.6892101670468627</v>
      </c>
      <c r="F431" s="109" t="s">
        <v>367</v>
      </c>
      <c r="G431" s="109" t="b">
        <v>0</v>
      </c>
      <c r="H431" s="109" t="b">
        <v>0</v>
      </c>
      <c r="I431" s="109" t="b">
        <v>0</v>
      </c>
      <c r="J431" s="109" t="b">
        <v>0</v>
      </c>
      <c r="K431" s="109" t="b">
        <v>0</v>
      </c>
      <c r="L431" s="109" t="b">
        <v>0</v>
      </c>
    </row>
    <row r="432" spans="1:12" ht="15">
      <c r="A432" s="111" t="s">
        <v>388</v>
      </c>
      <c r="B432" s="109" t="s">
        <v>387</v>
      </c>
      <c r="C432" s="109">
        <v>3</v>
      </c>
      <c r="D432" s="113">
        <v>0.013582576507123861</v>
      </c>
      <c r="E432" s="113">
        <v>0.7226339225338123</v>
      </c>
      <c r="F432" s="109" t="s">
        <v>367</v>
      </c>
      <c r="G432" s="109" t="b">
        <v>0</v>
      </c>
      <c r="H432" s="109" t="b">
        <v>0</v>
      </c>
      <c r="I432" s="109" t="b">
        <v>0</v>
      </c>
      <c r="J432" s="109" t="b">
        <v>0</v>
      </c>
      <c r="K432" s="109" t="b">
        <v>0</v>
      </c>
      <c r="L432" s="109" t="b">
        <v>0</v>
      </c>
    </row>
    <row r="433" spans="1:12" ht="15">
      <c r="A433" s="111" t="s">
        <v>512</v>
      </c>
      <c r="B433" s="109" t="s">
        <v>480</v>
      </c>
      <c r="C433" s="109">
        <v>2</v>
      </c>
      <c r="D433" s="113">
        <v>0.016242449333552553</v>
      </c>
      <c r="E433" s="113">
        <v>1.3424226808222062</v>
      </c>
      <c r="F433" s="109" t="s">
        <v>367</v>
      </c>
      <c r="G433" s="109" t="b">
        <v>1</v>
      </c>
      <c r="H433" s="109" t="b">
        <v>0</v>
      </c>
      <c r="I433" s="109" t="b">
        <v>0</v>
      </c>
      <c r="J433" s="109" t="b">
        <v>1</v>
      </c>
      <c r="K433" s="109" t="b">
        <v>0</v>
      </c>
      <c r="L433" s="109" t="b">
        <v>0</v>
      </c>
    </row>
    <row r="434" spans="1:12" ht="15">
      <c r="A434" s="111" t="s">
        <v>408</v>
      </c>
      <c r="B434" s="109" t="s">
        <v>425</v>
      </c>
      <c r="C434" s="109">
        <v>2</v>
      </c>
      <c r="D434" s="113">
        <v>0.016242449333552553</v>
      </c>
      <c r="E434" s="113">
        <v>0.8653014261025438</v>
      </c>
      <c r="F434" s="109" t="s">
        <v>367</v>
      </c>
      <c r="G434" s="109" t="b">
        <v>0</v>
      </c>
      <c r="H434" s="109" t="b">
        <v>0</v>
      </c>
      <c r="I434" s="109" t="b">
        <v>0</v>
      </c>
      <c r="J434" s="109" t="b">
        <v>0</v>
      </c>
      <c r="K434" s="109" t="b">
        <v>0</v>
      </c>
      <c r="L434" s="109" t="b">
        <v>0</v>
      </c>
    </row>
    <row r="435" spans="1:12" ht="15">
      <c r="A435" s="111" t="s">
        <v>387</v>
      </c>
      <c r="B435" s="109" t="s">
        <v>396</v>
      </c>
      <c r="C435" s="109">
        <v>2</v>
      </c>
      <c r="D435" s="113">
        <v>0.016242449333552553</v>
      </c>
      <c r="E435" s="113">
        <v>0.46736141743050624</v>
      </c>
      <c r="F435" s="109" t="s">
        <v>367</v>
      </c>
      <c r="G435" s="109" t="b">
        <v>0</v>
      </c>
      <c r="H435" s="109" t="b">
        <v>0</v>
      </c>
      <c r="I435" s="109" t="b">
        <v>0</v>
      </c>
      <c r="J435" s="109" t="b">
        <v>0</v>
      </c>
      <c r="K435" s="109" t="b">
        <v>0</v>
      </c>
      <c r="L435" s="109" t="b">
        <v>0</v>
      </c>
    </row>
    <row r="436" spans="1:12" ht="15">
      <c r="A436" s="111" t="s">
        <v>576</v>
      </c>
      <c r="B436" s="109" t="s">
        <v>577</v>
      </c>
      <c r="C436" s="109">
        <v>2</v>
      </c>
      <c r="D436" s="113">
        <v>0.016242449333552553</v>
      </c>
      <c r="E436" s="113">
        <v>1.3424226808222062</v>
      </c>
      <c r="F436" s="109" t="s">
        <v>367</v>
      </c>
      <c r="G436" s="109" t="b">
        <v>0</v>
      </c>
      <c r="H436" s="109" t="b">
        <v>0</v>
      </c>
      <c r="I436" s="109" t="b">
        <v>0</v>
      </c>
      <c r="J436" s="109" t="b">
        <v>1</v>
      </c>
      <c r="K436" s="109" t="b">
        <v>0</v>
      </c>
      <c r="L436" s="109" t="b">
        <v>0</v>
      </c>
    </row>
    <row r="437" spans="1:12" ht="15">
      <c r="A437" s="111" t="s">
        <v>400</v>
      </c>
      <c r="B437" s="109" t="s">
        <v>400</v>
      </c>
      <c r="C437" s="109">
        <v>2</v>
      </c>
      <c r="D437" s="113">
        <v>0.0285293879320824</v>
      </c>
      <c r="E437" s="113">
        <v>0.9902401627108439</v>
      </c>
      <c r="F437" s="109" t="s">
        <v>367</v>
      </c>
      <c r="G437" s="109" t="b">
        <v>0</v>
      </c>
      <c r="H437" s="109" t="b">
        <v>0</v>
      </c>
      <c r="I437" s="109" t="b">
        <v>0</v>
      </c>
      <c r="J437" s="109" t="b">
        <v>0</v>
      </c>
      <c r="K437" s="109" t="b">
        <v>0</v>
      </c>
      <c r="L437" s="109" t="b">
        <v>0</v>
      </c>
    </row>
    <row r="438" spans="1:12" ht="15">
      <c r="A438" s="111" t="s">
        <v>396</v>
      </c>
      <c r="B438" s="109" t="s">
        <v>512</v>
      </c>
      <c r="C438" s="109">
        <v>2</v>
      </c>
      <c r="D438" s="113">
        <v>0.016242449333552553</v>
      </c>
      <c r="E438" s="113">
        <v>0.8653014261025438</v>
      </c>
      <c r="F438" s="109" t="s">
        <v>367</v>
      </c>
      <c r="G438" s="109" t="b">
        <v>0</v>
      </c>
      <c r="H438" s="109" t="b">
        <v>0</v>
      </c>
      <c r="I438" s="109" t="b">
        <v>0</v>
      </c>
      <c r="J438" s="109" t="b">
        <v>1</v>
      </c>
      <c r="K438" s="109" t="b">
        <v>0</v>
      </c>
      <c r="L438" s="109" t="b">
        <v>0</v>
      </c>
    </row>
    <row r="439" spans="1:12" ht="15">
      <c r="A439" s="111" t="s">
        <v>425</v>
      </c>
      <c r="B439" s="109" t="s">
        <v>493</v>
      </c>
      <c r="C439" s="109">
        <v>2</v>
      </c>
      <c r="D439" s="113">
        <v>0.016242449333552553</v>
      </c>
      <c r="E439" s="113">
        <v>1.3424226808222062</v>
      </c>
      <c r="F439" s="109" t="s">
        <v>367</v>
      </c>
      <c r="G439" s="109" t="b">
        <v>0</v>
      </c>
      <c r="H439" s="109" t="b">
        <v>0</v>
      </c>
      <c r="I439" s="109" t="b">
        <v>0</v>
      </c>
      <c r="J439" s="109" t="b">
        <v>0</v>
      </c>
      <c r="K439" s="109" t="b">
        <v>0</v>
      </c>
      <c r="L439" s="109" t="b">
        <v>0</v>
      </c>
    </row>
    <row r="440" spans="1:12" ht="15">
      <c r="A440" s="111" t="s">
        <v>388</v>
      </c>
      <c r="B440" s="109" t="s">
        <v>576</v>
      </c>
      <c r="C440" s="109">
        <v>2</v>
      </c>
      <c r="D440" s="113">
        <v>0.016242449333552553</v>
      </c>
      <c r="E440" s="113">
        <v>0.9444826721501687</v>
      </c>
      <c r="F440" s="109" t="s">
        <v>367</v>
      </c>
      <c r="G440" s="109" t="b">
        <v>0</v>
      </c>
      <c r="H440" s="109" t="b">
        <v>0</v>
      </c>
      <c r="I440" s="109" t="b">
        <v>0</v>
      </c>
      <c r="J440" s="109" t="b">
        <v>0</v>
      </c>
      <c r="K440" s="109" t="b">
        <v>0</v>
      </c>
      <c r="L440" s="109" t="b">
        <v>0</v>
      </c>
    </row>
    <row r="441" spans="1:12" ht="15">
      <c r="A441" s="111" t="s">
        <v>477</v>
      </c>
      <c r="B441" s="109" t="s">
        <v>387</v>
      </c>
      <c r="C441" s="109">
        <v>2</v>
      </c>
      <c r="D441" s="113">
        <v>0.016242449333552553</v>
      </c>
      <c r="E441" s="113">
        <v>0.9444826721501687</v>
      </c>
      <c r="F441" s="109" t="s">
        <v>367</v>
      </c>
      <c r="G441" s="109" t="b">
        <v>1</v>
      </c>
      <c r="H441" s="109" t="b">
        <v>0</v>
      </c>
      <c r="I441" s="109" t="b">
        <v>0</v>
      </c>
      <c r="J441" s="109" t="b">
        <v>0</v>
      </c>
      <c r="K441" s="109" t="b">
        <v>0</v>
      </c>
      <c r="L441" s="109" t="b">
        <v>0</v>
      </c>
    </row>
    <row r="442" spans="1:12" ht="15">
      <c r="A442" s="111" t="s">
        <v>577</v>
      </c>
      <c r="B442" s="109" t="s">
        <v>477</v>
      </c>
      <c r="C442" s="109">
        <v>2</v>
      </c>
      <c r="D442" s="113">
        <v>0.016242449333552553</v>
      </c>
      <c r="E442" s="113">
        <v>1.3424226808222062</v>
      </c>
      <c r="F442" s="109" t="s">
        <v>367</v>
      </c>
      <c r="G442" s="109" t="b">
        <v>1</v>
      </c>
      <c r="H442" s="109" t="b">
        <v>0</v>
      </c>
      <c r="I442" s="109" t="b">
        <v>0</v>
      </c>
      <c r="J442" s="109" t="b">
        <v>1</v>
      </c>
      <c r="K442" s="109" t="b">
        <v>0</v>
      </c>
      <c r="L442" s="109" t="b">
        <v>0</v>
      </c>
    </row>
    <row r="443" spans="1:12" ht="15">
      <c r="A443" s="111" t="s">
        <v>387</v>
      </c>
      <c r="B443" s="109" t="s">
        <v>408</v>
      </c>
      <c r="C443" s="109">
        <v>2</v>
      </c>
      <c r="D443" s="113">
        <v>0.016242449333552553</v>
      </c>
      <c r="E443" s="113">
        <v>0.46736141743050624</v>
      </c>
      <c r="F443" s="109" t="s">
        <v>367</v>
      </c>
      <c r="G443" s="109" t="b">
        <v>0</v>
      </c>
      <c r="H443" s="109" t="b">
        <v>0</v>
      </c>
      <c r="I443" s="109" t="b">
        <v>0</v>
      </c>
      <c r="J443" s="109" t="b">
        <v>0</v>
      </c>
      <c r="K443" s="109" t="b">
        <v>0</v>
      </c>
      <c r="L443" s="10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C721917-0E2C-4130-B760-FFFE2CEB977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Digital Space Lab</cp:lastModifiedBy>
  <dcterms:created xsi:type="dcterms:W3CDTF">2008-01-30T00:41:58Z</dcterms:created>
  <dcterms:modified xsi:type="dcterms:W3CDTF">2023-08-01T20:02:15Z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